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2.xml" ContentType="application/vnd.openxmlformats-officedocument.drawing+xml"/>
  <Override PartName="/xl/drawings/drawing1.xml" ContentType="application/vnd.openxmlformats-officedocument.drawing+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worksheets/sheet1.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8.xml" ContentType="application/vnd.openxmlformats-officedocument.spreadsheetml.worksheet+xml"/>
  <Override PartName="/xl/worksheets/sheet14.xml" ContentType="application/vnd.openxmlformats-officedocument.spreadsheetml.worksheet+xml"/>
  <Override PartName="/xl/worksheets/sheet1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15.xml" ContentType="application/vnd.openxmlformats-officedocument.spreadsheetml.worksheet+xml"/>
  <Override PartName="/xl/externalLinks/externalLink17.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52.xml" ContentType="application/vnd.openxmlformats-officedocument.spreadsheetml.externalLink+xml"/>
  <Override PartName="/xl/externalLinks/externalLink51.xml" ContentType="application/vnd.openxmlformats-officedocument.spreadsheetml.externalLink+xml"/>
  <Override PartName="/xl/externalLinks/externalLink50.xml" ContentType="application/vnd.openxmlformats-officedocument.spreadsheetml.externalLink+xml"/>
  <Override PartName="/xl/externalLinks/externalLink49.xml" ContentType="application/vnd.openxmlformats-officedocument.spreadsheetml.externalLink+xml"/>
  <Override PartName="/xl/externalLinks/externalLink48.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24.xml" ContentType="application/vnd.openxmlformats-officedocument.spreadsheetml.externalLink+xml"/>
  <Override PartName="/xl/externalLinks/externalLink23.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62.xml" ContentType="application/vnd.openxmlformats-officedocument.spreadsheetml.externalLink+xml"/>
  <Override PartName="/xl/externalLinks/externalLink61.xml" ContentType="application/vnd.openxmlformats-officedocument.spreadsheetml.externalLink+xml"/>
  <Override PartName="/xl/externalLinks/externalLink60.xml" ContentType="application/vnd.openxmlformats-officedocument.spreadsheetml.externalLink+xml"/>
  <Override PartName="/xl/externalLinks/externalLink59.xml" ContentType="application/vnd.openxmlformats-officedocument.spreadsheetml.externalLink+xml"/>
  <Override PartName="/xl/externalLinks/externalLink58.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comments2.xml" ContentType="application/vnd.openxmlformats-officedocument.spreadsheetml.comments+xml"/>
  <Override PartName="/xl/externalLinks/externalLink11.xml" ContentType="application/vnd.openxmlformats-officedocument.spreadsheetml.externalLink+xml"/>
  <Override PartName="/xl/comments1.xml" ContentType="application/vnd.openxmlformats-officedocument.spreadsheetml.comments+xml"/>
  <Override PartName="/xl/externalLinks/externalLink12.xml" ContentType="application/vnd.openxmlformats-officedocument.spreadsheetml.externalLink+xml"/>
  <Override PartName="/xl/externalLinks/externalLink16.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 yWindow="6852" windowWidth="23256" windowHeight="6852" tabRatio="855"/>
  </bookViews>
  <sheets>
    <sheet name="2016 Rev Req " sheetId="13" r:id="rId1"/>
    <sheet name="REC Rider" sheetId="1" r:id="rId2"/>
    <sheet name="Biogas Tracker" sheetId="16" r:id="rId3"/>
    <sheet name="Causes" sheetId="21" r:id="rId4"/>
    <sheet name="RECs==&gt;" sheetId="8" r:id="rId5"/>
    <sheet name="2015 Rev Req " sheetId="22" r:id="rId6"/>
    <sheet name="SAP 301, 311 Interest" sheetId="7" r:id="rId7"/>
    <sheet name="Energy Acct Tracking of 2540221" sheetId="3" r:id="rId8"/>
    <sheet name="Layer 1 25400291" sheetId="4" r:id="rId9"/>
    <sheet name="Dec 2011 REC Bal" sheetId="2" r:id="rId10"/>
    <sheet name="Biogas==&gt;" sheetId="9" r:id="rId11"/>
    <sheet name="Biogas Interest 25400441" sheetId="17" r:id="rId12"/>
    <sheet name="Tracker 2013-2014" sheetId="14" r:id="rId13"/>
    <sheet name="Biogas Proceeds - 2014 Sch-137" sheetId="10" r:id="rId14"/>
    <sheet name="Tracker" sheetId="11" r:id="rId15"/>
    <sheet name="Inventory; etc." sheetId="12"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s>
  <definedNames>
    <definedName name="___________________six6" localSheetId="5" hidden="1">{#N/A,#N/A,FALSE,"CRPT";#N/A,#N/A,FALSE,"TREND";#N/A,#N/A,FALSE,"%Curve"}</definedName>
    <definedName name="___________________six6" hidden="1">{#N/A,#N/A,FALSE,"CRPT";#N/A,#N/A,FALSE,"TREND";#N/A,#N/A,FALSE,"%Curve"}</definedName>
    <definedName name="__________________www1" localSheetId="5" hidden="1">{#N/A,#N/A,FALSE,"schA"}</definedName>
    <definedName name="__________________www1" hidden="1">{#N/A,#N/A,FALSE,"schA"}</definedName>
    <definedName name="_________________six6" localSheetId="5" hidden="1">{#N/A,#N/A,FALSE,"CRPT";#N/A,#N/A,FALSE,"TREND";#N/A,#N/A,FALSE,"%Curve"}</definedName>
    <definedName name="_________________six6" hidden="1">{#N/A,#N/A,FALSE,"CRPT";#N/A,#N/A,FALSE,"TREND";#N/A,#N/A,FALSE,"%Curve"}</definedName>
    <definedName name="________________six6" localSheetId="5" hidden="1">{#N/A,#N/A,FALSE,"CRPT";#N/A,#N/A,FALSE,"TREND";#N/A,#N/A,FALSE,"%Curve"}</definedName>
    <definedName name="________________six6" hidden="1">{#N/A,#N/A,FALSE,"CRPT";#N/A,#N/A,FALSE,"TREND";#N/A,#N/A,FALSE,"%Curve"}</definedName>
    <definedName name="________________www1" localSheetId="5" hidden="1">{#N/A,#N/A,FALSE,"schA"}</definedName>
    <definedName name="________________www1" hidden="1">{#N/A,#N/A,FALSE,"schA"}</definedName>
    <definedName name="_______________six6" localSheetId="5" hidden="1">{#N/A,#N/A,FALSE,"CRPT";#N/A,#N/A,FALSE,"TREND";#N/A,#N/A,FALSE,"%Curve"}</definedName>
    <definedName name="_______________six6" localSheetId="14" hidden="1">{#N/A,#N/A,FALSE,"CRPT";#N/A,#N/A,FALSE,"TREND";#N/A,#N/A,FALSE,"%Curve"}</definedName>
    <definedName name="_______________six6" localSheetId="12" hidden="1">{#N/A,#N/A,FALSE,"CRPT";#N/A,#N/A,FALSE,"TREND";#N/A,#N/A,FALSE,"%Curve"}</definedName>
    <definedName name="_______________six6" hidden="1">{#N/A,#N/A,FALSE,"CRPT";#N/A,#N/A,FALSE,"TREND";#N/A,#N/A,FALSE,"%Curve"}</definedName>
    <definedName name="_______________www1" localSheetId="5" hidden="1">{#N/A,#N/A,FALSE,"schA"}</definedName>
    <definedName name="_______________www1" hidden="1">{#N/A,#N/A,FALSE,"schA"}</definedName>
    <definedName name="______________six6" localSheetId="5" hidden="1">{#N/A,#N/A,FALSE,"CRPT";#N/A,#N/A,FALSE,"TREND";#N/A,#N/A,FALSE,"%Curve"}</definedName>
    <definedName name="______________six6" localSheetId="14" hidden="1">{#N/A,#N/A,FALSE,"CRPT";#N/A,#N/A,FALSE,"TREND";#N/A,#N/A,FALSE,"%Curve"}</definedName>
    <definedName name="______________six6" localSheetId="12" hidden="1">{#N/A,#N/A,FALSE,"CRPT";#N/A,#N/A,FALSE,"TREND";#N/A,#N/A,FALSE,"%Curve"}</definedName>
    <definedName name="______________six6" hidden="1">{#N/A,#N/A,FALSE,"CRPT";#N/A,#N/A,FALSE,"TREND";#N/A,#N/A,FALSE,"%Curve"}</definedName>
    <definedName name="______________www1" localSheetId="5" hidden="1">{#N/A,#N/A,FALSE,"schA"}</definedName>
    <definedName name="______________www1" localSheetId="14" hidden="1">{#N/A,#N/A,FALSE,"schA"}</definedName>
    <definedName name="______________www1" localSheetId="12" hidden="1">{#N/A,#N/A,FALSE,"schA"}</definedName>
    <definedName name="______________www1" hidden="1">{#N/A,#N/A,FALSE,"schA"}</definedName>
    <definedName name="_____________six6" localSheetId="5" hidden="1">{#N/A,#N/A,FALSE,"CRPT";#N/A,#N/A,FALSE,"TREND";#N/A,#N/A,FALSE,"%Curve"}</definedName>
    <definedName name="_____________six6" hidden="1">{#N/A,#N/A,FALSE,"CRPT";#N/A,#N/A,FALSE,"TREND";#N/A,#N/A,FALSE,"%Curve"}</definedName>
    <definedName name="_____________www1" localSheetId="5" hidden="1">{#N/A,#N/A,FALSE,"schA"}</definedName>
    <definedName name="_____________www1" localSheetId="14" hidden="1">{#N/A,#N/A,FALSE,"schA"}</definedName>
    <definedName name="_____________www1" localSheetId="12" hidden="1">{#N/A,#N/A,FALSE,"schA"}</definedName>
    <definedName name="_____________www1" hidden="1">{#N/A,#N/A,FALSE,"schA"}</definedName>
    <definedName name="____________six6" localSheetId="5" hidden="1">{#N/A,#N/A,FALSE,"CRPT";#N/A,#N/A,FALSE,"TREND";#N/A,#N/A,FALSE,"%Curve"}</definedName>
    <definedName name="____________six6" localSheetId="14" hidden="1">{#N/A,#N/A,FALSE,"CRPT";#N/A,#N/A,FALSE,"TREND";#N/A,#N/A,FALSE,"%Curve"}</definedName>
    <definedName name="____________six6" localSheetId="12" hidden="1">{#N/A,#N/A,FALSE,"CRPT";#N/A,#N/A,FALSE,"TREND";#N/A,#N/A,FALSE,"%Curve"}</definedName>
    <definedName name="____________six6" hidden="1">{#N/A,#N/A,FALSE,"CRPT";#N/A,#N/A,FALSE,"TREND";#N/A,#N/A,FALSE,"%Curve"}</definedName>
    <definedName name="____________www1" localSheetId="5" hidden="1">{#N/A,#N/A,FALSE,"schA"}</definedName>
    <definedName name="____________www1" hidden="1">{#N/A,#N/A,FALSE,"schA"}</definedName>
    <definedName name="___________six6" localSheetId="5" hidden="1">{#N/A,#N/A,FALSE,"CRPT";#N/A,#N/A,FALSE,"TREND";#N/A,#N/A,FALSE,"%Curve"}</definedName>
    <definedName name="___________six6" localSheetId="14" hidden="1">{#N/A,#N/A,FALSE,"CRPT";#N/A,#N/A,FALSE,"TREND";#N/A,#N/A,FALSE,"%Curve"}</definedName>
    <definedName name="___________six6" localSheetId="12" hidden="1">{#N/A,#N/A,FALSE,"CRPT";#N/A,#N/A,FALSE,"TREND";#N/A,#N/A,FALSE,"%Curve"}</definedName>
    <definedName name="___________six6" hidden="1">{#N/A,#N/A,FALSE,"CRPT";#N/A,#N/A,FALSE,"TREND";#N/A,#N/A,FALSE,"%Curve"}</definedName>
    <definedName name="___________www1" localSheetId="5" hidden="1">{#N/A,#N/A,FALSE,"schA"}</definedName>
    <definedName name="___________www1" localSheetId="14" hidden="1">{#N/A,#N/A,FALSE,"schA"}</definedName>
    <definedName name="___________www1" localSheetId="12" hidden="1">{#N/A,#N/A,FALSE,"schA"}</definedName>
    <definedName name="___________www1" hidden="1">{#N/A,#N/A,FALSE,"schA"}</definedName>
    <definedName name="__________www1" localSheetId="5" hidden="1">{#N/A,#N/A,FALSE,"schA"}</definedName>
    <definedName name="__________www1" localSheetId="14" hidden="1">{#N/A,#N/A,FALSE,"schA"}</definedName>
    <definedName name="__________www1" localSheetId="12" hidden="1">{#N/A,#N/A,FALSE,"schA"}</definedName>
    <definedName name="__________www1" hidden="1">{#N/A,#N/A,FALSE,"schA"}</definedName>
    <definedName name="_________six6" localSheetId="5" hidden="1">{#N/A,#N/A,FALSE,"CRPT";#N/A,#N/A,FALSE,"TREND";#N/A,#N/A,FALSE,"%Curve"}</definedName>
    <definedName name="_________six6" localSheetId="14" hidden="1">{#N/A,#N/A,FALSE,"CRPT";#N/A,#N/A,FALSE,"TREND";#N/A,#N/A,FALSE,"%Curve"}</definedName>
    <definedName name="_________six6" localSheetId="12" hidden="1">{#N/A,#N/A,FALSE,"CRPT";#N/A,#N/A,FALSE,"TREND";#N/A,#N/A,FALSE,"%Curve"}</definedName>
    <definedName name="_________six6" hidden="1">{#N/A,#N/A,FALSE,"CRPT";#N/A,#N/A,FALSE,"TREND";#N/A,#N/A,FALSE,"%Curve"}</definedName>
    <definedName name="________Apr04">[1]BS!$U$7:$U$3582</definedName>
    <definedName name="________Aug04">[1]BS!$Y$7:$Y$3582</definedName>
    <definedName name="________Dec03">[2]BS!$T$7:$T$3582</definedName>
    <definedName name="________Dec04">[1]BS!$AC$7:$AC$3580</definedName>
    <definedName name="________Feb04">[1]BS!$S$7:$S$3582</definedName>
    <definedName name="________Jan04">[1]BS!$R$7:$R$3582</definedName>
    <definedName name="________Jul04">[1]BS!$X$7:$X$3582</definedName>
    <definedName name="________Jun04">[1]BS!$W$7:$W$3582</definedName>
    <definedName name="________Mar04">[1]BS!$T$7:$T$3582</definedName>
    <definedName name="________May04">[1]BS!$V$7:$V$3582</definedName>
    <definedName name="________Nov03">[2]BS!$S$7:$S$3582</definedName>
    <definedName name="________Nov04">[1]BS!$AB$7:$AB$3582</definedName>
    <definedName name="________Oct03">[2]BS!$R$7:$R$3582</definedName>
    <definedName name="________Oct04">[1]BS!$AA$7:$AA$3582</definedName>
    <definedName name="________Sep03">[2]BS!$Q$7:$Q$3582</definedName>
    <definedName name="________Sep04">[1]BS!$Z$7:$Z$3582</definedName>
    <definedName name="________six6" localSheetId="5" hidden="1">{#N/A,#N/A,FALSE,"CRPT";#N/A,#N/A,FALSE,"TREND";#N/A,#N/A,FALSE,"%Curve"}</definedName>
    <definedName name="________six6" hidden="1">{#N/A,#N/A,FALSE,"CRPT";#N/A,#N/A,FALSE,"TREND";#N/A,#N/A,FALSE,"%Curve"}</definedName>
    <definedName name="________www1" localSheetId="5" hidden="1">{#N/A,#N/A,FALSE,"schA"}</definedName>
    <definedName name="________www1" localSheetId="14" hidden="1">{#N/A,#N/A,FALSE,"schA"}</definedName>
    <definedName name="________www1" localSheetId="12" hidden="1">{#N/A,#N/A,FALSE,"schA"}</definedName>
    <definedName name="________www1" hidden="1">{#N/A,#N/A,FALSE,"schA"}</definedName>
    <definedName name="_______Apr04">[1]BS!$U$7:$U$3582</definedName>
    <definedName name="_______Aug04">[1]BS!$Y$7:$Y$3582</definedName>
    <definedName name="_______Dec03">[2]BS!$T$7:$T$3582</definedName>
    <definedName name="_______Dec04">[1]BS!$AC$7:$AC$3580</definedName>
    <definedName name="_______Feb04">[1]BS!$S$7:$S$3582</definedName>
    <definedName name="_______Jan04">[1]BS!$R$7:$R$3582</definedName>
    <definedName name="_______Jul04">[1]BS!$X$7:$X$3582</definedName>
    <definedName name="_______Jun04">[1]BS!$W$7:$W$3582</definedName>
    <definedName name="_______Mar04">[1]BS!$T$7:$T$3582</definedName>
    <definedName name="_______May04">[1]BS!$V$7:$V$3582</definedName>
    <definedName name="_______Nov03">[2]BS!$S$7:$S$3582</definedName>
    <definedName name="_______Nov04">[1]BS!$AB$7:$AB$3582</definedName>
    <definedName name="_______Oct03">[2]BS!$R$7:$R$3582</definedName>
    <definedName name="_______Oct04">[1]BS!$AA$7:$AA$3582</definedName>
    <definedName name="_______pa1">[3]Sheet1!$T$1:$AC$75</definedName>
    <definedName name="_______Sep03">[2]BS!$Q$7:$Q$3582</definedName>
    <definedName name="_______Sep04">[1]BS!$Z$7:$Z$3582</definedName>
    <definedName name="_______six6" localSheetId="5" hidden="1">{#N/A,#N/A,FALSE,"CRPT";#N/A,#N/A,FALSE,"TREND";#N/A,#N/A,FALSE,"%Curve"}</definedName>
    <definedName name="_______six6" localSheetId="14" hidden="1">{#N/A,#N/A,FALSE,"CRPT";#N/A,#N/A,FALSE,"TREND";#N/A,#N/A,FALSE,"%Curve"}</definedName>
    <definedName name="_______six6" localSheetId="12" hidden="1">{#N/A,#N/A,FALSE,"CRPT";#N/A,#N/A,FALSE,"TREND";#N/A,#N/A,FALSE,"%Curve"}</definedName>
    <definedName name="_______six6" hidden="1">{#N/A,#N/A,FALSE,"CRPT";#N/A,#N/A,FALSE,"TREND";#N/A,#N/A,FALSE,"%Curve"}</definedName>
    <definedName name="_______www1" localSheetId="5" hidden="1">{#N/A,#N/A,FALSE,"schA"}</definedName>
    <definedName name="_______www1" hidden="1">{#N/A,#N/A,FALSE,"schA"}</definedName>
    <definedName name="______Apr04">[1]BS!$U$7:$U$3582</definedName>
    <definedName name="______Aug04">[1]BS!$Y$7:$Y$3582</definedName>
    <definedName name="______CSA2007" localSheetId="5">SUM('[4]Run-Cost Data'!$J$5:$N$5)</definedName>
    <definedName name="______CSA2007">SUM('[4]Run-Cost Data'!$J$5:$N$5)</definedName>
    <definedName name="______CSA2008" localSheetId="5">SUM('[4]Run-Cost Data'!$J$6:$N$17)</definedName>
    <definedName name="______CSA2008">SUM('[4]Run-Cost Data'!$J$6:$N$17)</definedName>
    <definedName name="______CSA2009" localSheetId="5">SUM('[4]Run-Cost Data'!$J$18:$N$29)</definedName>
    <definedName name="______CSA2009">SUM('[4]Run-Cost Data'!$J$18:$N$29)</definedName>
    <definedName name="______CSA2010" localSheetId="5">SUM('[4]Run-Cost Data'!$J$30:$N$41)</definedName>
    <definedName name="______CSA2010">SUM('[4]Run-Cost Data'!$J$30:$N$41)</definedName>
    <definedName name="______CSA2011" localSheetId="5">SUM('[4]Run-Cost Data'!$J$42:$N$53)</definedName>
    <definedName name="______CSA2011">SUM('[4]Run-Cost Data'!$J$42:$N$53)</definedName>
    <definedName name="______CSA2012" localSheetId="5">SUM('[4]Run-Cost Data'!$J$54:$N$65)</definedName>
    <definedName name="______CSA2012">SUM('[4]Run-Cost Data'!$J$54:$N$65)</definedName>
    <definedName name="______CSA2013" localSheetId="5">SUM('[4]Run-Cost Data'!$J$66:$N$77)</definedName>
    <definedName name="______CSA2013">SUM('[4]Run-Cost Data'!$J$66:$N$77)</definedName>
    <definedName name="______CSA2014" localSheetId="5">SUM('[4]Run-Cost Data'!$J$78:$N$89)</definedName>
    <definedName name="______CSA2014">SUM('[4]Run-Cost Data'!$J$78:$N$89)</definedName>
    <definedName name="______CSA2015" localSheetId="5">SUM('[4]Run-Cost Data'!$J$90:$N$101)</definedName>
    <definedName name="______CSA2015">SUM('[4]Run-Cost Data'!$J$90:$N$101)</definedName>
    <definedName name="______CSA2016" localSheetId="5">SUM('[4]Run-Cost Data'!$J$102:$N$113)</definedName>
    <definedName name="______CSA2016">SUM('[4]Run-Cost Data'!$J$102:$N$113)</definedName>
    <definedName name="______CSA2017" localSheetId="5">SUM('[4]Run-Cost Data'!$J$114:$N$125)</definedName>
    <definedName name="______CSA2017">SUM('[4]Run-Cost Data'!$J$114:$N$125)</definedName>
    <definedName name="______CSA2018" localSheetId="5">SUM('[4]Run-Cost Data'!$J$126:$N$137)</definedName>
    <definedName name="______CSA2018">SUM('[4]Run-Cost Data'!$J$126:$N$137)</definedName>
    <definedName name="______CSA2019" localSheetId="5">SUM('[4]Run-Cost Data'!$J$138:$N$149)</definedName>
    <definedName name="______CSA2019">SUM('[4]Run-Cost Data'!$J$138:$N$149)</definedName>
    <definedName name="______CSA2020" localSheetId="5">SUM('[4]Run-Cost Data'!$J$150:$N$161)</definedName>
    <definedName name="______CSA2020">SUM('[4]Run-Cost Data'!$J$150:$N$161)</definedName>
    <definedName name="______CSA2021" localSheetId="5">SUM('[4]Run-Cost Data'!$J$162:$N$173)</definedName>
    <definedName name="______CSA2021">SUM('[4]Run-Cost Data'!$J$162:$N$173)</definedName>
    <definedName name="______CSA2022" localSheetId="5">SUM('[4]Run-Cost Data'!$J$174:$N$185)</definedName>
    <definedName name="______CSA2022">SUM('[4]Run-Cost Data'!$J$174:$N$185)</definedName>
    <definedName name="______CSA2023" localSheetId="5">SUM('[4]Run-Cost Data'!$J$186:$N$197)</definedName>
    <definedName name="______CSA2023">SUM('[4]Run-Cost Data'!$J$186:$N$197)</definedName>
    <definedName name="______CSA2024" localSheetId="5">SUM('[4]Run-Cost Data'!$J$198:$N$209)</definedName>
    <definedName name="______CSA2024">SUM('[4]Run-Cost Data'!$J$198:$N$209)</definedName>
    <definedName name="______CSA2025" localSheetId="5">SUM('[4]Run-Cost Data'!$J$210:$N$221)</definedName>
    <definedName name="______CSA2025">SUM('[4]Run-Cost Data'!$J$210:$N$221)</definedName>
    <definedName name="______CSA2026" localSheetId="5">SUM('[4]Run-Cost Data'!$J$222:$N$233)</definedName>
    <definedName name="______CSA2026">SUM('[4]Run-Cost Data'!$J$222:$N$233)</definedName>
    <definedName name="______Dec03">[2]BS!$T$7:$T$3582</definedName>
    <definedName name="______Dec04">[1]BS!$AC$7:$AC$3580</definedName>
    <definedName name="______ex1" localSheetId="5" hidden="1">{#N/A,#N/A,FALSE,"Summ";#N/A,#N/A,FALSE,"General"}</definedName>
    <definedName name="______ex1" localSheetId="14" hidden="1">{#N/A,#N/A,FALSE,"Summ";#N/A,#N/A,FALSE,"General"}</definedName>
    <definedName name="______ex1" localSheetId="12" hidden="1">{#N/A,#N/A,FALSE,"Summ";#N/A,#N/A,FALSE,"General"}</definedName>
    <definedName name="______ex1" hidden="1">{#N/A,#N/A,FALSE,"Summ";#N/A,#N/A,FALSE,"General"}</definedName>
    <definedName name="______Feb04">[1]BS!$S$7:$S$3582</definedName>
    <definedName name="______inv1">[5]PartsFlow!$D$42:$R$43</definedName>
    <definedName name="______inv10">[5]PartsFlow!$D$213:$R$214</definedName>
    <definedName name="______inv11">[5]PartsFlow!$D$232:$R$233</definedName>
    <definedName name="______inv12">[5]PartsFlow!$D$251:$R$252</definedName>
    <definedName name="______inv13">[5]PartsFlow!$D$270:$R$271</definedName>
    <definedName name="______inv14">[5]PartsFlow!$D$289:$R$290</definedName>
    <definedName name="______inv2">[5]PartsFlow!$D$61:$R$62</definedName>
    <definedName name="______inv3">[5]PartsFlow!$D$80:$R$81</definedName>
    <definedName name="______inv4">[5]PartsFlow!$D$99:$R$100</definedName>
    <definedName name="______inv5">[5]PartsFlow!$D$118:$R$119</definedName>
    <definedName name="______inv6">[5]PartsFlow!$D$137:$R$138</definedName>
    <definedName name="______inv7">[5]PartsFlow!$D$156:$R$157</definedName>
    <definedName name="______inv8">[5]PartsFlow!$D$175:$R$176</definedName>
    <definedName name="______inv9">[5]PartsFlow!$D$194:$R$195</definedName>
    <definedName name="______Jan04">[1]BS!$R$7:$R$3582</definedName>
    <definedName name="______Jul04">[1]BS!$X$7:$X$3582</definedName>
    <definedName name="______Jun04">[1]BS!$W$7:$W$3582</definedName>
    <definedName name="______Mar04">[1]BS!$T$7:$T$3582</definedName>
    <definedName name="______May04">[1]BS!$V$7:$V$3582</definedName>
    <definedName name="______MMP2007" localSheetId="5">SUM('[4]Run-Cost Data'!$O$5:$S$5)</definedName>
    <definedName name="______MMP2007">SUM('[4]Run-Cost Data'!$O$5:$S$5)</definedName>
    <definedName name="______MMP2008" localSheetId="5">SUM('[4]Run-Cost Data'!$O$6:$S$17)</definedName>
    <definedName name="______MMP2008">SUM('[4]Run-Cost Data'!$O$6:$S$17)</definedName>
    <definedName name="______MMP2009" localSheetId="5">SUM('[4]Run-Cost Data'!$O$18:$S$29)</definedName>
    <definedName name="______MMP2009">SUM('[4]Run-Cost Data'!$O$18:$S$29)</definedName>
    <definedName name="______MMP2010" localSheetId="5">SUM('[4]Run-Cost Data'!$O$30:$S$41)</definedName>
    <definedName name="______MMP2010">SUM('[4]Run-Cost Data'!$O$30:$S$41)</definedName>
    <definedName name="______MMP2011" localSheetId="5">SUM('[4]Run-Cost Data'!$O$42:$S$53)</definedName>
    <definedName name="______MMP2011">SUM('[4]Run-Cost Data'!$O$42:$S$53)</definedName>
    <definedName name="______MMP2012" localSheetId="5">SUM('[4]Run-Cost Data'!$O$54:$S$65)</definedName>
    <definedName name="______MMP2012">SUM('[4]Run-Cost Data'!$O$54:$S$65)</definedName>
    <definedName name="______MMP2013" localSheetId="5">SUM('[4]Run-Cost Data'!$O$66:$S$77)</definedName>
    <definedName name="______MMP2013">SUM('[4]Run-Cost Data'!$O$66:$S$77)</definedName>
    <definedName name="______MMP2014" localSheetId="5">SUM('[4]Run-Cost Data'!$O$78:$S$89)</definedName>
    <definedName name="______MMP2014">SUM('[4]Run-Cost Data'!$O$78:$S$89)</definedName>
    <definedName name="______MMP2015" localSheetId="5">SUM('[4]Run-Cost Data'!$O$90:$S$101)</definedName>
    <definedName name="______MMP2015">SUM('[4]Run-Cost Data'!$O$90:$S$101)</definedName>
    <definedName name="______MMP2016" localSheetId="5">SUM('[4]Run-Cost Data'!$O$102:$S$113)</definedName>
    <definedName name="______MMP2016">SUM('[4]Run-Cost Data'!$O$102:$S$113)</definedName>
    <definedName name="______MMP2017" localSheetId="5">SUM('[4]Run-Cost Data'!$O$114:$S$125)</definedName>
    <definedName name="______MMP2017">SUM('[4]Run-Cost Data'!$O$114:$S$125)</definedName>
    <definedName name="______MMP2018" localSheetId="5">SUM('[4]Run-Cost Data'!$O$126:$S$137)</definedName>
    <definedName name="______MMP2018">SUM('[4]Run-Cost Data'!$O$126:$S$137)</definedName>
    <definedName name="______MMP2019" localSheetId="5">SUM('[4]Run-Cost Data'!$O$138:$S$149)</definedName>
    <definedName name="______MMP2019">SUM('[4]Run-Cost Data'!$O$138:$S$149)</definedName>
    <definedName name="______MMP2020" localSheetId="5">SUM('[4]Run-Cost Data'!$O$150:$S$161)</definedName>
    <definedName name="______MMP2020">SUM('[4]Run-Cost Data'!$O$150:$S$161)</definedName>
    <definedName name="______MMP2021" localSheetId="5">SUM('[4]Run-Cost Data'!$O$162:$S$173)</definedName>
    <definedName name="______MMP2021">SUM('[4]Run-Cost Data'!$O$162:$S$173)</definedName>
    <definedName name="______MMP2022" localSheetId="5">SUM('[4]Run-Cost Data'!$O$174:$S$185)</definedName>
    <definedName name="______MMP2022">SUM('[4]Run-Cost Data'!$O$174:$S$185)</definedName>
    <definedName name="______MMP2023" localSheetId="5">SUM('[4]Run-Cost Data'!$O$186:$S$197)</definedName>
    <definedName name="______MMP2023">SUM('[4]Run-Cost Data'!$O$186:$S$197)</definedName>
    <definedName name="______MMP2024" localSheetId="5">SUM('[4]Run-Cost Data'!$O$198:$S$209)</definedName>
    <definedName name="______MMP2024">SUM('[4]Run-Cost Data'!$O$198:$S$209)</definedName>
    <definedName name="______MMP2025" localSheetId="5">SUM('[4]Run-Cost Data'!$O$210:$S$221)</definedName>
    <definedName name="______MMP2025">SUM('[4]Run-Cost Data'!$O$210:$S$221)</definedName>
    <definedName name="______MMP2026" localSheetId="5">SUM('[4]Run-Cost Data'!$O$222:$S$233)</definedName>
    <definedName name="______MMP2026">SUM('[4]Run-Cost Data'!$O$222:$S$233)</definedName>
    <definedName name="______new1" localSheetId="5" hidden="1">{#N/A,#N/A,FALSE,"Summ";#N/A,#N/A,FALSE,"General"}</definedName>
    <definedName name="______new1" localSheetId="14" hidden="1">{#N/A,#N/A,FALSE,"Summ";#N/A,#N/A,FALSE,"General"}</definedName>
    <definedName name="______new1" localSheetId="12" hidden="1">{#N/A,#N/A,FALSE,"Summ";#N/A,#N/A,FALSE,"General"}</definedName>
    <definedName name="______new1" hidden="1">{#N/A,#N/A,FALSE,"Summ";#N/A,#N/A,FALSE,"General"}</definedName>
    <definedName name="______Nov03">[2]BS!$S$7:$S$3582</definedName>
    <definedName name="______Nov04">[1]BS!$AB$7:$AB$3582</definedName>
    <definedName name="______Oct03">[2]BS!$R$7:$R$3582</definedName>
    <definedName name="______Oct04">[1]BS!$AA$7:$AA$3582</definedName>
    <definedName name="______pa1">[3]Sheet1!$T$1:$AC$75</definedName>
    <definedName name="______Sep03">[2]BS!$Q$7:$Q$3582</definedName>
    <definedName name="______Sep04">[1]BS!$Z$7:$Z$3582</definedName>
    <definedName name="______six6" localSheetId="5" hidden="1">{#N/A,#N/A,FALSE,"CRPT";#N/A,#N/A,FALSE,"TREND";#N/A,#N/A,FALSE,"%Curve"}</definedName>
    <definedName name="______six6" localSheetId="14" hidden="1">{#N/A,#N/A,FALSE,"CRPT";#N/A,#N/A,FALSE,"TREND";#N/A,#N/A,FALSE,"%Curve"}</definedName>
    <definedName name="______six6" localSheetId="12" hidden="1">{#N/A,#N/A,FALSE,"CRPT";#N/A,#N/A,FALSE,"TREND";#N/A,#N/A,FALSE,"%Curve"}</definedName>
    <definedName name="______six6" hidden="1">{#N/A,#N/A,FALSE,"CRPT";#N/A,#N/A,FALSE,"TREND";#N/A,#N/A,FALSE,"%Curve"}</definedName>
    <definedName name="______www1" localSheetId="5" hidden="1">{#N/A,#N/A,FALSE,"schA"}</definedName>
    <definedName name="______www1" localSheetId="14" hidden="1">{#N/A,#N/A,FALSE,"schA"}</definedName>
    <definedName name="______www1" localSheetId="12" hidden="1">{#N/A,#N/A,FALSE,"schA"}</definedName>
    <definedName name="______www1" hidden="1">{#N/A,#N/A,FALSE,"schA"}</definedName>
    <definedName name="_____Apr04">[1]BS!$U$7:$U$3582</definedName>
    <definedName name="_____Aug04">[1]BS!$Y$7:$Y$3582</definedName>
    <definedName name="_____CSA2007" localSheetId="5">SUM('[4]Run-Cost Data'!$J$5:$N$5)</definedName>
    <definedName name="_____CSA2007">SUM('[4]Run-Cost Data'!$J$5:$N$5)</definedName>
    <definedName name="_____CSA2008" localSheetId="5">SUM('[4]Run-Cost Data'!$J$6:$N$17)</definedName>
    <definedName name="_____CSA2008">SUM('[4]Run-Cost Data'!$J$6:$N$17)</definedName>
    <definedName name="_____CSA2009" localSheetId="5">SUM('[4]Run-Cost Data'!$J$18:$N$29)</definedName>
    <definedName name="_____CSA2009">SUM('[4]Run-Cost Data'!$J$18:$N$29)</definedName>
    <definedName name="_____CSA2010" localSheetId="5">SUM('[4]Run-Cost Data'!$J$30:$N$41)</definedName>
    <definedName name="_____CSA2010">SUM('[4]Run-Cost Data'!$J$30:$N$41)</definedName>
    <definedName name="_____CSA2011" localSheetId="5">SUM('[4]Run-Cost Data'!$J$42:$N$53)</definedName>
    <definedName name="_____CSA2011">SUM('[4]Run-Cost Data'!$J$42:$N$53)</definedName>
    <definedName name="_____CSA2012" localSheetId="5">SUM('[4]Run-Cost Data'!$J$54:$N$65)</definedName>
    <definedName name="_____CSA2012">SUM('[4]Run-Cost Data'!$J$54:$N$65)</definedName>
    <definedName name="_____CSA2013" localSheetId="5">SUM('[4]Run-Cost Data'!$J$66:$N$77)</definedName>
    <definedName name="_____CSA2013">SUM('[4]Run-Cost Data'!$J$66:$N$77)</definedName>
    <definedName name="_____CSA2014" localSheetId="5">SUM('[4]Run-Cost Data'!$J$78:$N$89)</definedName>
    <definedName name="_____CSA2014">SUM('[4]Run-Cost Data'!$J$78:$N$89)</definedName>
    <definedName name="_____CSA2015" localSheetId="5">SUM('[4]Run-Cost Data'!$J$90:$N$101)</definedName>
    <definedName name="_____CSA2015">SUM('[4]Run-Cost Data'!$J$90:$N$101)</definedName>
    <definedName name="_____CSA2016" localSheetId="5">SUM('[4]Run-Cost Data'!$J$102:$N$113)</definedName>
    <definedName name="_____CSA2016">SUM('[4]Run-Cost Data'!$J$102:$N$113)</definedName>
    <definedName name="_____CSA2017" localSheetId="5">SUM('[4]Run-Cost Data'!$J$114:$N$125)</definedName>
    <definedName name="_____CSA2017">SUM('[4]Run-Cost Data'!$J$114:$N$125)</definedName>
    <definedName name="_____CSA2018" localSheetId="5">SUM('[4]Run-Cost Data'!$J$126:$N$137)</definedName>
    <definedName name="_____CSA2018">SUM('[4]Run-Cost Data'!$J$126:$N$137)</definedName>
    <definedName name="_____CSA2019" localSheetId="5">SUM('[4]Run-Cost Data'!$J$138:$N$149)</definedName>
    <definedName name="_____CSA2019">SUM('[4]Run-Cost Data'!$J$138:$N$149)</definedName>
    <definedName name="_____CSA2020" localSheetId="5">SUM('[4]Run-Cost Data'!$J$150:$N$161)</definedName>
    <definedName name="_____CSA2020">SUM('[4]Run-Cost Data'!$J$150:$N$161)</definedName>
    <definedName name="_____CSA2021" localSheetId="5">SUM('[4]Run-Cost Data'!$J$162:$N$173)</definedName>
    <definedName name="_____CSA2021">SUM('[4]Run-Cost Data'!$J$162:$N$173)</definedName>
    <definedName name="_____CSA2022" localSheetId="5">SUM('[4]Run-Cost Data'!$J$174:$N$185)</definedName>
    <definedName name="_____CSA2022">SUM('[4]Run-Cost Data'!$J$174:$N$185)</definedName>
    <definedName name="_____CSA2023" localSheetId="5">SUM('[4]Run-Cost Data'!$J$186:$N$197)</definedName>
    <definedName name="_____CSA2023">SUM('[4]Run-Cost Data'!$J$186:$N$197)</definedName>
    <definedName name="_____CSA2024" localSheetId="5">SUM('[4]Run-Cost Data'!$J$198:$N$209)</definedName>
    <definedName name="_____CSA2024">SUM('[4]Run-Cost Data'!$J$198:$N$209)</definedName>
    <definedName name="_____CSA2025" localSheetId="5">SUM('[4]Run-Cost Data'!$J$210:$N$221)</definedName>
    <definedName name="_____CSA2025">SUM('[4]Run-Cost Data'!$J$210:$N$221)</definedName>
    <definedName name="_____CSA2026" localSheetId="5">SUM('[4]Run-Cost Data'!$J$222:$N$233)</definedName>
    <definedName name="_____CSA2026">SUM('[4]Run-Cost Data'!$J$222:$N$233)</definedName>
    <definedName name="_____Dec03">[2]BS!$T$7:$T$3582</definedName>
    <definedName name="_____Dec04">[1]BS!$AC$7:$AC$3580</definedName>
    <definedName name="_____Feb04">[1]BS!$S$7:$S$3582</definedName>
    <definedName name="_____inv1">[5]PartsFlow!$D$42:$R$43</definedName>
    <definedName name="_____inv10">[5]PartsFlow!$D$213:$R$214</definedName>
    <definedName name="_____inv11">[5]PartsFlow!$D$232:$R$233</definedName>
    <definedName name="_____inv12">[5]PartsFlow!$D$251:$R$252</definedName>
    <definedName name="_____inv13">[5]PartsFlow!$D$270:$R$271</definedName>
    <definedName name="_____inv14">[5]PartsFlow!$D$289:$R$290</definedName>
    <definedName name="_____inv2">[5]PartsFlow!$D$61:$R$62</definedName>
    <definedName name="_____inv3">[5]PartsFlow!$D$80:$R$81</definedName>
    <definedName name="_____inv4">[5]PartsFlow!$D$99:$R$100</definedName>
    <definedName name="_____inv5">[5]PartsFlow!$D$118:$R$119</definedName>
    <definedName name="_____inv6">[5]PartsFlow!$D$137:$R$138</definedName>
    <definedName name="_____inv7">[5]PartsFlow!$D$156:$R$157</definedName>
    <definedName name="_____inv8">[5]PartsFlow!$D$175:$R$176</definedName>
    <definedName name="_____inv9">[5]PartsFlow!$D$194:$R$195</definedName>
    <definedName name="_____Jan04">[1]BS!$R$7:$R$3582</definedName>
    <definedName name="_____Jul04">[1]BS!$X$7:$X$3582</definedName>
    <definedName name="_____Jun04">[1]BS!$W$7:$W$3582</definedName>
    <definedName name="_____Mar04">[1]BS!$T$7:$T$3582</definedName>
    <definedName name="_____May04">[1]BS!$V$7:$V$3582</definedName>
    <definedName name="_____MMP2007" localSheetId="5">SUM('[4]Run-Cost Data'!$O$5:$S$5)</definedName>
    <definedName name="_____MMP2007">SUM('[4]Run-Cost Data'!$O$5:$S$5)</definedName>
    <definedName name="_____MMP2008" localSheetId="5">SUM('[4]Run-Cost Data'!$O$6:$S$17)</definedName>
    <definedName name="_____MMP2008">SUM('[4]Run-Cost Data'!$O$6:$S$17)</definedName>
    <definedName name="_____MMP2009" localSheetId="5">SUM('[4]Run-Cost Data'!$O$18:$S$29)</definedName>
    <definedName name="_____MMP2009">SUM('[4]Run-Cost Data'!$O$18:$S$29)</definedName>
    <definedName name="_____MMP2010" localSheetId="5">SUM('[4]Run-Cost Data'!$O$30:$S$41)</definedName>
    <definedName name="_____MMP2010">SUM('[4]Run-Cost Data'!$O$30:$S$41)</definedName>
    <definedName name="_____MMP2011" localSheetId="5">SUM('[4]Run-Cost Data'!$O$42:$S$53)</definedName>
    <definedName name="_____MMP2011">SUM('[4]Run-Cost Data'!$O$42:$S$53)</definedName>
    <definedName name="_____MMP2012" localSheetId="5">SUM('[4]Run-Cost Data'!$O$54:$S$65)</definedName>
    <definedName name="_____MMP2012">SUM('[4]Run-Cost Data'!$O$54:$S$65)</definedName>
    <definedName name="_____MMP2013" localSheetId="5">SUM('[4]Run-Cost Data'!$O$66:$S$77)</definedName>
    <definedName name="_____MMP2013">SUM('[4]Run-Cost Data'!$O$66:$S$77)</definedName>
    <definedName name="_____MMP2014" localSheetId="5">SUM('[4]Run-Cost Data'!$O$78:$S$89)</definedName>
    <definedName name="_____MMP2014">SUM('[4]Run-Cost Data'!$O$78:$S$89)</definedName>
    <definedName name="_____MMP2015" localSheetId="5">SUM('[4]Run-Cost Data'!$O$90:$S$101)</definedName>
    <definedName name="_____MMP2015">SUM('[4]Run-Cost Data'!$O$90:$S$101)</definedName>
    <definedName name="_____MMP2016" localSheetId="5">SUM('[4]Run-Cost Data'!$O$102:$S$113)</definedName>
    <definedName name="_____MMP2016">SUM('[4]Run-Cost Data'!$O$102:$S$113)</definedName>
    <definedName name="_____MMP2017" localSheetId="5">SUM('[4]Run-Cost Data'!$O$114:$S$125)</definedName>
    <definedName name="_____MMP2017">SUM('[4]Run-Cost Data'!$O$114:$S$125)</definedName>
    <definedName name="_____MMP2018" localSheetId="5">SUM('[4]Run-Cost Data'!$O$126:$S$137)</definedName>
    <definedName name="_____MMP2018">SUM('[4]Run-Cost Data'!$O$126:$S$137)</definedName>
    <definedName name="_____MMP2019" localSheetId="5">SUM('[4]Run-Cost Data'!$O$138:$S$149)</definedName>
    <definedName name="_____MMP2019">SUM('[4]Run-Cost Data'!$O$138:$S$149)</definedName>
    <definedName name="_____MMP2020" localSheetId="5">SUM('[4]Run-Cost Data'!$O$150:$S$161)</definedName>
    <definedName name="_____MMP2020">SUM('[4]Run-Cost Data'!$O$150:$S$161)</definedName>
    <definedName name="_____MMP2021" localSheetId="5">SUM('[4]Run-Cost Data'!$O$162:$S$173)</definedName>
    <definedName name="_____MMP2021">SUM('[4]Run-Cost Data'!$O$162:$S$173)</definedName>
    <definedName name="_____MMP2022" localSheetId="5">SUM('[4]Run-Cost Data'!$O$174:$S$185)</definedName>
    <definedName name="_____MMP2022">SUM('[4]Run-Cost Data'!$O$174:$S$185)</definedName>
    <definedName name="_____MMP2023" localSheetId="5">SUM('[4]Run-Cost Data'!$O$186:$S$197)</definedName>
    <definedName name="_____MMP2023">SUM('[4]Run-Cost Data'!$O$186:$S$197)</definedName>
    <definedName name="_____MMP2024" localSheetId="5">SUM('[4]Run-Cost Data'!$O$198:$S$209)</definedName>
    <definedName name="_____MMP2024">SUM('[4]Run-Cost Data'!$O$198:$S$209)</definedName>
    <definedName name="_____MMP2025" localSheetId="5">SUM('[4]Run-Cost Data'!$O$210:$S$221)</definedName>
    <definedName name="_____MMP2025">SUM('[4]Run-Cost Data'!$O$210:$S$221)</definedName>
    <definedName name="_____MMP2026" localSheetId="5">SUM('[4]Run-Cost Data'!$O$222:$S$233)</definedName>
    <definedName name="_____MMP2026">SUM('[4]Run-Cost Data'!$O$222:$S$233)</definedName>
    <definedName name="_____Nov03">[2]BS!$S$7:$S$3582</definedName>
    <definedName name="_____Nov04">[1]BS!$AB$7:$AB$3582</definedName>
    <definedName name="_____Oct03">[2]BS!$R$7:$R$3582</definedName>
    <definedName name="_____Oct04">[1]BS!$AA$7:$AA$3582</definedName>
    <definedName name="_____pa1">[3]Sheet1!$T$1:$AC$75</definedName>
    <definedName name="_____Sep03">[2]BS!$Q$7:$Q$3582</definedName>
    <definedName name="_____Sep04">[1]BS!$Z$7:$Z$3582</definedName>
    <definedName name="_____six6" localSheetId="5" hidden="1">{#N/A,#N/A,FALSE,"CRPT";#N/A,#N/A,FALSE,"TREND";#N/A,#N/A,FALSE,"%Curve"}</definedName>
    <definedName name="_____six6" localSheetId="14" hidden="1">{#N/A,#N/A,FALSE,"CRPT";#N/A,#N/A,FALSE,"TREND";#N/A,#N/A,FALSE,"%Curve"}</definedName>
    <definedName name="_____six6" localSheetId="12" hidden="1">{#N/A,#N/A,FALSE,"CRPT";#N/A,#N/A,FALSE,"TREND";#N/A,#N/A,FALSE,"%Curve"}</definedName>
    <definedName name="_____six6" hidden="1">{#N/A,#N/A,FALSE,"CRPT";#N/A,#N/A,FALSE,"TREND";#N/A,#N/A,FALSE,"%Curve"}</definedName>
    <definedName name="_____www1" localSheetId="5" hidden="1">{#N/A,#N/A,FALSE,"schA"}</definedName>
    <definedName name="_____www1" localSheetId="14" hidden="1">{#N/A,#N/A,FALSE,"schA"}</definedName>
    <definedName name="_____www1" localSheetId="12" hidden="1">{#N/A,#N/A,FALSE,"schA"}</definedName>
    <definedName name="_____www1" hidden="1">{#N/A,#N/A,FALSE,"schA"}</definedName>
    <definedName name="____Apr04">[1]BS!$U$7:$U$3582</definedName>
    <definedName name="____Aug04">[1]BS!$Y$7:$Y$3582</definedName>
    <definedName name="____CSA2007" localSheetId="5">SUM('[4]Run-Cost Data'!$J$5:$N$5)</definedName>
    <definedName name="____CSA2007">SUM('[4]Run-Cost Data'!$J$5:$N$5)</definedName>
    <definedName name="____CSA2008" localSheetId="5">SUM('[4]Run-Cost Data'!$J$6:$N$17)</definedName>
    <definedName name="____CSA2008">SUM('[4]Run-Cost Data'!$J$6:$N$17)</definedName>
    <definedName name="____CSA2009" localSheetId="5">SUM('[4]Run-Cost Data'!$J$18:$N$29)</definedName>
    <definedName name="____CSA2009">SUM('[4]Run-Cost Data'!$J$18:$N$29)</definedName>
    <definedName name="____CSA2010" localSheetId="5">SUM('[4]Run-Cost Data'!$J$30:$N$41)</definedName>
    <definedName name="____CSA2010">SUM('[4]Run-Cost Data'!$J$30:$N$41)</definedName>
    <definedName name="____CSA2011" localSheetId="5">SUM('[4]Run-Cost Data'!$J$42:$N$53)</definedName>
    <definedName name="____CSA2011">SUM('[4]Run-Cost Data'!$J$42:$N$53)</definedName>
    <definedName name="____CSA2012" localSheetId="5">SUM('[4]Run-Cost Data'!$J$54:$N$65)</definedName>
    <definedName name="____CSA2012">SUM('[4]Run-Cost Data'!$J$54:$N$65)</definedName>
    <definedName name="____CSA2013" localSheetId="5">SUM('[4]Run-Cost Data'!$J$66:$N$77)</definedName>
    <definedName name="____CSA2013">SUM('[4]Run-Cost Data'!$J$66:$N$77)</definedName>
    <definedName name="____CSA2014" localSheetId="5">SUM('[4]Run-Cost Data'!$J$78:$N$89)</definedName>
    <definedName name="____CSA2014">SUM('[4]Run-Cost Data'!$J$78:$N$89)</definedName>
    <definedName name="____CSA2015" localSheetId="5">SUM('[4]Run-Cost Data'!$J$90:$N$101)</definedName>
    <definedName name="____CSA2015">SUM('[4]Run-Cost Data'!$J$90:$N$101)</definedName>
    <definedName name="____CSA2016" localSheetId="5">SUM('[4]Run-Cost Data'!$J$102:$N$113)</definedName>
    <definedName name="____CSA2016">SUM('[4]Run-Cost Data'!$J$102:$N$113)</definedName>
    <definedName name="____CSA2017" localSheetId="5">SUM('[4]Run-Cost Data'!$J$114:$N$125)</definedName>
    <definedName name="____CSA2017">SUM('[4]Run-Cost Data'!$J$114:$N$125)</definedName>
    <definedName name="____CSA2018" localSheetId="5">SUM('[4]Run-Cost Data'!$J$126:$N$137)</definedName>
    <definedName name="____CSA2018">SUM('[4]Run-Cost Data'!$J$126:$N$137)</definedName>
    <definedName name="____CSA2019" localSheetId="5">SUM('[4]Run-Cost Data'!$J$138:$N$149)</definedName>
    <definedName name="____CSA2019">SUM('[4]Run-Cost Data'!$J$138:$N$149)</definedName>
    <definedName name="____CSA2020" localSheetId="5">SUM('[4]Run-Cost Data'!$J$150:$N$161)</definedName>
    <definedName name="____CSA2020">SUM('[4]Run-Cost Data'!$J$150:$N$161)</definedName>
    <definedName name="____CSA2021" localSheetId="5">SUM('[4]Run-Cost Data'!$J$162:$N$173)</definedName>
    <definedName name="____CSA2021">SUM('[4]Run-Cost Data'!$J$162:$N$173)</definedName>
    <definedName name="____CSA2022" localSheetId="5">SUM('[4]Run-Cost Data'!$J$174:$N$185)</definedName>
    <definedName name="____CSA2022">SUM('[4]Run-Cost Data'!$J$174:$N$185)</definedName>
    <definedName name="____CSA2023" localSheetId="5">SUM('[4]Run-Cost Data'!$J$186:$N$197)</definedName>
    <definedName name="____CSA2023">SUM('[4]Run-Cost Data'!$J$186:$N$197)</definedName>
    <definedName name="____CSA2024" localSheetId="5">SUM('[4]Run-Cost Data'!$J$198:$N$209)</definedName>
    <definedName name="____CSA2024">SUM('[4]Run-Cost Data'!$J$198:$N$209)</definedName>
    <definedName name="____CSA2025" localSheetId="5">SUM('[4]Run-Cost Data'!$J$210:$N$221)</definedName>
    <definedName name="____CSA2025">SUM('[4]Run-Cost Data'!$J$210:$N$221)</definedName>
    <definedName name="____CSA2026" localSheetId="5">SUM('[4]Run-Cost Data'!$J$222:$N$233)</definedName>
    <definedName name="____CSA2026">SUM('[4]Run-Cost Data'!$J$222:$N$233)</definedName>
    <definedName name="____Dec03">[2]BS!$T$7:$T$3582</definedName>
    <definedName name="____Dec04">[1]BS!$AC$7:$AC$3580</definedName>
    <definedName name="____ex1" localSheetId="5" hidden="1">{#N/A,#N/A,FALSE,"Summ";#N/A,#N/A,FALSE,"General"}</definedName>
    <definedName name="____ex1" localSheetId="14" hidden="1">{#N/A,#N/A,FALSE,"Summ";#N/A,#N/A,FALSE,"General"}</definedName>
    <definedName name="____ex1" localSheetId="12" hidden="1">{#N/A,#N/A,FALSE,"Summ";#N/A,#N/A,FALSE,"General"}</definedName>
    <definedName name="____ex1" hidden="1">{#N/A,#N/A,FALSE,"Summ";#N/A,#N/A,FALSE,"General"}</definedName>
    <definedName name="____Feb04">[1]BS!$S$7:$S$3582</definedName>
    <definedName name="____inv1">[5]PartsFlow!$D$42:$R$43</definedName>
    <definedName name="____inv10">[5]PartsFlow!$D$213:$R$214</definedName>
    <definedName name="____inv11">[5]PartsFlow!$D$232:$R$233</definedName>
    <definedName name="____inv12">[5]PartsFlow!$D$251:$R$252</definedName>
    <definedName name="____inv13">[5]PartsFlow!$D$270:$R$271</definedName>
    <definedName name="____inv14">[5]PartsFlow!$D$289:$R$290</definedName>
    <definedName name="____inv2">[5]PartsFlow!$D$61:$R$62</definedName>
    <definedName name="____inv3">[5]PartsFlow!$D$80:$R$81</definedName>
    <definedName name="____inv4">[5]PartsFlow!$D$99:$R$100</definedName>
    <definedName name="____inv5">[5]PartsFlow!$D$118:$R$119</definedName>
    <definedName name="____inv6">[5]PartsFlow!$D$137:$R$138</definedName>
    <definedName name="____inv7">[5]PartsFlow!$D$156:$R$157</definedName>
    <definedName name="____inv8">[5]PartsFlow!$D$175:$R$176</definedName>
    <definedName name="____inv9">[5]PartsFlow!$D$194:$R$195</definedName>
    <definedName name="____Jan04">[1]BS!$R$7:$R$3582</definedName>
    <definedName name="____Jul04">[1]BS!$X$7:$X$3582</definedName>
    <definedName name="____Jun04">[1]BS!$W$7:$W$3582</definedName>
    <definedName name="____Mar04">[1]BS!$T$7:$T$3582</definedName>
    <definedName name="____May04">[1]BS!$V$7:$V$3582</definedName>
    <definedName name="____MMP2007" localSheetId="5">SUM('[4]Run-Cost Data'!$O$5:$S$5)</definedName>
    <definedName name="____MMP2007">SUM('[4]Run-Cost Data'!$O$5:$S$5)</definedName>
    <definedName name="____MMP2008" localSheetId="5">SUM('[4]Run-Cost Data'!$O$6:$S$17)</definedName>
    <definedName name="____MMP2008">SUM('[4]Run-Cost Data'!$O$6:$S$17)</definedName>
    <definedName name="____MMP2009" localSheetId="5">SUM('[4]Run-Cost Data'!$O$18:$S$29)</definedName>
    <definedName name="____MMP2009">SUM('[4]Run-Cost Data'!$O$18:$S$29)</definedName>
    <definedName name="____MMP2010" localSheetId="5">SUM('[4]Run-Cost Data'!$O$30:$S$41)</definedName>
    <definedName name="____MMP2010">SUM('[4]Run-Cost Data'!$O$30:$S$41)</definedName>
    <definedName name="____MMP2011" localSheetId="5">SUM('[4]Run-Cost Data'!$O$42:$S$53)</definedName>
    <definedName name="____MMP2011">SUM('[4]Run-Cost Data'!$O$42:$S$53)</definedName>
    <definedName name="____MMP2012" localSheetId="5">SUM('[4]Run-Cost Data'!$O$54:$S$65)</definedName>
    <definedName name="____MMP2012">SUM('[4]Run-Cost Data'!$O$54:$S$65)</definedName>
    <definedName name="____MMP2013" localSheetId="5">SUM('[4]Run-Cost Data'!$O$66:$S$77)</definedName>
    <definedName name="____MMP2013">SUM('[4]Run-Cost Data'!$O$66:$S$77)</definedName>
    <definedName name="____MMP2014" localSheetId="5">SUM('[4]Run-Cost Data'!$O$78:$S$89)</definedName>
    <definedName name="____MMP2014">SUM('[4]Run-Cost Data'!$O$78:$S$89)</definedName>
    <definedName name="____MMP2015" localSheetId="5">SUM('[4]Run-Cost Data'!$O$90:$S$101)</definedName>
    <definedName name="____MMP2015">SUM('[4]Run-Cost Data'!$O$90:$S$101)</definedName>
    <definedName name="____MMP2016" localSheetId="5">SUM('[4]Run-Cost Data'!$O$102:$S$113)</definedName>
    <definedName name="____MMP2016">SUM('[4]Run-Cost Data'!$O$102:$S$113)</definedName>
    <definedName name="____MMP2017" localSheetId="5">SUM('[4]Run-Cost Data'!$O$114:$S$125)</definedName>
    <definedName name="____MMP2017">SUM('[4]Run-Cost Data'!$O$114:$S$125)</definedName>
    <definedName name="____MMP2018" localSheetId="5">SUM('[4]Run-Cost Data'!$O$126:$S$137)</definedName>
    <definedName name="____MMP2018">SUM('[4]Run-Cost Data'!$O$126:$S$137)</definedName>
    <definedName name="____MMP2019" localSheetId="5">SUM('[4]Run-Cost Data'!$O$138:$S$149)</definedName>
    <definedName name="____MMP2019">SUM('[4]Run-Cost Data'!$O$138:$S$149)</definedName>
    <definedName name="____MMP2020" localSheetId="5">SUM('[4]Run-Cost Data'!$O$150:$S$161)</definedName>
    <definedName name="____MMP2020">SUM('[4]Run-Cost Data'!$O$150:$S$161)</definedName>
    <definedName name="____MMP2021" localSheetId="5">SUM('[4]Run-Cost Data'!$O$162:$S$173)</definedName>
    <definedName name="____MMP2021">SUM('[4]Run-Cost Data'!$O$162:$S$173)</definedName>
    <definedName name="____MMP2022" localSheetId="5">SUM('[4]Run-Cost Data'!$O$174:$S$185)</definedName>
    <definedName name="____MMP2022">SUM('[4]Run-Cost Data'!$O$174:$S$185)</definedName>
    <definedName name="____MMP2023" localSheetId="5">SUM('[4]Run-Cost Data'!$O$186:$S$197)</definedName>
    <definedName name="____MMP2023">SUM('[4]Run-Cost Data'!$O$186:$S$197)</definedName>
    <definedName name="____MMP2024" localSheetId="5">SUM('[4]Run-Cost Data'!$O$198:$S$209)</definedName>
    <definedName name="____MMP2024">SUM('[4]Run-Cost Data'!$O$198:$S$209)</definedName>
    <definedName name="____MMP2025" localSheetId="5">SUM('[4]Run-Cost Data'!$O$210:$S$221)</definedName>
    <definedName name="____MMP2025">SUM('[4]Run-Cost Data'!$O$210:$S$221)</definedName>
    <definedName name="____MMP2026" localSheetId="5">SUM('[4]Run-Cost Data'!$O$222:$S$233)</definedName>
    <definedName name="____MMP2026">SUM('[4]Run-Cost Data'!$O$222:$S$233)</definedName>
    <definedName name="____new1" localSheetId="5" hidden="1">{#N/A,#N/A,FALSE,"Summ";#N/A,#N/A,FALSE,"General"}</definedName>
    <definedName name="____new1" localSheetId="14" hidden="1">{#N/A,#N/A,FALSE,"Summ";#N/A,#N/A,FALSE,"General"}</definedName>
    <definedName name="____new1" localSheetId="12" hidden="1">{#N/A,#N/A,FALSE,"Summ";#N/A,#N/A,FALSE,"General"}</definedName>
    <definedName name="____new1" hidden="1">{#N/A,#N/A,FALSE,"Summ";#N/A,#N/A,FALSE,"General"}</definedName>
    <definedName name="____Nov03">[2]BS!$S$7:$S$3582</definedName>
    <definedName name="____Nov04">[1]BS!$AB$7:$AB$3582</definedName>
    <definedName name="____Oct03">[2]BS!$R$7:$R$3582</definedName>
    <definedName name="____Oct04">[1]BS!$AA$7:$AA$3582</definedName>
    <definedName name="____pa1">[3]Sheet1!$T$1:$AC$75</definedName>
    <definedName name="____Sep03">[2]BS!$Q$7:$Q$3582</definedName>
    <definedName name="____Sep04">[1]BS!$Z$7:$Z$3582</definedName>
    <definedName name="____six6" localSheetId="5" hidden="1">{#N/A,#N/A,FALSE,"CRPT";#N/A,#N/A,FALSE,"TREND";#N/A,#N/A,FALSE,"%Curve"}</definedName>
    <definedName name="____six6" hidden="1">{#N/A,#N/A,FALSE,"CRPT";#N/A,#N/A,FALSE,"TREND";#N/A,#N/A,FALSE,"%Curve"}</definedName>
    <definedName name="____www1" localSheetId="5" hidden="1">{#N/A,#N/A,FALSE,"schA"}</definedName>
    <definedName name="____www1" localSheetId="14" hidden="1">{#N/A,#N/A,FALSE,"schA"}</definedName>
    <definedName name="____www1" localSheetId="12" hidden="1">{#N/A,#N/A,FALSE,"schA"}</definedName>
    <definedName name="____www1" hidden="1">{#N/A,#N/A,FALSE,"schA"}</definedName>
    <definedName name="___Apr04">[1]BS!$U$7:$U$3582</definedName>
    <definedName name="___Aug04">[1]BS!$Y$7:$Y$3582</definedName>
    <definedName name="___CSA2007" localSheetId="5">SUM('[4]Run-Cost Data'!$J$5:$N$5)</definedName>
    <definedName name="___CSA2007">SUM('[4]Run-Cost Data'!$J$5:$N$5)</definedName>
    <definedName name="___CSA2008" localSheetId="5">SUM('[4]Run-Cost Data'!$J$6:$N$17)</definedName>
    <definedName name="___CSA2008">SUM('[4]Run-Cost Data'!$J$6:$N$17)</definedName>
    <definedName name="___CSA2009" localSheetId="5">SUM('[4]Run-Cost Data'!$J$18:$N$29)</definedName>
    <definedName name="___CSA2009">SUM('[4]Run-Cost Data'!$J$18:$N$29)</definedName>
    <definedName name="___CSA2010" localSheetId="5">SUM('[4]Run-Cost Data'!$J$30:$N$41)</definedName>
    <definedName name="___CSA2010">SUM('[4]Run-Cost Data'!$J$30:$N$41)</definedName>
    <definedName name="___CSA2011" localSheetId="5">SUM('[4]Run-Cost Data'!$J$42:$N$53)</definedName>
    <definedName name="___CSA2011">SUM('[4]Run-Cost Data'!$J$42:$N$53)</definedName>
    <definedName name="___CSA2012" localSheetId="5">SUM('[4]Run-Cost Data'!$J$54:$N$65)</definedName>
    <definedName name="___CSA2012">SUM('[4]Run-Cost Data'!$J$54:$N$65)</definedName>
    <definedName name="___CSA2013" localSheetId="5">SUM('[4]Run-Cost Data'!$J$66:$N$77)</definedName>
    <definedName name="___CSA2013">SUM('[4]Run-Cost Data'!$J$66:$N$77)</definedName>
    <definedName name="___CSA2014" localSheetId="5">SUM('[4]Run-Cost Data'!$J$78:$N$89)</definedName>
    <definedName name="___CSA2014">SUM('[4]Run-Cost Data'!$J$78:$N$89)</definedName>
    <definedName name="___CSA2015" localSheetId="5">SUM('[4]Run-Cost Data'!$J$90:$N$101)</definedName>
    <definedName name="___CSA2015">SUM('[4]Run-Cost Data'!$J$90:$N$101)</definedName>
    <definedName name="___CSA2016" localSheetId="5">SUM('[4]Run-Cost Data'!$J$102:$N$113)</definedName>
    <definedName name="___CSA2016">SUM('[4]Run-Cost Data'!$J$102:$N$113)</definedName>
    <definedName name="___CSA2017" localSheetId="5">SUM('[4]Run-Cost Data'!$J$114:$N$125)</definedName>
    <definedName name="___CSA2017">SUM('[4]Run-Cost Data'!$J$114:$N$125)</definedName>
    <definedName name="___CSA2018" localSheetId="5">SUM('[4]Run-Cost Data'!$J$126:$N$137)</definedName>
    <definedName name="___CSA2018">SUM('[4]Run-Cost Data'!$J$126:$N$137)</definedName>
    <definedName name="___CSA2019" localSheetId="5">SUM('[4]Run-Cost Data'!$J$138:$N$149)</definedName>
    <definedName name="___CSA2019">SUM('[4]Run-Cost Data'!$J$138:$N$149)</definedName>
    <definedName name="___CSA2020" localSheetId="5">SUM('[4]Run-Cost Data'!$J$150:$N$161)</definedName>
    <definedName name="___CSA2020">SUM('[4]Run-Cost Data'!$J$150:$N$161)</definedName>
    <definedName name="___CSA2021" localSheetId="5">SUM('[4]Run-Cost Data'!$J$162:$N$173)</definedName>
    <definedName name="___CSA2021">SUM('[4]Run-Cost Data'!$J$162:$N$173)</definedName>
    <definedName name="___CSA2022" localSheetId="5">SUM('[4]Run-Cost Data'!$J$174:$N$185)</definedName>
    <definedName name="___CSA2022">SUM('[4]Run-Cost Data'!$J$174:$N$185)</definedName>
    <definedName name="___CSA2023" localSheetId="5">SUM('[4]Run-Cost Data'!$J$186:$N$197)</definedName>
    <definedName name="___CSA2023">SUM('[4]Run-Cost Data'!$J$186:$N$197)</definedName>
    <definedName name="___CSA2024" localSheetId="5">SUM('[4]Run-Cost Data'!$J$198:$N$209)</definedName>
    <definedName name="___CSA2024">SUM('[4]Run-Cost Data'!$J$198:$N$209)</definedName>
    <definedName name="___CSA2025" localSheetId="5">SUM('[4]Run-Cost Data'!$J$210:$N$221)</definedName>
    <definedName name="___CSA2025">SUM('[4]Run-Cost Data'!$J$210:$N$221)</definedName>
    <definedName name="___CSA2026" localSheetId="5">SUM('[4]Run-Cost Data'!$J$222:$N$233)</definedName>
    <definedName name="___CSA2026">SUM('[4]Run-Cost Data'!$J$222:$N$233)</definedName>
    <definedName name="___Dec03">[2]BS!$T$7:$T$3582</definedName>
    <definedName name="___Dec04">[1]BS!$AC$7:$AC$3580</definedName>
    <definedName name="___Feb04">[1]BS!$S$7:$S$3582</definedName>
    <definedName name="___inv1">[5]PartsFlow!$D$42:$R$43</definedName>
    <definedName name="___inv10">[5]PartsFlow!$D$213:$R$214</definedName>
    <definedName name="___inv11">[5]PartsFlow!$D$232:$R$233</definedName>
    <definedName name="___inv12">[5]PartsFlow!$D$251:$R$252</definedName>
    <definedName name="___inv13">[5]PartsFlow!$D$270:$R$271</definedName>
    <definedName name="___inv14">[5]PartsFlow!$D$289:$R$290</definedName>
    <definedName name="___inv2">[5]PartsFlow!$D$61:$R$62</definedName>
    <definedName name="___inv3">[5]PartsFlow!$D$80:$R$81</definedName>
    <definedName name="___inv4">[5]PartsFlow!$D$99:$R$100</definedName>
    <definedName name="___inv5">[5]PartsFlow!$D$118:$R$119</definedName>
    <definedName name="___inv6">[5]PartsFlow!$D$137:$R$138</definedName>
    <definedName name="___inv7">[5]PartsFlow!$D$156:$R$157</definedName>
    <definedName name="___inv8">[5]PartsFlow!$D$175:$R$176</definedName>
    <definedName name="___inv9">[5]PartsFlow!$D$194:$R$195</definedName>
    <definedName name="___Jan04">[1]BS!$R$7:$R$3582</definedName>
    <definedName name="___Jul04">[1]BS!$X$7:$X$3582</definedName>
    <definedName name="___Jun04">[1]BS!$W$7:$W$3582</definedName>
    <definedName name="___Mar04">[1]BS!$T$7:$T$3582</definedName>
    <definedName name="___May04">[1]BS!$V$7:$V$3582</definedName>
    <definedName name="___MMP2007" localSheetId="5">SUM('[4]Run-Cost Data'!$O$5:$S$5)</definedName>
    <definedName name="___MMP2007">SUM('[4]Run-Cost Data'!$O$5:$S$5)</definedName>
    <definedName name="___MMP2008" localSheetId="5">SUM('[4]Run-Cost Data'!$O$6:$S$17)</definedName>
    <definedName name="___MMP2008">SUM('[4]Run-Cost Data'!$O$6:$S$17)</definedName>
    <definedName name="___MMP2009" localSheetId="5">SUM('[4]Run-Cost Data'!$O$18:$S$29)</definedName>
    <definedName name="___MMP2009">SUM('[4]Run-Cost Data'!$O$18:$S$29)</definedName>
    <definedName name="___MMP2010" localSheetId="5">SUM('[4]Run-Cost Data'!$O$30:$S$41)</definedName>
    <definedName name="___MMP2010">SUM('[4]Run-Cost Data'!$O$30:$S$41)</definedName>
    <definedName name="___MMP2011" localSheetId="5">SUM('[4]Run-Cost Data'!$O$42:$S$53)</definedName>
    <definedName name="___MMP2011">SUM('[4]Run-Cost Data'!$O$42:$S$53)</definedName>
    <definedName name="___MMP2012" localSheetId="5">SUM('[4]Run-Cost Data'!$O$54:$S$65)</definedName>
    <definedName name="___MMP2012">SUM('[4]Run-Cost Data'!$O$54:$S$65)</definedName>
    <definedName name="___MMP2013" localSheetId="5">SUM('[4]Run-Cost Data'!$O$66:$S$77)</definedName>
    <definedName name="___MMP2013">SUM('[4]Run-Cost Data'!$O$66:$S$77)</definedName>
    <definedName name="___MMP2014" localSheetId="5">SUM('[4]Run-Cost Data'!$O$78:$S$89)</definedName>
    <definedName name="___MMP2014">SUM('[4]Run-Cost Data'!$O$78:$S$89)</definedName>
    <definedName name="___MMP2015" localSheetId="5">SUM('[4]Run-Cost Data'!$O$90:$S$101)</definedName>
    <definedName name="___MMP2015">SUM('[4]Run-Cost Data'!$O$90:$S$101)</definedName>
    <definedName name="___MMP2016" localSheetId="5">SUM('[4]Run-Cost Data'!$O$102:$S$113)</definedName>
    <definedName name="___MMP2016">SUM('[4]Run-Cost Data'!$O$102:$S$113)</definedName>
    <definedName name="___MMP2017" localSheetId="5">SUM('[4]Run-Cost Data'!$O$114:$S$125)</definedName>
    <definedName name="___MMP2017">SUM('[4]Run-Cost Data'!$O$114:$S$125)</definedName>
    <definedName name="___MMP2018" localSheetId="5">SUM('[4]Run-Cost Data'!$O$126:$S$137)</definedName>
    <definedName name="___MMP2018">SUM('[4]Run-Cost Data'!$O$126:$S$137)</definedName>
    <definedName name="___MMP2019" localSheetId="5">SUM('[4]Run-Cost Data'!$O$138:$S$149)</definedName>
    <definedName name="___MMP2019">SUM('[4]Run-Cost Data'!$O$138:$S$149)</definedName>
    <definedName name="___MMP2020" localSheetId="5">SUM('[4]Run-Cost Data'!$O$150:$S$161)</definedName>
    <definedName name="___MMP2020">SUM('[4]Run-Cost Data'!$O$150:$S$161)</definedName>
    <definedName name="___MMP2021" localSheetId="5">SUM('[4]Run-Cost Data'!$O$162:$S$173)</definedName>
    <definedName name="___MMP2021">SUM('[4]Run-Cost Data'!$O$162:$S$173)</definedName>
    <definedName name="___MMP2022" localSheetId="5">SUM('[4]Run-Cost Data'!$O$174:$S$185)</definedName>
    <definedName name="___MMP2022">SUM('[4]Run-Cost Data'!$O$174:$S$185)</definedName>
    <definedName name="___MMP2023" localSheetId="5">SUM('[4]Run-Cost Data'!$O$186:$S$197)</definedName>
    <definedName name="___MMP2023">SUM('[4]Run-Cost Data'!$O$186:$S$197)</definedName>
    <definedName name="___MMP2024" localSheetId="5">SUM('[4]Run-Cost Data'!$O$198:$S$209)</definedName>
    <definedName name="___MMP2024">SUM('[4]Run-Cost Data'!$O$198:$S$209)</definedName>
    <definedName name="___MMP2025" localSheetId="5">SUM('[4]Run-Cost Data'!$O$210:$S$221)</definedName>
    <definedName name="___MMP2025">SUM('[4]Run-Cost Data'!$O$210:$S$221)</definedName>
    <definedName name="___MMP2026" localSheetId="5">SUM('[4]Run-Cost Data'!$O$222:$S$233)</definedName>
    <definedName name="___MMP2026">SUM('[4]Run-Cost Data'!$O$222:$S$233)</definedName>
    <definedName name="___Nov03">[2]BS!$S$7:$S$3582</definedName>
    <definedName name="___Nov04">[1]BS!$AB$7:$AB$3582</definedName>
    <definedName name="___Oct03">[2]BS!$R$7:$R$3582</definedName>
    <definedName name="___Oct04">[1]BS!$AA$7:$AA$3582</definedName>
    <definedName name="___pa1">[3]Sheet1!$T$1:$AC$75</definedName>
    <definedName name="___Sep03">[2]BS!$Q$7:$Q$3582</definedName>
    <definedName name="___Sep04">[1]BS!$Z$7:$Z$3582</definedName>
    <definedName name="___six6" localSheetId="5" hidden="1">{#N/A,#N/A,FALSE,"CRPT";#N/A,#N/A,FALSE,"TREND";#N/A,#N/A,FALSE,"%Curve"}</definedName>
    <definedName name="___six6" localSheetId="14" hidden="1">{#N/A,#N/A,FALSE,"CRPT";#N/A,#N/A,FALSE,"TREND";#N/A,#N/A,FALSE,"%Curve"}</definedName>
    <definedName name="___six6" localSheetId="12" hidden="1">{#N/A,#N/A,FALSE,"CRPT";#N/A,#N/A,FALSE,"TREND";#N/A,#N/A,FALSE,"%Curve"}</definedName>
    <definedName name="___six6" hidden="1">{#N/A,#N/A,FALSE,"CRPT";#N/A,#N/A,FALSE,"TREND";#N/A,#N/A,FALSE,"%Curve"}</definedName>
    <definedName name="___www1" localSheetId="5" hidden="1">{#N/A,#N/A,FALSE,"schA"}</definedName>
    <definedName name="___www1" hidden="1">{#N/A,#N/A,FALSE,"schA"}</definedName>
    <definedName name="__123Graph_D" localSheetId="11" hidden="1">#REF!</definedName>
    <definedName name="__123Graph_D" localSheetId="2" hidden="1">#REF!</definedName>
    <definedName name="__123Graph_D" localSheetId="7" hidden="1">#REF!</definedName>
    <definedName name="__123Graph_D" localSheetId="6" hidden="1">#REF!</definedName>
    <definedName name="__123Graph_D" localSheetId="12" hidden="1">#REF!</definedName>
    <definedName name="__123Graph_D" hidden="1">#REF!</definedName>
    <definedName name="__123Graph_ECURRENT" localSheetId="11" hidden="1">[6]ConsolidatingPL!#REF!</definedName>
    <definedName name="__123Graph_ECURRENT" localSheetId="2" hidden="1">[6]ConsolidatingPL!#REF!</definedName>
    <definedName name="__123Graph_ECURRENT" localSheetId="9" hidden="1">[6]ConsolidatingPL!#REF!</definedName>
    <definedName name="__123Graph_ECURRENT" localSheetId="7" hidden="1">[6]ConsolidatingPL!#REF!</definedName>
    <definedName name="__123Graph_ECURRENT" localSheetId="6" hidden="1">[6]ConsolidatingPL!#REF!</definedName>
    <definedName name="__123Graph_ECURRENT" localSheetId="14" hidden="1">[6]ConsolidatingPL!#REF!</definedName>
    <definedName name="__123Graph_ECURRENT" localSheetId="12" hidden="1">[6]ConsolidatingPL!#REF!</definedName>
    <definedName name="__123Graph_ECURRENT" hidden="1">[6]ConsolidatingPL!#REF!</definedName>
    <definedName name="__Apr04">[1]BS!$U$7:$U$3582</definedName>
    <definedName name="__Aug04">[1]BS!$Y$7:$Y$3582</definedName>
    <definedName name="__CSA2007" localSheetId="5">SUM('[4]Run-Cost Data'!$J$5:$N$5)</definedName>
    <definedName name="__CSA2007">SUM('[4]Run-Cost Data'!$J$5:$N$5)</definedName>
    <definedName name="__CSA2008" localSheetId="5">SUM('[4]Run-Cost Data'!$J$6:$N$17)</definedName>
    <definedName name="__CSA2008">SUM('[4]Run-Cost Data'!$J$6:$N$17)</definedName>
    <definedName name="__CSA2009" localSheetId="5">SUM('[4]Run-Cost Data'!$J$18:$N$29)</definedName>
    <definedName name="__CSA2009">SUM('[4]Run-Cost Data'!$J$18:$N$29)</definedName>
    <definedName name="__CSA2010" localSheetId="5">SUM('[4]Run-Cost Data'!$J$30:$N$41)</definedName>
    <definedName name="__CSA2010">SUM('[4]Run-Cost Data'!$J$30:$N$41)</definedName>
    <definedName name="__CSA2011" localSheetId="5">SUM('[4]Run-Cost Data'!$J$42:$N$53)</definedName>
    <definedName name="__CSA2011">SUM('[4]Run-Cost Data'!$J$42:$N$53)</definedName>
    <definedName name="__CSA2012" localSheetId="5">SUM('[4]Run-Cost Data'!$J$54:$N$65)</definedName>
    <definedName name="__CSA2012">SUM('[4]Run-Cost Data'!$J$54:$N$65)</definedName>
    <definedName name="__CSA2013" localSheetId="5">SUM('[4]Run-Cost Data'!$J$66:$N$77)</definedName>
    <definedName name="__CSA2013">SUM('[4]Run-Cost Data'!$J$66:$N$77)</definedName>
    <definedName name="__CSA2014" localSheetId="5">SUM('[4]Run-Cost Data'!$J$78:$N$89)</definedName>
    <definedName name="__CSA2014">SUM('[4]Run-Cost Data'!$J$78:$N$89)</definedName>
    <definedName name="__CSA2015" localSheetId="5">SUM('[4]Run-Cost Data'!$J$90:$N$101)</definedName>
    <definedName name="__CSA2015">SUM('[4]Run-Cost Data'!$J$90:$N$101)</definedName>
    <definedName name="__CSA2016" localSheetId="5">SUM('[4]Run-Cost Data'!$J$102:$N$113)</definedName>
    <definedName name="__CSA2016">SUM('[4]Run-Cost Data'!$J$102:$N$113)</definedName>
    <definedName name="__CSA2017" localSheetId="5">SUM('[4]Run-Cost Data'!$J$114:$N$125)</definedName>
    <definedName name="__CSA2017">SUM('[4]Run-Cost Data'!$J$114:$N$125)</definedName>
    <definedName name="__CSA2018" localSheetId="5">SUM('[4]Run-Cost Data'!$J$126:$N$137)</definedName>
    <definedName name="__CSA2018">SUM('[4]Run-Cost Data'!$J$126:$N$137)</definedName>
    <definedName name="__CSA2019" localSheetId="5">SUM('[4]Run-Cost Data'!$J$138:$N$149)</definedName>
    <definedName name="__CSA2019">SUM('[4]Run-Cost Data'!$J$138:$N$149)</definedName>
    <definedName name="__CSA2020" localSheetId="5">SUM('[4]Run-Cost Data'!$J$150:$N$161)</definedName>
    <definedName name="__CSA2020">SUM('[4]Run-Cost Data'!$J$150:$N$161)</definedName>
    <definedName name="__CSA2021" localSheetId="5">SUM('[4]Run-Cost Data'!$J$162:$N$173)</definedName>
    <definedName name="__CSA2021">SUM('[4]Run-Cost Data'!$J$162:$N$173)</definedName>
    <definedName name="__CSA2022" localSheetId="5">SUM('[4]Run-Cost Data'!$J$174:$N$185)</definedName>
    <definedName name="__CSA2022">SUM('[4]Run-Cost Data'!$J$174:$N$185)</definedName>
    <definedName name="__CSA2023" localSheetId="5">SUM('[4]Run-Cost Data'!$J$186:$N$197)</definedName>
    <definedName name="__CSA2023">SUM('[4]Run-Cost Data'!$J$186:$N$197)</definedName>
    <definedName name="__CSA2024" localSheetId="5">SUM('[4]Run-Cost Data'!$J$198:$N$209)</definedName>
    <definedName name="__CSA2024">SUM('[4]Run-Cost Data'!$J$198:$N$209)</definedName>
    <definedName name="__CSA2025" localSheetId="5">SUM('[4]Run-Cost Data'!$J$210:$N$221)</definedName>
    <definedName name="__CSA2025">SUM('[4]Run-Cost Data'!$J$210:$N$221)</definedName>
    <definedName name="__CSA2026" localSheetId="5">SUM('[4]Run-Cost Data'!$J$222:$N$233)</definedName>
    <definedName name="__CSA2026">SUM('[4]Run-Cost Data'!$J$222:$N$233)</definedName>
    <definedName name="__Dec03">[2]BS!$T$7:$T$3582</definedName>
    <definedName name="__Dec04">[1]BS!$AC$7:$AC$3580</definedName>
    <definedName name="__ex1" localSheetId="5" hidden="1">{#N/A,#N/A,FALSE,"Summ";#N/A,#N/A,FALSE,"General"}</definedName>
    <definedName name="__ex1" localSheetId="14" hidden="1">{#N/A,#N/A,FALSE,"Summ";#N/A,#N/A,FALSE,"General"}</definedName>
    <definedName name="__ex1" localSheetId="12" hidden="1">{#N/A,#N/A,FALSE,"Summ";#N/A,#N/A,FALSE,"General"}</definedName>
    <definedName name="__ex1" hidden="1">{#N/A,#N/A,FALSE,"Summ";#N/A,#N/A,FALSE,"General"}</definedName>
    <definedName name="__Feb04">[1]BS!$S$7:$S$3582</definedName>
    <definedName name="__inv1">[5]PartsFlow!$D$42:$R$43</definedName>
    <definedName name="__inv10">[5]PartsFlow!$D$213:$R$214</definedName>
    <definedName name="__inv11">[5]PartsFlow!$D$232:$R$233</definedName>
    <definedName name="__inv12">[5]PartsFlow!$D$251:$R$252</definedName>
    <definedName name="__inv13">[5]PartsFlow!$D$270:$R$271</definedName>
    <definedName name="__inv14">[5]PartsFlow!$D$289:$R$290</definedName>
    <definedName name="__inv2">[5]PartsFlow!$D$61:$R$62</definedName>
    <definedName name="__inv3">[5]PartsFlow!$D$80:$R$81</definedName>
    <definedName name="__inv4">[5]PartsFlow!$D$99:$R$100</definedName>
    <definedName name="__inv5">[5]PartsFlow!$D$118:$R$119</definedName>
    <definedName name="__inv6">[5]PartsFlow!$D$137:$R$138</definedName>
    <definedName name="__inv7">[5]PartsFlow!$D$156:$R$157</definedName>
    <definedName name="__inv8">[5]PartsFlow!$D$175:$R$176</definedName>
    <definedName name="__inv9">[5]PartsFlow!$D$194:$R$195</definedName>
    <definedName name="__Jan04">[1]BS!$R$7:$R$3582</definedName>
    <definedName name="__Jul04">[1]BS!$X$7:$X$3582</definedName>
    <definedName name="__Jun04">[1]BS!$W$7:$W$3582</definedName>
    <definedName name="__Mar04">[1]BS!$T$7:$T$3582</definedName>
    <definedName name="__May04">[1]BS!$V$7:$V$3582</definedName>
    <definedName name="__MMP2007" localSheetId="5">SUM('[4]Run-Cost Data'!$O$5:$S$5)</definedName>
    <definedName name="__MMP2007">SUM('[4]Run-Cost Data'!$O$5:$S$5)</definedName>
    <definedName name="__MMP2008" localSheetId="5">SUM('[4]Run-Cost Data'!$O$6:$S$17)</definedName>
    <definedName name="__MMP2008">SUM('[4]Run-Cost Data'!$O$6:$S$17)</definedName>
    <definedName name="__MMP2009" localSheetId="5">SUM('[4]Run-Cost Data'!$O$18:$S$29)</definedName>
    <definedName name="__MMP2009">SUM('[4]Run-Cost Data'!$O$18:$S$29)</definedName>
    <definedName name="__MMP2010" localSheetId="5">SUM('[4]Run-Cost Data'!$O$30:$S$41)</definedName>
    <definedName name="__MMP2010">SUM('[4]Run-Cost Data'!$O$30:$S$41)</definedName>
    <definedName name="__MMP2011" localSheetId="5">SUM('[4]Run-Cost Data'!$O$42:$S$53)</definedName>
    <definedName name="__MMP2011">SUM('[4]Run-Cost Data'!$O$42:$S$53)</definedName>
    <definedName name="__MMP2012" localSheetId="5">SUM('[4]Run-Cost Data'!$O$54:$S$65)</definedName>
    <definedName name="__MMP2012">SUM('[4]Run-Cost Data'!$O$54:$S$65)</definedName>
    <definedName name="__MMP2013" localSheetId="5">SUM('[4]Run-Cost Data'!$O$66:$S$77)</definedName>
    <definedName name="__MMP2013">SUM('[4]Run-Cost Data'!$O$66:$S$77)</definedName>
    <definedName name="__MMP2014" localSheetId="5">SUM('[4]Run-Cost Data'!$O$78:$S$89)</definedName>
    <definedName name="__MMP2014">SUM('[4]Run-Cost Data'!$O$78:$S$89)</definedName>
    <definedName name="__MMP2015" localSheetId="5">SUM('[4]Run-Cost Data'!$O$90:$S$101)</definedName>
    <definedName name="__MMP2015">SUM('[4]Run-Cost Data'!$O$90:$S$101)</definedName>
    <definedName name="__MMP2016" localSheetId="5">SUM('[4]Run-Cost Data'!$O$102:$S$113)</definedName>
    <definedName name="__MMP2016">SUM('[4]Run-Cost Data'!$O$102:$S$113)</definedName>
    <definedName name="__MMP2017" localSheetId="5">SUM('[4]Run-Cost Data'!$O$114:$S$125)</definedName>
    <definedName name="__MMP2017">SUM('[4]Run-Cost Data'!$O$114:$S$125)</definedName>
    <definedName name="__MMP2018" localSheetId="5">SUM('[4]Run-Cost Data'!$O$126:$S$137)</definedName>
    <definedName name="__MMP2018">SUM('[4]Run-Cost Data'!$O$126:$S$137)</definedName>
    <definedName name="__MMP2019" localSheetId="5">SUM('[4]Run-Cost Data'!$O$138:$S$149)</definedName>
    <definedName name="__MMP2019">SUM('[4]Run-Cost Data'!$O$138:$S$149)</definedName>
    <definedName name="__MMP2020" localSheetId="5">SUM('[4]Run-Cost Data'!$O$150:$S$161)</definedName>
    <definedName name="__MMP2020">SUM('[4]Run-Cost Data'!$O$150:$S$161)</definedName>
    <definedName name="__MMP2021" localSheetId="5">SUM('[4]Run-Cost Data'!$O$162:$S$173)</definedName>
    <definedName name="__MMP2021">SUM('[4]Run-Cost Data'!$O$162:$S$173)</definedName>
    <definedName name="__MMP2022" localSheetId="5">SUM('[4]Run-Cost Data'!$O$174:$S$185)</definedName>
    <definedName name="__MMP2022">SUM('[4]Run-Cost Data'!$O$174:$S$185)</definedName>
    <definedName name="__MMP2023" localSheetId="5">SUM('[4]Run-Cost Data'!$O$186:$S$197)</definedName>
    <definedName name="__MMP2023">SUM('[4]Run-Cost Data'!$O$186:$S$197)</definedName>
    <definedName name="__MMP2024" localSheetId="5">SUM('[4]Run-Cost Data'!$O$198:$S$209)</definedName>
    <definedName name="__MMP2024">SUM('[4]Run-Cost Data'!$O$198:$S$209)</definedName>
    <definedName name="__MMP2025" localSheetId="5">SUM('[4]Run-Cost Data'!$O$210:$S$221)</definedName>
    <definedName name="__MMP2025">SUM('[4]Run-Cost Data'!$O$210:$S$221)</definedName>
    <definedName name="__MMP2026" localSheetId="5">SUM('[4]Run-Cost Data'!$O$222:$S$233)</definedName>
    <definedName name="__MMP2026">SUM('[4]Run-Cost Data'!$O$222:$S$233)</definedName>
    <definedName name="__new1" localSheetId="5" hidden="1">{#N/A,#N/A,FALSE,"Summ";#N/A,#N/A,FALSE,"General"}</definedName>
    <definedName name="__new1" localSheetId="14" hidden="1">{#N/A,#N/A,FALSE,"Summ";#N/A,#N/A,FALSE,"General"}</definedName>
    <definedName name="__new1" localSheetId="12" hidden="1">{#N/A,#N/A,FALSE,"Summ";#N/A,#N/A,FALSE,"General"}</definedName>
    <definedName name="__new1" hidden="1">{#N/A,#N/A,FALSE,"Summ";#N/A,#N/A,FALSE,"General"}</definedName>
    <definedName name="__Nov03">[2]BS!$S$7:$S$3582</definedName>
    <definedName name="__Nov04">[1]BS!$AB$7:$AB$3582</definedName>
    <definedName name="__Oct03">[2]BS!$R$7:$R$3582</definedName>
    <definedName name="__Oct04">[1]BS!$AA$7:$AA$3582</definedName>
    <definedName name="__pa1">[3]Sheet1!$T$1:$AC$75</definedName>
    <definedName name="__Sep03">[2]BS!$Q$7:$Q$3582</definedName>
    <definedName name="__Sep04">[1]BS!$Z$7:$Z$3582</definedName>
    <definedName name="__six6" localSheetId="5" hidden="1">{#N/A,#N/A,FALSE,"CRPT";#N/A,#N/A,FALSE,"TREND";#N/A,#N/A,FALSE,"%Curve"}</definedName>
    <definedName name="__six6" localSheetId="14" hidden="1">{#N/A,#N/A,FALSE,"CRPT";#N/A,#N/A,FALSE,"TREND";#N/A,#N/A,FALSE,"%Curve"}</definedName>
    <definedName name="__six6" localSheetId="12" hidden="1">{#N/A,#N/A,FALSE,"CRPT";#N/A,#N/A,FALSE,"TREND";#N/A,#N/A,FALSE,"%Curve"}</definedName>
    <definedName name="__six6" hidden="1">{#N/A,#N/A,FALSE,"CRPT";#N/A,#N/A,FALSE,"TREND";#N/A,#N/A,FALSE,"%Curve"}</definedName>
    <definedName name="__www1" localSheetId="5" hidden="1">{#N/A,#N/A,FALSE,"schA"}</definedName>
    <definedName name="__www1" localSheetId="9" hidden="1">{#N/A,#N/A,FALSE,"schA"}</definedName>
    <definedName name="__www1" localSheetId="7" hidden="1">{#N/A,#N/A,FALSE,"schA"}</definedName>
    <definedName name="__www1" localSheetId="6" hidden="1">{#N/A,#N/A,FALSE,"schA"}</definedName>
    <definedName name="__www1" localSheetId="14" hidden="1">{#N/A,#N/A,FALSE,"schA"}</definedName>
    <definedName name="__www1" localSheetId="12" hidden="1">{#N/A,#N/A,FALSE,"schA"}</definedName>
    <definedName name="__www1" hidden="1">{#N/A,#N/A,FALSE,"schA"}</definedName>
    <definedName name="_CSA2007" localSheetId="5">SUM('[4]Run-Cost Data'!$J$5:$N$5)</definedName>
    <definedName name="_CSA2007">SUM('[4]Run-Cost Data'!$J$5:$N$5)</definedName>
    <definedName name="_CSA2008" localSheetId="5">SUM('[4]Run-Cost Data'!$J$6:$N$17)</definedName>
    <definedName name="_CSA2008">SUM('[4]Run-Cost Data'!$J$6:$N$17)</definedName>
    <definedName name="_CSA2009" localSheetId="5">SUM('[4]Run-Cost Data'!$J$18:$N$29)</definedName>
    <definedName name="_CSA2009">SUM('[4]Run-Cost Data'!$J$18:$N$29)</definedName>
    <definedName name="_CSA2010" localSheetId="5">SUM('[4]Run-Cost Data'!$J$30:$N$41)</definedName>
    <definedName name="_CSA2010">SUM('[4]Run-Cost Data'!$J$30:$N$41)</definedName>
    <definedName name="_CSA2011" localSheetId="5">SUM('[4]Run-Cost Data'!$J$42:$N$53)</definedName>
    <definedName name="_CSA2011">SUM('[4]Run-Cost Data'!$J$42:$N$53)</definedName>
    <definedName name="_CSA2012" localSheetId="5">SUM('[4]Run-Cost Data'!$J$54:$N$65)</definedName>
    <definedName name="_CSA2012">SUM('[4]Run-Cost Data'!$J$54:$N$65)</definedName>
    <definedName name="_CSA2013" localSheetId="5">SUM('[4]Run-Cost Data'!$J$66:$N$77)</definedName>
    <definedName name="_CSA2013">SUM('[4]Run-Cost Data'!$J$66:$N$77)</definedName>
    <definedName name="_CSA2014" localSheetId="5">SUM('[4]Run-Cost Data'!$J$78:$N$89)</definedName>
    <definedName name="_CSA2014">SUM('[4]Run-Cost Data'!$J$78:$N$89)</definedName>
    <definedName name="_CSA2015" localSheetId="5">SUM('[4]Run-Cost Data'!$J$90:$N$101)</definedName>
    <definedName name="_CSA2015">SUM('[4]Run-Cost Data'!$J$90:$N$101)</definedName>
    <definedName name="_CSA2016" localSheetId="5">SUM('[4]Run-Cost Data'!$J$102:$N$113)</definedName>
    <definedName name="_CSA2016">SUM('[4]Run-Cost Data'!$J$102:$N$113)</definedName>
    <definedName name="_CSA2017" localSheetId="5">SUM('[4]Run-Cost Data'!$J$114:$N$125)</definedName>
    <definedName name="_CSA2017">SUM('[4]Run-Cost Data'!$J$114:$N$125)</definedName>
    <definedName name="_CSA2018" localSheetId="5">SUM('[4]Run-Cost Data'!$J$126:$N$137)</definedName>
    <definedName name="_CSA2018">SUM('[4]Run-Cost Data'!$J$126:$N$137)</definedName>
    <definedName name="_CSA2019" localSheetId="5">SUM('[4]Run-Cost Data'!$J$138:$N$149)</definedName>
    <definedName name="_CSA2019">SUM('[4]Run-Cost Data'!$J$138:$N$149)</definedName>
    <definedName name="_CSA2020" localSheetId="5">SUM('[4]Run-Cost Data'!$J$150:$N$161)</definedName>
    <definedName name="_CSA2020">SUM('[4]Run-Cost Data'!$J$150:$N$161)</definedName>
    <definedName name="_CSA2021" localSheetId="5">SUM('[4]Run-Cost Data'!$J$162:$N$173)</definedName>
    <definedName name="_CSA2021">SUM('[4]Run-Cost Data'!$J$162:$N$173)</definedName>
    <definedName name="_CSA2022" localSheetId="5">SUM('[4]Run-Cost Data'!$J$174:$N$185)</definedName>
    <definedName name="_CSA2022">SUM('[4]Run-Cost Data'!$J$174:$N$185)</definedName>
    <definedName name="_CSA2023" localSheetId="5">SUM('[4]Run-Cost Data'!$J$186:$N$197)</definedName>
    <definedName name="_CSA2023">SUM('[4]Run-Cost Data'!$J$186:$N$197)</definedName>
    <definedName name="_CSA2024" localSheetId="5">SUM('[4]Run-Cost Data'!$J$198:$N$209)</definedName>
    <definedName name="_CSA2024">SUM('[4]Run-Cost Data'!$J$198:$N$209)</definedName>
    <definedName name="_CSA2025" localSheetId="5">SUM('[4]Run-Cost Data'!$J$210:$N$221)</definedName>
    <definedName name="_CSA2025">SUM('[4]Run-Cost Data'!$J$210:$N$221)</definedName>
    <definedName name="_CSA2026" localSheetId="5">SUM('[4]Run-Cost Data'!$J$222:$N$233)</definedName>
    <definedName name="_CSA2026">SUM('[4]Run-Cost Data'!$J$222:$N$233)</definedName>
    <definedName name="_FEDERAL_INCOME_TAX">'[7]MJS-14'!$N$21</definedName>
    <definedName name="_Fill" localSheetId="11" hidden="1">#REF!</definedName>
    <definedName name="_Fill" localSheetId="2" hidden="1">#REF!</definedName>
    <definedName name="_Fill" localSheetId="9" hidden="1">#REF!</definedName>
    <definedName name="_Fill" localSheetId="7" hidden="1">#REF!</definedName>
    <definedName name="_Fill" localSheetId="6" hidden="1">#REF!</definedName>
    <definedName name="_Fill" localSheetId="12" hidden="1">#REF!</definedName>
    <definedName name="_Fill" hidden="1">#REF!</definedName>
    <definedName name="_inv1">[5]PartsFlow!$D$42:$R$43</definedName>
    <definedName name="_inv10">[5]PartsFlow!$D$213:$R$214</definedName>
    <definedName name="_inv11">[5]PartsFlow!$D$232:$R$233</definedName>
    <definedName name="_inv12">[5]PartsFlow!$D$251:$R$252</definedName>
    <definedName name="_inv13">[5]PartsFlow!$D$270:$R$271</definedName>
    <definedName name="_inv14">[5]PartsFlow!$D$289:$R$290</definedName>
    <definedName name="_inv2">[5]PartsFlow!$D$61:$R$62</definedName>
    <definedName name="_inv3">[5]PartsFlow!$D$80:$R$81</definedName>
    <definedName name="_inv4">[5]PartsFlow!$D$99:$R$100</definedName>
    <definedName name="_inv5">[5]PartsFlow!$D$118:$R$119</definedName>
    <definedName name="_inv6">[5]PartsFlow!$D$137:$R$138</definedName>
    <definedName name="_inv7">[5]PartsFlow!$D$156:$R$157</definedName>
    <definedName name="_inv8">[5]PartsFlow!$D$175:$R$176</definedName>
    <definedName name="_inv9">[5]PartsFlow!$D$194:$R$195</definedName>
    <definedName name="_Key1" localSheetId="11" hidden="1">#REF!</definedName>
    <definedName name="_Key1" localSheetId="2" hidden="1">#REF!</definedName>
    <definedName name="_Key1" localSheetId="7" hidden="1">#REF!</definedName>
    <definedName name="_Key1" localSheetId="6" hidden="1">#REF!</definedName>
    <definedName name="_Key1" localSheetId="12" hidden="1">#REF!</definedName>
    <definedName name="_Key1" hidden="1">#REF!</definedName>
    <definedName name="_Key2" localSheetId="11" hidden="1">#REF!</definedName>
    <definedName name="_Key2" localSheetId="2" hidden="1">#REF!</definedName>
    <definedName name="_Key2" localSheetId="7" hidden="1">#REF!</definedName>
    <definedName name="_Key2" localSheetId="6" hidden="1">#REF!</definedName>
    <definedName name="_Key2" localSheetId="12" hidden="1">#REF!</definedName>
    <definedName name="_Key2" hidden="1">#REF!</definedName>
    <definedName name="_MMP2007" localSheetId="5">SUM('[4]Run-Cost Data'!$O$5:$S$5)</definedName>
    <definedName name="_MMP2007">SUM('[4]Run-Cost Data'!$O$5:$S$5)</definedName>
    <definedName name="_MMP2008" localSheetId="5">SUM('[4]Run-Cost Data'!$O$6:$S$17)</definedName>
    <definedName name="_MMP2008">SUM('[4]Run-Cost Data'!$O$6:$S$17)</definedName>
    <definedName name="_MMP2009" localSheetId="5">SUM('[4]Run-Cost Data'!$O$18:$S$29)</definedName>
    <definedName name="_MMP2009">SUM('[4]Run-Cost Data'!$O$18:$S$29)</definedName>
    <definedName name="_MMP2010" localSheetId="5">SUM('[4]Run-Cost Data'!$O$30:$S$41)</definedName>
    <definedName name="_MMP2010">SUM('[4]Run-Cost Data'!$O$30:$S$41)</definedName>
    <definedName name="_MMP2011" localSheetId="5">SUM('[4]Run-Cost Data'!$O$42:$S$53)</definedName>
    <definedName name="_MMP2011">SUM('[4]Run-Cost Data'!$O$42:$S$53)</definedName>
    <definedName name="_MMP2012" localSheetId="5">SUM('[4]Run-Cost Data'!$O$54:$S$65)</definedName>
    <definedName name="_MMP2012">SUM('[4]Run-Cost Data'!$O$54:$S$65)</definedName>
    <definedName name="_MMP2013" localSheetId="5">SUM('[4]Run-Cost Data'!$O$66:$S$77)</definedName>
    <definedName name="_MMP2013">SUM('[4]Run-Cost Data'!$O$66:$S$77)</definedName>
    <definedName name="_MMP2014" localSheetId="5">SUM('[4]Run-Cost Data'!$O$78:$S$89)</definedName>
    <definedName name="_MMP2014">SUM('[4]Run-Cost Data'!$O$78:$S$89)</definedName>
    <definedName name="_MMP2015" localSheetId="5">SUM('[4]Run-Cost Data'!$O$90:$S$101)</definedName>
    <definedName name="_MMP2015">SUM('[4]Run-Cost Data'!$O$90:$S$101)</definedName>
    <definedName name="_MMP2016" localSheetId="5">SUM('[4]Run-Cost Data'!$O$102:$S$113)</definedName>
    <definedName name="_MMP2016">SUM('[4]Run-Cost Data'!$O$102:$S$113)</definedName>
    <definedName name="_MMP2017" localSheetId="5">SUM('[4]Run-Cost Data'!$O$114:$S$125)</definedName>
    <definedName name="_MMP2017">SUM('[4]Run-Cost Data'!$O$114:$S$125)</definedName>
    <definedName name="_MMP2018" localSheetId="5">SUM('[4]Run-Cost Data'!$O$126:$S$137)</definedName>
    <definedName name="_MMP2018">SUM('[4]Run-Cost Data'!$O$126:$S$137)</definedName>
    <definedName name="_MMP2019" localSheetId="5">SUM('[4]Run-Cost Data'!$O$138:$S$149)</definedName>
    <definedName name="_MMP2019">SUM('[4]Run-Cost Data'!$O$138:$S$149)</definedName>
    <definedName name="_MMP2020" localSheetId="5">SUM('[4]Run-Cost Data'!$O$150:$S$161)</definedName>
    <definedName name="_MMP2020">SUM('[4]Run-Cost Data'!$O$150:$S$161)</definedName>
    <definedName name="_MMP2021" localSheetId="5">SUM('[4]Run-Cost Data'!$O$162:$S$173)</definedName>
    <definedName name="_MMP2021">SUM('[4]Run-Cost Data'!$O$162:$S$173)</definedName>
    <definedName name="_MMP2022" localSheetId="5">SUM('[4]Run-Cost Data'!$O$174:$S$185)</definedName>
    <definedName name="_MMP2022">SUM('[4]Run-Cost Data'!$O$174:$S$185)</definedName>
    <definedName name="_MMP2023" localSheetId="5">SUM('[4]Run-Cost Data'!$O$186:$S$197)</definedName>
    <definedName name="_MMP2023">SUM('[4]Run-Cost Data'!$O$186:$S$197)</definedName>
    <definedName name="_MMP2024" localSheetId="5">SUM('[4]Run-Cost Data'!$O$198:$S$209)</definedName>
    <definedName name="_MMP2024">SUM('[4]Run-Cost Data'!$O$198:$S$209)</definedName>
    <definedName name="_MMP2025" localSheetId="5">SUM('[4]Run-Cost Data'!$O$210:$S$221)</definedName>
    <definedName name="_MMP2025">SUM('[4]Run-Cost Data'!$O$210:$S$221)</definedName>
    <definedName name="_MMP2026" localSheetId="5">SUM('[4]Run-Cost Data'!$O$222:$S$233)</definedName>
    <definedName name="_MMP2026">SUM('[4]Run-Cost Data'!$O$222:$S$233)</definedName>
    <definedName name="_Order1" hidden="1">255</definedName>
    <definedName name="_Order2" hidden="1">255</definedName>
    <definedName name="_pa1">[3]Sheet1!$T$1:$AC$75</definedName>
    <definedName name="_Regression_Int" hidden="1">1</definedName>
    <definedName name="_six6" localSheetId="5" hidden="1">{#N/A,#N/A,FALSE,"CRPT";#N/A,#N/A,FALSE,"TREND";#N/A,#N/A,FALSE,"%Curve"}</definedName>
    <definedName name="_six6" localSheetId="9" hidden="1">{#N/A,#N/A,FALSE,"CRPT";#N/A,#N/A,FALSE,"TREND";#N/A,#N/A,FALSE,"%Curve"}</definedName>
    <definedName name="_six6" localSheetId="7" hidden="1">{#N/A,#N/A,FALSE,"CRPT";#N/A,#N/A,FALSE,"TREND";#N/A,#N/A,FALSE,"%Curve"}</definedName>
    <definedName name="_six6" localSheetId="6" hidden="1">{#N/A,#N/A,FALSE,"CRPT";#N/A,#N/A,FALSE,"TREND";#N/A,#N/A,FALSE,"%Curve"}</definedName>
    <definedName name="_six6" localSheetId="14" hidden="1">{#N/A,#N/A,FALSE,"CRPT";#N/A,#N/A,FALSE,"TREND";#N/A,#N/A,FALSE,"%Curve"}</definedName>
    <definedName name="_six6" localSheetId="12" hidden="1">{#N/A,#N/A,FALSE,"CRPT";#N/A,#N/A,FALSE,"TREND";#N/A,#N/A,FALSE,"%Curve"}</definedName>
    <definedName name="_six6" hidden="1">{#N/A,#N/A,FALSE,"CRPT";#N/A,#N/A,FALSE,"TREND";#N/A,#N/A,FALSE,"%Curve"}</definedName>
    <definedName name="_Sort" localSheetId="11" hidden="1">#REF!</definedName>
    <definedName name="_Sort" localSheetId="2" hidden="1">#REF!</definedName>
    <definedName name="_Sort" localSheetId="7" hidden="1">#REF!</definedName>
    <definedName name="_Sort" localSheetId="6" hidden="1">#REF!</definedName>
    <definedName name="_Sort" localSheetId="12" hidden="1">#REF!</definedName>
    <definedName name="_Sort" hidden="1">#REF!</definedName>
    <definedName name="_www1" localSheetId="5" hidden="1">{#N/A,#N/A,FALSE,"schA"}</definedName>
    <definedName name="_www1" localSheetId="9" hidden="1">{#N/A,#N/A,FALSE,"schA"}</definedName>
    <definedName name="_www1" localSheetId="7" hidden="1">{#N/A,#N/A,FALSE,"schA"}</definedName>
    <definedName name="_www1" localSheetId="6" hidden="1">{#N/A,#N/A,FALSE,"schA"}</definedName>
    <definedName name="_www1" localSheetId="14" hidden="1">{#N/A,#N/A,FALSE,"schA"}</definedName>
    <definedName name="_www1" localSheetId="12" hidden="1">{#N/A,#N/A,FALSE,"schA"}</definedName>
    <definedName name="_www1" hidden="1">{#N/A,#N/A,FALSE,"schA"}</definedName>
    <definedName name="a" localSheetId="5" hidden="1">{#N/A,#N/A,FALSE,"Coversheet";#N/A,#N/A,FALSE,"QA"}</definedName>
    <definedName name="a" localSheetId="9" hidden="1">{#N/A,#N/A,FALSE,"Coversheet";#N/A,#N/A,FALSE,"QA"}</definedName>
    <definedName name="a" localSheetId="7" hidden="1">{#N/A,#N/A,FALSE,"Coversheet";#N/A,#N/A,FALSE,"QA"}</definedName>
    <definedName name="a" localSheetId="6" hidden="1">{#N/A,#N/A,FALSE,"Coversheet";#N/A,#N/A,FALSE,"QA"}</definedName>
    <definedName name="a" localSheetId="14" hidden="1">{#N/A,#N/A,FALSE,"Coversheet";#N/A,#N/A,FALSE,"QA"}</definedName>
    <definedName name="a" localSheetId="12" hidden="1">{#N/A,#N/A,FALSE,"Coversheet";#N/A,#N/A,FALSE,"QA"}</definedName>
    <definedName name="a" hidden="1">{#N/A,#N/A,FALSE,"Coversheet";#N/A,#N/A,FALSE,"QA"}</definedName>
    <definedName name="AccessDatabase" hidden="1">"I:\COMTREL\FINICLE\TradeSummary.mdb"</definedName>
    <definedName name="Acq1Plant">'[8]Acquisition Inputs'!$C$8</definedName>
    <definedName name="Acq2Plant">'[8]Acquisition Inputs'!$C$70</definedName>
    <definedName name="AFUDC">[9]Assumptions!$C$81</definedName>
    <definedName name="AlphaTest">[10]Resources!$M$69:$M$73</definedName>
    <definedName name="Amort">[11]DATA!$AA$5:$AB$173,[11]DATA!$D$5:$D$173,[11]DATA!$A$5:$A$38,[11]DATA!$A$39:$A$124,[11]DATA!$A$125:$A$151,[11]DATA!$A$152:$A$173</definedName>
    <definedName name="Apr04AMA">[1]BS!$AG$7:$AG$3582</definedName>
    <definedName name="AprNCF">[12]Assumptions!$C$38</definedName>
    <definedName name="aquila_lookup">'[13]Cabot Gas Replacement'!$B$8:$F$16</definedName>
    <definedName name="AS2DocOpenMode" hidden="1">"AS2DocumentEdit"</definedName>
    <definedName name="Asset_Class_Switch">[14]Assumptions!$D$5</definedName>
    <definedName name="ATWACC">'[15]Revenue Calculation'!$F$8</definedName>
    <definedName name="Aug04AMA">[1]BS!$AK$7:$AK$3582</definedName>
    <definedName name="AugNCF">[9]Assumptions!$C$42</definedName>
    <definedName name="Aurora_Prices">"Monthly Price Summary'!$C$4:$H$63"</definedName>
    <definedName name="b" localSheetId="5" hidden="1">{#N/A,#N/A,FALSE,"Coversheet";#N/A,#N/A,FALSE,"QA"}</definedName>
    <definedName name="b" localSheetId="9" hidden="1">{#N/A,#N/A,FALSE,"Coversheet";#N/A,#N/A,FALSE,"QA"}</definedName>
    <definedName name="b" localSheetId="7" hidden="1">{#N/A,#N/A,FALSE,"Coversheet";#N/A,#N/A,FALSE,"QA"}</definedName>
    <definedName name="b" localSheetId="6" hidden="1">{#N/A,#N/A,FALSE,"Coversheet";#N/A,#N/A,FALSE,"QA"}</definedName>
    <definedName name="b" localSheetId="14" hidden="1">{#N/A,#N/A,FALSE,"Coversheet";#N/A,#N/A,FALSE,"QA"}</definedName>
    <definedName name="b" localSheetId="12" hidden="1">{#N/A,#N/A,FALSE,"Coversheet";#N/A,#N/A,FALSE,"QA"}</definedName>
    <definedName name="b" hidden="1">{#N/A,#N/A,FALSE,"Coversheet";#N/A,#N/A,FALSE,"QA"}</definedName>
    <definedName name="balsh1stqtr97" localSheetId="5">'2015 Rev Req '!balsh1stqtr97</definedName>
    <definedName name="balsh1stqtr97" localSheetId="7">'Energy Acct Tracking of 2540221'!balsh1stqtr97</definedName>
    <definedName name="balsh1stqtr97" localSheetId="6">'SAP 301, 311 Interest'!balsh1stqtr97</definedName>
    <definedName name="balsh1stqtr97">[0]!balsh1stqtr97</definedName>
    <definedName name="balshet2ndqtr" localSheetId="5">'2015 Rev Req '!balshet2ndqtr</definedName>
    <definedName name="balshet2ndqtr" localSheetId="7">'Energy Acct Tracking of 2540221'!balshet2ndqtr</definedName>
    <definedName name="balshet2ndqtr" localSheetId="6">'SAP 301, 311 Interest'!balshet2ndqtr</definedName>
    <definedName name="balshet2ndqtr">[0]!balshet2ndqtr</definedName>
    <definedName name="BEx0017DGUEDPCFJUPUZOOLJCS2B" localSheetId="11" hidden="1">#REF!</definedName>
    <definedName name="BEx0017DGUEDPCFJUPUZOOLJCS2B" localSheetId="2" hidden="1">#REF!</definedName>
    <definedName name="BEx0017DGUEDPCFJUPUZOOLJCS2B" localSheetId="14" hidden="1">#REF!</definedName>
    <definedName name="BEx0017DGUEDPCFJUPUZOOLJCS2B" localSheetId="12" hidden="1">#REF!</definedName>
    <definedName name="BEx0017DGUEDPCFJUPUZOOLJCS2B" hidden="1">#REF!</definedName>
    <definedName name="BEx001CNWHJ5RULCSFM36ZCGJ1UH" localSheetId="11" hidden="1">#REF!</definedName>
    <definedName name="BEx001CNWHJ5RULCSFM36ZCGJ1UH" localSheetId="2" hidden="1">#REF!</definedName>
    <definedName name="BEx001CNWHJ5RULCSFM36ZCGJ1UH" localSheetId="14" hidden="1">#REF!</definedName>
    <definedName name="BEx001CNWHJ5RULCSFM36ZCGJ1UH" localSheetId="12" hidden="1">#REF!</definedName>
    <definedName name="BEx001CNWHJ5RULCSFM36ZCGJ1UH" hidden="1">#REF!</definedName>
    <definedName name="BEx004791UAJIJSN57OT7YBLNP82" localSheetId="11" hidden="1">#REF!</definedName>
    <definedName name="BEx004791UAJIJSN57OT7YBLNP82" localSheetId="2" hidden="1">#REF!</definedName>
    <definedName name="BEx004791UAJIJSN57OT7YBLNP82" localSheetId="14" hidden="1">#REF!</definedName>
    <definedName name="BEx004791UAJIJSN57OT7YBLNP82" localSheetId="12" hidden="1">#REF!</definedName>
    <definedName name="BEx004791UAJIJSN57OT7YBLNP82" hidden="1">#REF!</definedName>
    <definedName name="BEx008P2NVFDLBHL7IZ5WTMVOQ1F" localSheetId="11" hidden="1">#REF!</definedName>
    <definedName name="BEx008P2NVFDLBHL7IZ5WTMVOQ1F" localSheetId="2" hidden="1">#REF!</definedName>
    <definedName name="BEx008P2NVFDLBHL7IZ5WTMVOQ1F" localSheetId="14" hidden="1">#REF!</definedName>
    <definedName name="BEx008P2NVFDLBHL7IZ5WTMVOQ1F" localSheetId="12" hidden="1">#REF!</definedName>
    <definedName name="BEx008P2NVFDLBHL7IZ5WTMVOQ1F" hidden="1">#REF!</definedName>
    <definedName name="BEx009G00IN0JUIAQ4WE9NHTMQE2" localSheetId="11" hidden="1">#REF!</definedName>
    <definedName name="BEx009G00IN0JUIAQ4WE9NHTMQE2" localSheetId="2" hidden="1">#REF!</definedName>
    <definedName name="BEx009G00IN0JUIAQ4WE9NHTMQE2" localSheetId="14" hidden="1">#REF!</definedName>
    <definedName name="BEx009G00IN0JUIAQ4WE9NHTMQE2" localSheetId="12" hidden="1">#REF!</definedName>
    <definedName name="BEx009G00IN0JUIAQ4WE9NHTMQE2" hidden="1">#REF!</definedName>
    <definedName name="BEx00DXTY2JDVGWQKV8H7FG4SV30" localSheetId="11" hidden="1">#REF!</definedName>
    <definedName name="BEx00DXTY2JDVGWQKV8H7FG4SV30" localSheetId="2" hidden="1">#REF!</definedName>
    <definedName name="BEx00DXTY2JDVGWQKV8H7FG4SV30" localSheetId="14" hidden="1">#REF!</definedName>
    <definedName name="BEx00DXTY2JDVGWQKV8H7FG4SV30" localSheetId="12" hidden="1">#REF!</definedName>
    <definedName name="BEx00DXTY2JDVGWQKV8H7FG4SV30" hidden="1">#REF!</definedName>
    <definedName name="BEx00GHLTYRH5N2S6P78YW1CD30N" localSheetId="11" hidden="1">#REF!</definedName>
    <definedName name="BEx00GHLTYRH5N2S6P78YW1CD30N" localSheetId="2" hidden="1">#REF!</definedName>
    <definedName name="BEx00GHLTYRH5N2S6P78YW1CD30N" localSheetId="14" hidden="1">#REF!</definedName>
    <definedName name="BEx00GHLTYRH5N2S6P78YW1CD30N" localSheetId="12" hidden="1">#REF!</definedName>
    <definedName name="BEx00GHLTYRH5N2S6P78YW1CD30N" hidden="1">#REF!</definedName>
    <definedName name="BEx00JC31DY11L45SEU4B10BIN6W" localSheetId="11" hidden="1">#REF!</definedName>
    <definedName name="BEx00JC31DY11L45SEU4B10BIN6W" localSheetId="2" hidden="1">#REF!</definedName>
    <definedName name="BEx00JC31DY11L45SEU4B10BIN6W" localSheetId="14" hidden="1">#REF!</definedName>
    <definedName name="BEx00JC31DY11L45SEU4B10BIN6W" localSheetId="12" hidden="1">#REF!</definedName>
    <definedName name="BEx00JC31DY11L45SEU4B10BIN6W" hidden="1">#REF!</definedName>
    <definedName name="BEx00KZHZBHP3TDV1YMX4B19B95O" localSheetId="11" hidden="1">#REF!</definedName>
    <definedName name="BEx00KZHZBHP3TDV1YMX4B19B95O" localSheetId="2" hidden="1">#REF!</definedName>
    <definedName name="BEx00KZHZBHP3TDV1YMX4B19B95O" localSheetId="14" hidden="1">#REF!</definedName>
    <definedName name="BEx00KZHZBHP3TDV1YMX4B19B95O" localSheetId="12" hidden="1">#REF!</definedName>
    <definedName name="BEx00KZHZBHP3TDV1YMX4B19B95O" hidden="1">#REF!</definedName>
    <definedName name="BEx00P11V7HA4MS6XYY3P4BPVXML" localSheetId="11" hidden="1">#REF!</definedName>
    <definedName name="BEx00P11V7HA4MS6XYY3P4BPVXML" localSheetId="2" hidden="1">#REF!</definedName>
    <definedName name="BEx00P11V7HA4MS6XYY3P4BPVXML" localSheetId="14" hidden="1">#REF!</definedName>
    <definedName name="BEx00P11V7HA4MS6XYY3P4BPVXML" localSheetId="12" hidden="1">#REF!</definedName>
    <definedName name="BEx00P11V7HA4MS6XYY3P4BPVXML" hidden="1">#REF!</definedName>
    <definedName name="BEx00PBV7V99V7M3LDYUTF31MUFJ" localSheetId="11" hidden="1">#REF!</definedName>
    <definedName name="BEx00PBV7V99V7M3LDYUTF31MUFJ" localSheetId="2" hidden="1">#REF!</definedName>
    <definedName name="BEx00PBV7V99V7M3LDYUTF31MUFJ" localSheetId="14" hidden="1">#REF!</definedName>
    <definedName name="BEx00PBV7V99V7M3LDYUTF31MUFJ" localSheetId="12" hidden="1">#REF!</definedName>
    <definedName name="BEx00PBV7V99V7M3LDYUTF31MUFJ" hidden="1">#REF!</definedName>
    <definedName name="BEx00SMIQJ55EVB7T24CORX0JWQO" localSheetId="11" hidden="1">#REF!</definedName>
    <definedName name="BEx00SMIQJ55EVB7T24CORX0JWQO" localSheetId="2" hidden="1">#REF!</definedName>
    <definedName name="BEx00SMIQJ55EVB7T24CORX0JWQO" localSheetId="14" hidden="1">#REF!</definedName>
    <definedName name="BEx00SMIQJ55EVB7T24CORX0JWQO" localSheetId="12" hidden="1">#REF!</definedName>
    <definedName name="BEx00SMIQJ55EVB7T24CORX0JWQO" hidden="1">#REF!</definedName>
    <definedName name="BEx010V7DB7O7Z9NHSX27HZK4H76" localSheetId="11" hidden="1">#REF!</definedName>
    <definedName name="BEx010V7DB7O7Z9NHSX27HZK4H76" localSheetId="2" hidden="1">#REF!</definedName>
    <definedName name="BEx010V7DB7O7Z9NHSX27HZK4H76" localSheetId="14" hidden="1">#REF!</definedName>
    <definedName name="BEx010V7DB7O7Z9NHSX27HZK4H76" localSheetId="12" hidden="1">#REF!</definedName>
    <definedName name="BEx010V7DB7O7Z9NHSX27HZK4H76" hidden="1">#REF!</definedName>
    <definedName name="BEx012IKS6YVHG9KTG2FAKRSMYLU" localSheetId="11" hidden="1">#REF!</definedName>
    <definedName name="BEx012IKS6YVHG9KTG2FAKRSMYLU" localSheetId="2" hidden="1">#REF!</definedName>
    <definedName name="BEx012IKS6YVHG9KTG2FAKRSMYLU" localSheetId="14" hidden="1">#REF!</definedName>
    <definedName name="BEx012IKS6YVHG9KTG2FAKRSMYLU" localSheetId="12" hidden="1">#REF!</definedName>
    <definedName name="BEx012IKS6YVHG9KTG2FAKRSMYLU" hidden="1">#REF!</definedName>
    <definedName name="BEx01HY6E3GJ66ABU5ABN26V6Q13" localSheetId="11" hidden="1">#REF!</definedName>
    <definedName name="BEx01HY6E3GJ66ABU5ABN26V6Q13" localSheetId="2" hidden="1">#REF!</definedName>
    <definedName name="BEx01HY6E3GJ66ABU5ABN26V6Q13" localSheetId="14" hidden="1">#REF!</definedName>
    <definedName name="BEx01HY6E3GJ66ABU5ABN26V6Q13" localSheetId="12" hidden="1">#REF!</definedName>
    <definedName name="BEx01HY6E3GJ66ABU5ABN26V6Q13" hidden="1">#REF!</definedName>
    <definedName name="BEx01PW5YQKEGAR8JDDI5OARYXDF" localSheetId="11" hidden="1">#REF!</definedName>
    <definedName name="BEx01PW5YQKEGAR8JDDI5OARYXDF" localSheetId="2" hidden="1">#REF!</definedName>
    <definedName name="BEx01PW5YQKEGAR8JDDI5OARYXDF" localSheetId="14" hidden="1">#REF!</definedName>
    <definedName name="BEx01PW5YQKEGAR8JDDI5OARYXDF" localSheetId="12" hidden="1">#REF!</definedName>
    <definedName name="BEx01PW5YQKEGAR8JDDI5OARYXDF" hidden="1">#REF!</definedName>
    <definedName name="BEx01QCB2ERCAYYOFDP3OQRWUU60" localSheetId="11" hidden="1">#REF!</definedName>
    <definedName name="BEx01QCB2ERCAYYOFDP3OQRWUU60" localSheetId="2" hidden="1">#REF!</definedName>
    <definedName name="BEx01QCB2ERCAYYOFDP3OQRWUU60" localSheetId="14" hidden="1">#REF!</definedName>
    <definedName name="BEx01QCB2ERCAYYOFDP3OQRWUU60" localSheetId="12" hidden="1">#REF!</definedName>
    <definedName name="BEx01QCB2ERCAYYOFDP3OQRWUU60" hidden="1">#REF!</definedName>
    <definedName name="BEx01U37NQSMTGJRU8EGTJORBJ6H" localSheetId="11" hidden="1">#REF!</definedName>
    <definedName name="BEx01U37NQSMTGJRU8EGTJORBJ6H" localSheetId="2" hidden="1">#REF!</definedName>
    <definedName name="BEx01U37NQSMTGJRU8EGTJORBJ6H" localSheetId="14" hidden="1">#REF!</definedName>
    <definedName name="BEx01U37NQSMTGJRU8EGTJORBJ6H" localSheetId="12" hidden="1">#REF!</definedName>
    <definedName name="BEx01U37NQSMTGJRU8EGTJORBJ6H" hidden="1">#REF!</definedName>
    <definedName name="BEx01XJ94SHJ1YQ7ORPW0RQGKI2H" localSheetId="11" hidden="1">#REF!</definedName>
    <definedName name="BEx01XJ94SHJ1YQ7ORPW0RQGKI2H" localSheetId="2" hidden="1">#REF!</definedName>
    <definedName name="BEx01XJ94SHJ1YQ7ORPW0RQGKI2H" localSheetId="14" hidden="1">#REF!</definedName>
    <definedName name="BEx01XJ94SHJ1YQ7ORPW0RQGKI2H" localSheetId="12" hidden="1">#REF!</definedName>
    <definedName name="BEx01XJ94SHJ1YQ7ORPW0RQGKI2H" hidden="1">#REF!</definedName>
    <definedName name="BEx028BOZCS2MQO9MODVS6F7NCA3" localSheetId="11" hidden="1">#REF!</definedName>
    <definedName name="BEx028BOZCS2MQO9MODVS6F7NCA3" localSheetId="2" hidden="1">#REF!</definedName>
    <definedName name="BEx028BOZCS2MQO9MODVS6F7NCA3" localSheetId="14" hidden="1">#REF!</definedName>
    <definedName name="BEx028BOZCS2MQO9MODVS6F7NCA3" localSheetId="12" hidden="1">#REF!</definedName>
    <definedName name="BEx028BOZCS2MQO9MODVS6F7NCA3" hidden="1">#REF!</definedName>
    <definedName name="BEx02DPUYNH76938V8GVORY8LRY1" localSheetId="11" hidden="1">#REF!</definedName>
    <definedName name="BEx02DPUYNH76938V8GVORY8LRY1" localSheetId="2" hidden="1">#REF!</definedName>
    <definedName name="BEx02DPUYNH76938V8GVORY8LRY1" localSheetId="14" hidden="1">#REF!</definedName>
    <definedName name="BEx02DPUYNH76938V8GVORY8LRY1" localSheetId="12" hidden="1">#REF!</definedName>
    <definedName name="BEx02DPUYNH76938V8GVORY8LRY1" hidden="1">#REF!</definedName>
    <definedName name="BEx02PEP6DY4K1JGB0HHS3B6QOGZ" localSheetId="11" hidden="1">#REF!</definedName>
    <definedName name="BEx02PEP6DY4K1JGB0HHS3B6QOGZ" localSheetId="2" hidden="1">#REF!</definedName>
    <definedName name="BEx02PEP6DY4K1JGB0HHS3B6QOGZ" localSheetId="14" hidden="1">#REF!</definedName>
    <definedName name="BEx02PEP6DY4K1JGB0HHS3B6QOGZ" localSheetId="12" hidden="1">#REF!</definedName>
    <definedName name="BEx02PEP6DY4K1JGB0HHS3B6QOGZ" hidden="1">#REF!</definedName>
    <definedName name="BEx02Q08R9G839Q4RFGG9026C7PX" localSheetId="11" hidden="1">#REF!</definedName>
    <definedName name="BEx02Q08R9G839Q4RFGG9026C7PX" localSheetId="2" hidden="1">#REF!</definedName>
    <definedName name="BEx02Q08R9G839Q4RFGG9026C7PX" localSheetId="14" hidden="1">#REF!</definedName>
    <definedName name="BEx02Q08R9G839Q4RFGG9026C7PX" localSheetId="12" hidden="1">#REF!</definedName>
    <definedName name="BEx02Q08R9G839Q4RFGG9026C7PX" hidden="1">#REF!</definedName>
    <definedName name="BEx02SEL3Z1QWGAHXDPUA9WLTTPS" localSheetId="11" hidden="1">#REF!</definedName>
    <definedName name="BEx02SEL3Z1QWGAHXDPUA9WLTTPS" localSheetId="2" hidden="1">#REF!</definedName>
    <definedName name="BEx02SEL3Z1QWGAHXDPUA9WLTTPS" localSheetId="14" hidden="1">#REF!</definedName>
    <definedName name="BEx02SEL3Z1QWGAHXDPUA9WLTTPS" localSheetId="12" hidden="1">#REF!</definedName>
    <definedName name="BEx02SEL3Z1QWGAHXDPUA9WLTTPS" hidden="1">#REF!</definedName>
    <definedName name="BEx02Y3KJZH5BGDM9QEZ1PVVI114" localSheetId="11" hidden="1">#REF!</definedName>
    <definedName name="BEx02Y3KJZH5BGDM9QEZ1PVVI114" localSheetId="2" hidden="1">#REF!</definedName>
    <definedName name="BEx02Y3KJZH5BGDM9QEZ1PVVI114" localSheetId="14" hidden="1">#REF!</definedName>
    <definedName name="BEx02Y3KJZH5BGDM9QEZ1PVVI114" localSheetId="12" hidden="1">#REF!</definedName>
    <definedName name="BEx02Y3KJZH5BGDM9QEZ1PVVI114" hidden="1">#REF!</definedName>
    <definedName name="BEx0313GRLLASDTVPW5DHTXHE74M" localSheetId="11" hidden="1">#REF!</definedName>
    <definedName name="BEx0313GRLLASDTVPW5DHTXHE74M" localSheetId="2" hidden="1">#REF!</definedName>
    <definedName name="BEx0313GRLLASDTVPW5DHTXHE74M" localSheetId="14" hidden="1">#REF!</definedName>
    <definedName name="BEx0313GRLLASDTVPW5DHTXHE74M" localSheetId="12" hidden="1">#REF!</definedName>
    <definedName name="BEx0313GRLLASDTVPW5DHTXHE74M" hidden="1">#REF!</definedName>
    <definedName name="BEx1F0SOZ3H5XUHXD7O01TCR8T6J" localSheetId="11" hidden="1">#REF!</definedName>
    <definedName name="BEx1F0SOZ3H5XUHXD7O01TCR8T6J" localSheetId="2" hidden="1">#REF!</definedName>
    <definedName name="BEx1F0SOZ3H5XUHXD7O01TCR8T6J" localSheetId="14" hidden="1">#REF!</definedName>
    <definedName name="BEx1F0SOZ3H5XUHXD7O01TCR8T6J" localSheetId="12" hidden="1">#REF!</definedName>
    <definedName name="BEx1F0SOZ3H5XUHXD7O01TCR8T6J" hidden="1">#REF!</definedName>
    <definedName name="BEx1F9HL824UCNCVZ2U62J4KZCX8" localSheetId="11" hidden="1">#REF!</definedName>
    <definedName name="BEx1F9HL824UCNCVZ2U62J4KZCX8" localSheetId="2" hidden="1">#REF!</definedName>
    <definedName name="BEx1F9HL824UCNCVZ2U62J4KZCX8" localSheetId="14" hidden="1">#REF!</definedName>
    <definedName name="BEx1F9HL824UCNCVZ2U62J4KZCX8" localSheetId="12" hidden="1">#REF!</definedName>
    <definedName name="BEx1F9HL824UCNCVZ2U62J4KZCX8" hidden="1">#REF!</definedName>
    <definedName name="BEx1FEVSJKTI1Q1Z874QZVFSJSVA" localSheetId="11" hidden="1">#REF!</definedName>
    <definedName name="BEx1FEVSJKTI1Q1Z874QZVFSJSVA" localSheetId="2" hidden="1">#REF!</definedName>
    <definedName name="BEx1FEVSJKTI1Q1Z874QZVFSJSVA" localSheetId="14" hidden="1">#REF!</definedName>
    <definedName name="BEx1FEVSJKTI1Q1Z874QZVFSJSVA" localSheetId="12" hidden="1">#REF!</definedName>
    <definedName name="BEx1FEVSJKTI1Q1Z874QZVFSJSVA" hidden="1">#REF!</definedName>
    <definedName name="BEx1FGDRUHHLI1GBHELT4PK0LY4V" localSheetId="11" hidden="1">#REF!</definedName>
    <definedName name="BEx1FGDRUHHLI1GBHELT4PK0LY4V" localSheetId="2" hidden="1">#REF!</definedName>
    <definedName name="BEx1FGDRUHHLI1GBHELT4PK0LY4V" localSheetId="14" hidden="1">#REF!</definedName>
    <definedName name="BEx1FGDRUHHLI1GBHELT4PK0LY4V" localSheetId="12" hidden="1">#REF!</definedName>
    <definedName name="BEx1FGDRUHHLI1GBHELT4PK0LY4V" hidden="1">#REF!</definedName>
    <definedName name="BEx1FJZ7GKO99IYTP6GGGF7EUL3Z" localSheetId="11" hidden="1">#REF!</definedName>
    <definedName name="BEx1FJZ7GKO99IYTP6GGGF7EUL3Z" localSheetId="2" hidden="1">#REF!</definedName>
    <definedName name="BEx1FJZ7GKO99IYTP6GGGF7EUL3Z" localSheetId="14" hidden="1">#REF!</definedName>
    <definedName name="BEx1FJZ7GKO99IYTP6GGGF7EUL3Z" localSheetId="12" hidden="1">#REF!</definedName>
    <definedName name="BEx1FJZ7GKO99IYTP6GGGF7EUL3Z" hidden="1">#REF!</definedName>
    <definedName name="BEx1FPDH0YKYQXDHUTFIQLIF34J8" localSheetId="11" hidden="1">#REF!</definedName>
    <definedName name="BEx1FPDH0YKYQXDHUTFIQLIF34J8" localSheetId="2" hidden="1">#REF!</definedName>
    <definedName name="BEx1FPDH0YKYQXDHUTFIQLIF34J8" localSheetId="14" hidden="1">#REF!</definedName>
    <definedName name="BEx1FPDH0YKYQXDHUTFIQLIF34J8" localSheetId="12" hidden="1">#REF!</definedName>
    <definedName name="BEx1FPDH0YKYQXDHUTFIQLIF34J8" hidden="1">#REF!</definedName>
    <definedName name="BEx1FQ9SZAGL2HEKRB046EOQDWOX" localSheetId="11" hidden="1">#REF!</definedName>
    <definedName name="BEx1FQ9SZAGL2HEKRB046EOQDWOX" localSheetId="2" hidden="1">#REF!</definedName>
    <definedName name="BEx1FQ9SZAGL2HEKRB046EOQDWOX" localSheetId="14" hidden="1">#REF!</definedName>
    <definedName name="BEx1FQ9SZAGL2HEKRB046EOQDWOX" localSheetId="12" hidden="1">#REF!</definedName>
    <definedName name="BEx1FQ9SZAGL2HEKRB046EOQDWOX" hidden="1">#REF!</definedName>
    <definedName name="BEx1FZV2CM77TBH1R6YYV9P06KA2" localSheetId="11" hidden="1">#REF!</definedName>
    <definedName name="BEx1FZV2CM77TBH1R6YYV9P06KA2" localSheetId="2" hidden="1">#REF!</definedName>
    <definedName name="BEx1FZV2CM77TBH1R6YYV9P06KA2" localSheetId="14" hidden="1">#REF!</definedName>
    <definedName name="BEx1FZV2CM77TBH1R6YYV9P06KA2" localSheetId="12" hidden="1">#REF!</definedName>
    <definedName name="BEx1FZV2CM77TBH1R6YYV9P06KA2" hidden="1">#REF!</definedName>
    <definedName name="BEx1G59AY8195JTUM6P18VXUFJ3E" localSheetId="11" hidden="1">#REF!</definedName>
    <definedName name="BEx1G59AY8195JTUM6P18VXUFJ3E" localSheetId="2" hidden="1">#REF!</definedName>
    <definedName name="BEx1G59AY8195JTUM6P18VXUFJ3E" localSheetId="14" hidden="1">#REF!</definedName>
    <definedName name="BEx1G59AY8195JTUM6P18VXUFJ3E" localSheetId="12" hidden="1">#REF!</definedName>
    <definedName name="BEx1G59AY8195JTUM6P18VXUFJ3E" hidden="1">#REF!</definedName>
    <definedName name="BEx1GKUDMCV60BOZT0SENCT0MD8L" localSheetId="11" hidden="1">#REF!</definedName>
    <definedName name="BEx1GKUDMCV60BOZT0SENCT0MD8L" localSheetId="2" hidden="1">#REF!</definedName>
    <definedName name="BEx1GKUDMCV60BOZT0SENCT0MD8L" localSheetId="14" hidden="1">#REF!</definedName>
    <definedName name="BEx1GKUDMCV60BOZT0SENCT0MD8L" localSheetId="12" hidden="1">#REF!</definedName>
    <definedName name="BEx1GKUDMCV60BOZT0SENCT0MD8L" hidden="1">#REF!</definedName>
    <definedName name="BEx1GUVQ5L0JCX3E4SROI4WBYVTO" localSheetId="11" hidden="1">#REF!</definedName>
    <definedName name="BEx1GUVQ5L0JCX3E4SROI4WBYVTO" localSheetId="2" hidden="1">#REF!</definedName>
    <definedName name="BEx1GUVQ5L0JCX3E4SROI4WBYVTO" localSheetId="14" hidden="1">#REF!</definedName>
    <definedName name="BEx1GUVQ5L0JCX3E4SROI4WBYVTO" localSheetId="12" hidden="1">#REF!</definedName>
    <definedName name="BEx1GUVQ5L0JCX3E4SROI4WBYVTO" hidden="1">#REF!</definedName>
    <definedName name="BEx1GVMRHFXUP6XYYY9NR12PV5TF" localSheetId="11" hidden="1">#REF!</definedName>
    <definedName name="BEx1GVMRHFXUP6XYYY9NR12PV5TF" localSheetId="2" hidden="1">#REF!</definedName>
    <definedName name="BEx1GVMRHFXUP6XYYY9NR12PV5TF" localSheetId="14" hidden="1">#REF!</definedName>
    <definedName name="BEx1GVMRHFXUP6XYYY9NR12PV5TF" localSheetId="12" hidden="1">#REF!</definedName>
    <definedName name="BEx1GVMRHFXUP6XYYY9NR12PV5TF" hidden="1">#REF!</definedName>
    <definedName name="BEx1H6KIT7BHUH6MDDWC935V9N47" localSheetId="11" hidden="1">#REF!</definedName>
    <definedName name="BEx1H6KIT7BHUH6MDDWC935V9N47" localSheetId="2" hidden="1">#REF!</definedName>
    <definedName name="BEx1H6KIT7BHUH6MDDWC935V9N47" localSheetId="14" hidden="1">#REF!</definedName>
    <definedName name="BEx1H6KIT7BHUH6MDDWC935V9N47" localSheetId="12" hidden="1">#REF!</definedName>
    <definedName name="BEx1H6KIT7BHUH6MDDWC935V9N47" hidden="1">#REF!</definedName>
    <definedName name="BEx1HA60AI3STEJQZAQ0RA3Q3AZV" localSheetId="11" hidden="1">#REF!</definedName>
    <definedName name="BEx1HA60AI3STEJQZAQ0RA3Q3AZV" localSheetId="2" hidden="1">#REF!</definedName>
    <definedName name="BEx1HA60AI3STEJQZAQ0RA3Q3AZV" localSheetId="14" hidden="1">#REF!</definedName>
    <definedName name="BEx1HA60AI3STEJQZAQ0RA3Q3AZV" localSheetId="12" hidden="1">#REF!</definedName>
    <definedName name="BEx1HA60AI3STEJQZAQ0RA3Q3AZV" hidden="1">#REF!</definedName>
    <definedName name="BEx1HB2DBVO5N6V2WX7BEHUFYTFU" localSheetId="11" hidden="1">#REF!</definedName>
    <definedName name="BEx1HB2DBVO5N6V2WX7BEHUFYTFU" localSheetId="2" hidden="1">#REF!</definedName>
    <definedName name="BEx1HB2DBVO5N6V2WX7BEHUFYTFU" localSheetId="14" hidden="1">#REF!</definedName>
    <definedName name="BEx1HB2DBVO5N6V2WX7BEHUFYTFU" localSheetId="12" hidden="1">#REF!</definedName>
    <definedName name="BEx1HB2DBVO5N6V2WX7BEHUFYTFU" hidden="1">#REF!</definedName>
    <definedName name="BEx1HDGOOJ3SKHYMWUZJ1P0RQZ9N" localSheetId="11" hidden="1">#REF!</definedName>
    <definedName name="BEx1HDGOOJ3SKHYMWUZJ1P0RQZ9N" localSheetId="2" hidden="1">#REF!</definedName>
    <definedName name="BEx1HDGOOJ3SKHYMWUZJ1P0RQZ9N" localSheetId="14" hidden="1">#REF!</definedName>
    <definedName name="BEx1HDGOOJ3SKHYMWUZJ1P0RQZ9N" localSheetId="12" hidden="1">#REF!</definedName>
    <definedName name="BEx1HDGOOJ3SKHYMWUZJ1P0RQZ9N" hidden="1">#REF!</definedName>
    <definedName name="BEx1HDM5ZXSJG6JQEMSFV52PZ10V" localSheetId="11" hidden="1">#REF!</definedName>
    <definedName name="BEx1HDM5ZXSJG6JQEMSFV52PZ10V" localSheetId="2" hidden="1">#REF!</definedName>
    <definedName name="BEx1HDM5ZXSJG6JQEMSFV52PZ10V" localSheetId="14" hidden="1">#REF!</definedName>
    <definedName name="BEx1HDM5ZXSJG6JQEMSFV52PZ10V" localSheetId="12" hidden="1">#REF!</definedName>
    <definedName name="BEx1HDM5ZXSJG6JQEMSFV52PZ10V" hidden="1">#REF!</definedName>
    <definedName name="BEx1HETBBZVN5F43LKOFMC4QB0CR" localSheetId="11" hidden="1">#REF!</definedName>
    <definedName name="BEx1HETBBZVN5F43LKOFMC4QB0CR" localSheetId="2" hidden="1">#REF!</definedName>
    <definedName name="BEx1HETBBZVN5F43LKOFMC4QB0CR" localSheetId="14" hidden="1">#REF!</definedName>
    <definedName name="BEx1HETBBZVN5F43LKOFMC4QB0CR" localSheetId="12" hidden="1">#REF!</definedName>
    <definedName name="BEx1HETBBZVN5F43LKOFMC4QB0CR" hidden="1">#REF!</definedName>
    <definedName name="BEx1HGWNWPLNXICOTP90TKQVVE4E" localSheetId="11" hidden="1">#REF!</definedName>
    <definedName name="BEx1HGWNWPLNXICOTP90TKQVVE4E" localSheetId="2" hidden="1">#REF!</definedName>
    <definedName name="BEx1HGWNWPLNXICOTP90TKQVVE4E" localSheetId="14" hidden="1">#REF!</definedName>
    <definedName name="BEx1HGWNWPLNXICOTP90TKQVVE4E" localSheetId="12" hidden="1">#REF!</definedName>
    <definedName name="BEx1HGWNWPLNXICOTP90TKQVVE4E" hidden="1">#REF!</definedName>
    <definedName name="BEx1HIPLJZABY0EMUOTZN0EQMDPU" localSheetId="11" hidden="1">#REF!</definedName>
    <definedName name="BEx1HIPLJZABY0EMUOTZN0EQMDPU" localSheetId="2" hidden="1">#REF!</definedName>
    <definedName name="BEx1HIPLJZABY0EMUOTZN0EQMDPU" localSheetId="14" hidden="1">#REF!</definedName>
    <definedName name="BEx1HIPLJZABY0EMUOTZN0EQMDPU" localSheetId="12" hidden="1">#REF!</definedName>
    <definedName name="BEx1HIPLJZABY0EMUOTZN0EQMDPU" hidden="1">#REF!</definedName>
    <definedName name="BEx1HO94JIRX219MPWMB5E5XZ04X" localSheetId="11" hidden="1">#REF!</definedName>
    <definedName name="BEx1HO94JIRX219MPWMB5E5XZ04X" localSheetId="2" hidden="1">#REF!</definedName>
    <definedName name="BEx1HO94JIRX219MPWMB5E5XZ04X" localSheetId="14" hidden="1">#REF!</definedName>
    <definedName name="BEx1HO94JIRX219MPWMB5E5XZ04X" localSheetId="12" hidden="1">#REF!</definedName>
    <definedName name="BEx1HO94JIRX219MPWMB5E5XZ04X" hidden="1">#REF!</definedName>
    <definedName name="BEx1HQNF6KHM21E3XLW0NMSSEI9S" localSheetId="11" hidden="1">#REF!</definedName>
    <definedName name="BEx1HQNF6KHM21E3XLW0NMSSEI9S" localSheetId="2" hidden="1">#REF!</definedName>
    <definedName name="BEx1HQNF6KHM21E3XLW0NMSSEI9S" localSheetId="14" hidden="1">#REF!</definedName>
    <definedName name="BEx1HQNF6KHM21E3XLW0NMSSEI9S" localSheetId="12" hidden="1">#REF!</definedName>
    <definedName name="BEx1HQNF6KHM21E3XLW0NMSSEI9S" hidden="1">#REF!</definedName>
    <definedName name="BEx1HSLNWIW4S97ZBYY7I7M5YVH4" localSheetId="11" hidden="1">#REF!</definedName>
    <definedName name="BEx1HSLNWIW4S97ZBYY7I7M5YVH4" localSheetId="2" hidden="1">#REF!</definedName>
    <definedName name="BEx1HSLNWIW4S97ZBYY7I7M5YVH4" localSheetId="14" hidden="1">#REF!</definedName>
    <definedName name="BEx1HSLNWIW4S97ZBYY7I7M5YVH4" localSheetId="12" hidden="1">#REF!</definedName>
    <definedName name="BEx1HSLNWIW4S97ZBYY7I7M5YVH4" hidden="1">#REF!</definedName>
    <definedName name="BEx1HZCBBWLB2BTNOXP319ZDEVOJ" localSheetId="11" hidden="1">#REF!</definedName>
    <definedName name="BEx1HZCBBWLB2BTNOXP319ZDEVOJ" localSheetId="2" hidden="1">#REF!</definedName>
    <definedName name="BEx1HZCBBWLB2BTNOXP319ZDEVOJ" localSheetId="14" hidden="1">#REF!</definedName>
    <definedName name="BEx1HZCBBWLB2BTNOXP319ZDEVOJ" localSheetId="12" hidden="1">#REF!</definedName>
    <definedName name="BEx1HZCBBWLB2BTNOXP319ZDEVOJ" hidden="1">#REF!</definedName>
    <definedName name="BEx1I4QKTILCKZUSOJCVZN7SNHL5" localSheetId="11" hidden="1">#REF!</definedName>
    <definedName name="BEx1I4QKTILCKZUSOJCVZN7SNHL5" localSheetId="2" hidden="1">#REF!</definedName>
    <definedName name="BEx1I4QKTILCKZUSOJCVZN7SNHL5" localSheetId="14" hidden="1">#REF!</definedName>
    <definedName name="BEx1I4QKTILCKZUSOJCVZN7SNHL5" localSheetId="12" hidden="1">#REF!</definedName>
    <definedName name="BEx1I4QKTILCKZUSOJCVZN7SNHL5" hidden="1">#REF!</definedName>
    <definedName name="BEx1IE0ZP7RIFM9FI24S9I6AAJ14" localSheetId="11" hidden="1">#REF!</definedName>
    <definedName name="BEx1IE0ZP7RIFM9FI24S9I6AAJ14" localSheetId="2" hidden="1">#REF!</definedName>
    <definedName name="BEx1IE0ZP7RIFM9FI24S9I6AAJ14" localSheetId="14" hidden="1">#REF!</definedName>
    <definedName name="BEx1IE0ZP7RIFM9FI24S9I6AAJ14" localSheetId="12" hidden="1">#REF!</definedName>
    <definedName name="BEx1IE0ZP7RIFM9FI24S9I6AAJ14" hidden="1">#REF!</definedName>
    <definedName name="BEx1IGQ5B697MNDOE06MVSR0H58E" localSheetId="11" hidden="1">#REF!</definedName>
    <definedName name="BEx1IGQ5B697MNDOE06MVSR0H58E" localSheetId="2" hidden="1">#REF!</definedName>
    <definedName name="BEx1IGQ5B697MNDOE06MVSR0H58E" localSheetId="14" hidden="1">#REF!</definedName>
    <definedName name="BEx1IGQ5B697MNDOE06MVSR0H58E" localSheetId="12" hidden="1">#REF!</definedName>
    <definedName name="BEx1IGQ5B697MNDOE06MVSR0H58E" hidden="1">#REF!</definedName>
    <definedName name="BEx1IKRPW8MLB9Y485M1TL2IT9SH" localSheetId="11" hidden="1">#REF!</definedName>
    <definedName name="BEx1IKRPW8MLB9Y485M1TL2IT9SH" localSheetId="2" hidden="1">#REF!</definedName>
    <definedName name="BEx1IKRPW8MLB9Y485M1TL2IT9SH" localSheetId="14" hidden="1">#REF!</definedName>
    <definedName name="BEx1IKRPW8MLB9Y485M1TL2IT9SH" localSheetId="12" hidden="1">#REF!</definedName>
    <definedName name="BEx1IKRPW8MLB9Y485M1TL2IT9SH" hidden="1">#REF!</definedName>
    <definedName name="BEx1IPKCFCT3TL9MSO1LSYJ2VJ2X" localSheetId="11" hidden="1">#REF!</definedName>
    <definedName name="BEx1IPKCFCT3TL9MSO1LSYJ2VJ2X" localSheetId="2" hidden="1">#REF!</definedName>
    <definedName name="BEx1IPKCFCT3TL9MSO1LSYJ2VJ2X" localSheetId="14" hidden="1">#REF!</definedName>
    <definedName name="BEx1IPKCFCT3TL9MSO1LSYJ2VJ2X" localSheetId="12" hidden="1">#REF!</definedName>
    <definedName name="BEx1IPKCFCT3TL9MSO1LSYJ2VJ2X" hidden="1">#REF!</definedName>
    <definedName name="BEx1IW5PQTTMD62XZ287XF2O3FBQ" localSheetId="11" hidden="1">#REF!</definedName>
    <definedName name="BEx1IW5PQTTMD62XZ287XF2O3FBQ" localSheetId="2" hidden="1">#REF!</definedName>
    <definedName name="BEx1IW5PQTTMD62XZ287XF2O3FBQ" localSheetId="14" hidden="1">#REF!</definedName>
    <definedName name="BEx1IW5PQTTMD62XZ287XF2O3FBQ" localSheetId="12" hidden="1">#REF!</definedName>
    <definedName name="BEx1IW5PQTTMD62XZ287XF2O3FBQ" hidden="1">#REF!</definedName>
    <definedName name="BEx1J0CSSHDJGBJUHVOEMCF2P4DL" localSheetId="11" hidden="1">#REF!</definedName>
    <definedName name="BEx1J0CSSHDJGBJUHVOEMCF2P4DL" localSheetId="2" hidden="1">#REF!</definedName>
    <definedName name="BEx1J0CSSHDJGBJUHVOEMCF2P4DL" localSheetId="14" hidden="1">#REF!</definedName>
    <definedName name="BEx1J0CSSHDJGBJUHVOEMCF2P4DL" localSheetId="12" hidden="1">#REF!</definedName>
    <definedName name="BEx1J0CSSHDJGBJUHVOEMCF2P4DL" hidden="1">#REF!</definedName>
    <definedName name="BEx1J0NL6D3ILC18B48AL0VNEN9A" localSheetId="11" hidden="1">#REF!</definedName>
    <definedName name="BEx1J0NL6D3ILC18B48AL0VNEN9A" localSheetId="2" hidden="1">#REF!</definedName>
    <definedName name="BEx1J0NL6D3ILC18B48AL0VNEN9A" localSheetId="14" hidden="1">#REF!</definedName>
    <definedName name="BEx1J0NL6D3ILC18B48AL0VNEN9A" localSheetId="12" hidden="1">#REF!</definedName>
    <definedName name="BEx1J0NL6D3ILC18B48AL0VNEN9A" hidden="1">#REF!</definedName>
    <definedName name="BEx1J7E8VCGLPYU82QXVUG5N3ZAI" localSheetId="11" hidden="1">#REF!</definedName>
    <definedName name="BEx1J7E8VCGLPYU82QXVUG5N3ZAI" localSheetId="2" hidden="1">#REF!</definedName>
    <definedName name="BEx1J7E8VCGLPYU82QXVUG5N3ZAI" localSheetId="14" hidden="1">#REF!</definedName>
    <definedName name="BEx1J7E8VCGLPYU82QXVUG5N3ZAI" localSheetId="12" hidden="1">#REF!</definedName>
    <definedName name="BEx1J7E8VCGLPYU82QXVUG5N3ZAI" hidden="1">#REF!</definedName>
    <definedName name="BEx1JGE2YQWH8S25USOY08XVGO0D" localSheetId="11" hidden="1">#REF!</definedName>
    <definedName name="BEx1JGE2YQWH8S25USOY08XVGO0D" localSheetId="2" hidden="1">#REF!</definedName>
    <definedName name="BEx1JGE2YQWH8S25USOY08XVGO0D" localSheetId="14" hidden="1">#REF!</definedName>
    <definedName name="BEx1JGE2YQWH8S25USOY08XVGO0D" localSheetId="12" hidden="1">#REF!</definedName>
    <definedName name="BEx1JGE2YQWH8S25USOY08XVGO0D" hidden="1">#REF!</definedName>
    <definedName name="BEx1JJJC9T1W7HY4V7HP1S1W4JO1" localSheetId="11" hidden="1">#REF!</definedName>
    <definedName name="BEx1JJJC9T1W7HY4V7HP1S1W4JO1" localSheetId="2" hidden="1">#REF!</definedName>
    <definedName name="BEx1JJJC9T1W7HY4V7HP1S1W4JO1" localSheetId="14" hidden="1">#REF!</definedName>
    <definedName name="BEx1JJJC9T1W7HY4V7HP1S1W4JO1" localSheetId="12" hidden="1">#REF!</definedName>
    <definedName name="BEx1JJJC9T1W7HY4V7HP1S1W4JO1" hidden="1">#REF!</definedName>
    <definedName name="BEx1JKKZSJ7DI4PTFVI9VVFMB1X2" localSheetId="11" hidden="1">#REF!</definedName>
    <definedName name="BEx1JKKZSJ7DI4PTFVI9VVFMB1X2" localSheetId="2" hidden="1">#REF!</definedName>
    <definedName name="BEx1JKKZSJ7DI4PTFVI9VVFMB1X2" localSheetId="14" hidden="1">#REF!</definedName>
    <definedName name="BEx1JKKZSJ7DI4PTFVI9VVFMB1X2" localSheetId="12" hidden="1">#REF!</definedName>
    <definedName name="BEx1JKKZSJ7DI4PTFVI9VVFMB1X2" hidden="1">#REF!</definedName>
    <definedName name="BEx1JUBQFRVMASSFK4B3V0AD7YP9" localSheetId="11" hidden="1">#REF!</definedName>
    <definedName name="BEx1JUBQFRVMASSFK4B3V0AD7YP9" localSheetId="2" hidden="1">#REF!</definedName>
    <definedName name="BEx1JUBQFRVMASSFK4B3V0AD7YP9" localSheetId="14" hidden="1">#REF!</definedName>
    <definedName name="BEx1JUBQFRVMASSFK4B3V0AD7YP9" localSheetId="12" hidden="1">#REF!</definedName>
    <definedName name="BEx1JUBQFRVMASSFK4B3V0AD7YP9" hidden="1">#REF!</definedName>
    <definedName name="BEx1JVTOATZGRJFXGXPJJLC4DOBE" localSheetId="11" hidden="1">#REF!</definedName>
    <definedName name="BEx1JVTOATZGRJFXGXPJJLC4DOBE" localSheetId="2" hidden="1">#REF!</definedName>
    <definedName name="BEx1JVTOATZGRJFXGXPJJLC4DOBE" localSheetId="14" hidden="1">#REF!</definedName>
    <definedName name="BEx1JVTOATZGRJFXGXPJJLC4DOBE" localSheetId="12" hidden="1">#REF!</definedName>
    <definedName name="BEx1JVTOATZGRJFXGXPJJLC4DOBE" hidden="1">#REF!</definedName>
    <definedName name="BEx1JXBM5W4YRWNQ0P95QQS6JWD6" localSheetId="11" hidden="1">#REF!</definedName>
    <definedName name="BEx1JXBM5W4YRWNQ0P95QQS6JWD6" localSheetId="2" hidden="1">#REF!</definedName>
    <definedName name="BEx1JXBM5W4YRWNQ0P95QQS6JWD6" localSheetId="14" hidden="1">#REF!</definedName>
    <definedName name="BEx1JXBM5W4YRWNQ0P95QQS6JWD6" localSheetId="12" hidden="1">#REF!</definedName>
    <definedName name="BEx1JXBM5W4YRWNQ0P95QQS6JWD6" hidden="1">#REF!</definedName>
    <definedName name="BEx1KGY9QEHZ9QSARMQUTQKRK4UX" localSheetId="11" hidden="1">#REF!</definedName>
    <definedName name="BEx1KGY9QEHZ9QSARMQUTQKRK4UX" localSheetId="2" hidden="1">#REF!</definedName>
    <definedName name="BEx1KGY9QEHZ9QSARMQUTQKRK4UX" localSheetId="14" hidden="1">#REF!</definedName>
    <definedName name="BEx1KGY9QEHZ9QSARMQUTQKRK4UX" localSheetId="12" hidden="1">#REF!</definedName>
    <definedName name="BEx1KGY9QEHZ9QSARMQUTQKRK4UX" hidden="1">#REF!</definedName>
    <definedName name="BEx1KIWH5MOLR00SBECT39NS3AJ1" localSheetId="11" hidden="1">#REF!</definedName>
    <definedName name="BEx1KIWH5MOLR00SBECT39NS3AJ1" localSheetId="2" hidden="1">#REF!</definedName>
    <definedName name="BEx1KIWH5MOLR00SBECT39NS3AJ1" localSheetId="14" hidden="1">#REF!</definedName>
    <definedName name="BEx1KIWH5MOLR00SBECT39NS3AJ1" localSheetId="12" hidden="1">#REF!</definedName>
    <definedName name="BEx1KIWH5MOLR00SBECT39NS3AJ1" hidden="1">#REF!</definedName>
    <definedName name="BEx1KKP1ELIF2UII2FWVGL7M1X7J" localSheetId="11" hidden="1">#REF!</definedName>
    <definedName name="BEx1KKP1ELIF2UII2FWVGL7M1X7J" localSheetId="2" hidden="1">#REF!</definedName>
    <definedName name="BEx1KKP1ELIF2UII2FWVGL7M1X7J" localSheetId="14" hidden="1">#REF!</definedName>
    <definedName name="BEx1KKP1ELIF2UII2FWVGL7M1X7J" localSheetId="12" hidden="1">#REF!</definedName>
    <definedName name="BEx1KKP1ELIF2UII2FWVGL7M1X7J" hidden="1">#REF!</definedName>
    <definedName name="BEx1KQJKIAPZKE9YDYH5HKXX52FM" localSheetId="11" hidden="1">#REF!</definedName>
    <definedName name="BEx1KQJKIAPZKE9YDYH5HKXX52FM" localSheetId="2" hidden="1">#REF!</definedName>
    <definedName name="BEx1KQJKIAPZKE9YDYH5HKXX52FM" localSheetId="14" hidden="1">#REF!</definedName>
    <definedName name="BEx1KQJKIAPZKE9YDYH5HKXX52FM" localSheetId="12" hidden="1">#REF!</definedName>
    <definedName name="BEx1KQJKIAPZKE9YDYH5HKXX52FM" hidden="1">#REF!</definedName>
    <definedName name="BEx1KUVWMB0QCWA3RBE4CADFVRIS" localSheetId="11" hidden="1">#REF!</definedName>
    <definedName name="BEx1KUVWMB0QCWA3RBE4CADFVRIS" localSheetId="2" hidden="1">#REF!</definedName>
    <definedName name="BEx1KUVWMB0QCWA3RBE4CADFVRIS" localSheetId="14" hidden="1">#REF!</definedName>
    <definedName name="BEx1KUVWMB0QCWA3RBE4CADFVRIS" localSheetId="12" hidden="1">#REF!</definedName>
    <definedName name="BEx1KUVWMB0QCWA3RBE4CADFVRIS" hidden="1">#REF!</definedName>
    <definedName name="BEx1L0AAH7PV8PPQQDBP5AI4TLYP" localSheetId="11" hidden="1">#REF!</definedName>
    <definedName name="BEx1L0AAH7PV8PPQQDBP5AI4TLYP" localSheetId="2" hidden="1">#REF!</definedName>
    <definedName name="BEx1L0AAH7PV8PPQQDBP5AI4TLYP" localSheetId="14" hidden="1">#REF!</definedName>
    <definedName name="BEx1L0AAH7PV8PPQQDBP5AI4TLYP" localSheetId="12" hidden="1">#REF!</definedName>
    <definedName name="BEx1L0AAH7PV8PPQQDBP5AI4TLYP" hidden="1">#REF!</definedName>
    <definedName name="BEx1L2OG1SDFK2TPXELJ77YP4NI2" localSheetId="11" hidden="1">#REF!</definedName>
    <definedName name="BEx1L2OG1SDFK2TPXELJ77YP4NI2" localSheetId="2" hidden="1">#REF!</definedName>
    <definedName name="BEx1L2OG1SDFK2TPXELJ77YP4NI2" localSheetId="14" hidden="1">#REF!</definedName>
    <definedName name="BEx1L2OG1SDFK2TPXELJ77YP4NI2" localSheetId="12" hidden="1">#REF!</definedName>
    <definedName name="BEx1L2OG1SDFK2TPXELJ77YP4NI2" hidden="1">#REF!</definedName>
    <definedName name="BEx1L6Q60MWRDJB4L20LK0XPA0Z2" localSheetId="11" hidden="1">#REF!</definedName>
    <definedName name="BEx1L6Q60MWRDJB4L20LK0XPA0Z2" localSheetId="2" hidden="1">#REF!</definedName>
    <definedName name="BEx1L6Q60MWRDJB4L20LK0XPA0Z2" localSheetId="14" hidden="1">#REF!</definedName>
    <definedName name="BEx1L6Q60MWRDJB4L20LK0XPA0Z2" localSheetId="12" hidden="1">#REF!</definedName>
    <definedName name="BEx1L6Q60MWRDJB4L20LK0XPA0Z2" hidden="1">#REF!</definedName>
    <definedName name="BEx1L7BSEFOLQDNZWMLUNBRO08T4" localSheetId="11" hidden="1">#REF!</definedName>
    <definedName name="BEx1L7BSEFOLQDNZWMLUNBRO08T4" localSheetId="2" hidden="1">#REF!</definedName>
    <definedName name="BEx1L7BSEFOLQDNZWMLUNBRO08T4" localSheetId="14" hidden="1">#REF!</definedName>
    <definedName name="BEx1L7BSEFOLQDNZWMLUNBRO08T4" localSheetId="12" hidden="1">#REF!</definedName>
    <definedName name="BEx1L7BSEFOLQDNZWMLUNBRO08T4" hidden="1">#REF!</definedName>
    <definedName name="BEx1LD63FP2Z4BR9TKSHOZW9KKZ5" localSheetId="11" hidden="1">#REF!</definedName>
    <definedName name="BEx1LD63FP2Z4BR9TKSHOZW9KKZ5" localSheetId="2" hidden="1">#REF!</definedName>
    <definedName name="BEx1LD63FP2Z4BR9TKSHOZW9KKZ5" localSheetId="14" hidden="1">#REF!</definedName>
    <definedName name="BEx1LD63FP2Z4BR9TKSHOZW9KKZ5" localSheetId="12" hidden="1">#REF!</definedName>
    <definedName name="BEx1LD63FP2Z4BR9TKSHOZW9KKZ5" hidden="1">#REF!</definedName>
    <definedName name="BEx1LDMB9RW982DUILM2WPT5VWQ3" localSheetId="11" hidden="1">#REF!</definedName>
    <definedName name="BEx1LDMB9RW982DUILM2WPT5VWQ3" localSheetId="2" hidden="1">#REF!</definedName>
    <definedName name="BEx1LDMB9RW982DUILM2WPT5VWQ3" localSheetId="14" hidden="1">#REF!</definedName>
    <definedName name="BEx1LDMB9RW982DUILM2WPT5VWQ3" localSheetId="12" hidden="1">#REF!</definedName>
    <definedName name="BEx1LDMB9RW982DUILM2WPT5VWQ3" hidden="1">#REF!</definedName>
    <definedName name="BEx1LFF2UQ13XL4X1I2WBD73NZ21" localSheetId="11" hidden="1">#REF!</definedName>
    <definedName name="BEx1LFF2UQ13XL4X1I2WBD73NZ21" localSheetId="2" hidden="1">#REF!</definedName>
    <definedName name="BEx1LFF2UQ13XL4X1I2WBD73NZ21" localSheetId="14" hidden="1">#REF!</definedName>
    <definedName name="BEx1LFF2UQ13XL4X1I2WBD73NZ21" localSheetId="12" hidden="1">#REF!</definedName>
    <definedName name="BEx1LFF2UQ13XL4X1I2WBD73NZ21" hidden="1">#REF!</definedName>
    <definedName name="BEx1LKTB33LO23ACTADIVRY7ZNFC" localSheetId="11" hidden="1">#REF!</definedName>
    <definedName name="BEx1LKTB33LO23ACTADIVRY7ZNFC" localSheetId="2" hidden="1">#REF!</definedName>
    <definedName name="BEx1LKTB33LO23ACTADIVRY7ZNFC" localSheetId="14" hidden="1">#REF!</definedName>
    <definedName name="BEx1LKTB33LO23ACTADIVRY7ZNFC" localSheetId="12" hidden="1">#REF!</definedName>
    <definedName name="BEx1LKTB33LO23ACTADIVRY7ZNFC" hidden="1">#REF!</definedName>
    <definedName name="BEx1LQNKVZAXGSEPDAM8AWU2FHHJ" localSheetId="11" hidden="1">#REF!</definedName>
    <definedName name="BEx1LQNKVZAXGSEPDAM8AWU2FHHJ" localSheetId="2" hidden="1">#REF!</definedName>
    <definedName name="BEx1LQNKVZAXGSEPDAM8AWU2FHHJ" localSheetId="14" hidden="1">#REF!</definedName>
    <definedName name="BEx1LQNKVZAXGSEPDAM8AWU2FHHJ" localSheetId="12" hidden="1">#REF!</definedName>
    <definedName name="BEx1LQNKVZAXGSEPDAM8AWU2FHHJ" hidden="1">#REF!</definedName>
    <definedName name="BEx1LRPGDQCOEMW8YT80J1XCDCIV" localSheetId="11" hidden="1">#REF!</definedName>
    <definedName name="BEx1LRPGDQCOEMW8YT80J1XCDCIV" localSheetId="2" hidden="1">#REF!</definedName>
    <definedName name="BEx1LRPGDQCOEMW8YT80J1XCDCIV" localSheetId="14" hidden="1">#REF!</definedName>
    <definedName name="BEx1LRPGDQCOEMW8YT80J1XCDCIV" localSheetId="12" hidden="1">#REF!</definedName>
    <definedName name="BEx1LRPGDQCOEMW8YT80J1XCDCIV" hidden="1">#REF!</definedName>
    <definedName name="BEx1LRUSJW4JG54X07QWD9R27WV9" localSheetId="11" hidden="1">#REF!</definedName>
    <definedName name="BEx1LRUSJW4JG54X07QWD9R27WV9" localSheetId="2" hidden="1">#REF!</definedName>
    <definedName name="BEx1LRUSJW4JG54X07QWD9R27WV9" localSheetId="14" hidden="1">#REF!</definedName>
    <definedName name="BEx1LRUSJW4JG54X07QWD9R27WV9" localSheetId="12" hidden="1">#REF!</definedName>
    <definedName name="BEx1LRUSJW4JG54X07QWD9R27WV9" hidden="1">#REF!</definedName>
    <definedName name="BEx1M1WBK5T0LP1AK2JYV6W87ID6" localSheetId="11" hidden="1">#REF!</definedName>
    <definedName name="BEx1M1WBK5T0LP1AK2JYV6W87ID6" localSheetId="2" hidden="1">#REF!</definedName>
    <definedName name="BEx1M1WBK5T0LP1AK2JYV6W87ID6" localSheetId="14" hidden="1">#REF!</definedName>
    <definedName name="BEx1M1WBK5T0LP1AK2JYV6W87ID6" localSheetId="12" hidden="1">#REF!</definedName>
    <definedName name="BEx1M1WBK5T0LP1AK2JYV6W87ID6" hidden="1">#REF!</definedName>
    <definedName name="BEx1M51HHDYGIT8PON7U8ICL2S95" localSheetId="11" hidden="1">#REF!</definedName>
    <definedName name="BEx1M51HHDYGIT8PON7U8ICL2S95" localSheetId="2" hidden="1">#REF!</definedName>
    <definedName name="BEx1M51HHDYGIT8PON7U8ICL2S95" localSheetId="14" hidden="1">#REF!</definedName>
    <definedName name="BEx1M51HHDYGIT8PON7U8ICL2S95" localSheetId="12" hidden="1">#REF!</definedName>
    <definedName name="BEx1M51HHDYGIT8PON7U8ICL2S95" hidden="1">#REF!</definedName>
    <definedName name="BEx1MP4FWKV0QYXE13PX9JSNA270" localSheetId="11" hidden="1">#REF!</definedName>
    <definedName name="BEx1MP4FWKV0QYXE13PX9JSNA270" localSheetId="2" hidden="1">#REF!</definedName>
    <definedName name="BEx1MP4FWKV0QYXE13PX9JSNA270" localSheetId="14" hidden="1">#REF!</definedName>
    <definedName name="BEx1MP4FWKV0QYXE13PX9JSNA270" localSheetId="12" hidden="1">#REF!</definedName>
    <definedName name="BEx1MP4FWKV0QYXE13PX9JSNA270" hidden="1">#REF!</definedName>
    <definedName name="BEx1MSV791FSS4CZQKG04NHT3F79" localSheetId="11" hidden="1">#REF!</definedName>
    <definedName name="BEx1MSV791FSS4CZQKG04NHT3F79" localSheetId="2" hidden="1">#REF!</definedName>
    <definedName name="BEx1MSV791FSS4CZQKG04NHT3F79" localSheetId="14" hidden="1">#REF!</definedName>
    <definedName name="BEx1MSV791FSS4CZQKG04NHT3F79" localSheetId="12" hidden="1">#REF!</definedName>
    <definedName name="BEx1MSV791FSS4CZQKG04NHT3F79" hidden="1">#REF!</definedName>
    <definedName name="BEx1MTRKKVCHOZ0YGID6HZ49LJTO" localSheetId="11" hidden="1">#REF!</definedName>
    <definedName name="BEx1MTRKKVCHOZ0YGID6HZ49LJTO" localSheetId="2" hidden="1">#REF!</definedName>
    <definedName name="BEx1MTRKKVCHOZ0YGID6HZ49LJTO" localSheetId="14" hidden="1">#REF!</definedName>
    <definedName name="BEx1MTRKKVCHOZ0YGID6HZ49LJTO" localSheetId="12" hidden="1">#REF!</definedName>
    <definedName name="BEx1MTRKKVCHOZ0YGID6HZ49LJTO" hidden="1">#REF!</definedName>
    <definedName name="BEx1N3CUJ3UX61X38ZAJVPEN4KMC" localSheetId="11" hidden="1">#REF!</definedName>
    <definedName name="BEx1N3CUJ3UX61X38ZAJVPEN4KMC" localSheetId="2" hidden="1">#REF!</definedName>
    <definedName name="BEx1N3CUJ3UX61X38ZAJVPEN4KMC" localSheetId="14" hidden="1">#REF!</definedName>
    <definedName name="BEx1N3CUJ3UX61X38ZAJVPEN4KMC" localSheetId="12" hidden="1">#REF!</definedName>
    <definedName name="BEx1N3CUJ3UX61X38ZAJVPEN4KMC" hidden="1">#REF!</definedName>
    <definedName name="BEx1N5R5IJ3CG6CL344F5KWPINEO" localSheetId="11" hidden="1">#REF!</definedName>
    <definedName name="BEx1N5R5IJ3CG6CL344F5KWPINEO" localSheetId="2" hidden="1">#REF!</definedName>
    <definedName name="BEx1N5R5IJ3CG6CL344F5KWPINEO" localSheetId="14" hidden="1">#REF!</definedName>
    <definedName name="BEx1N5R5IJ3CG6CL344F5KWPINEO" localSheetId="12" hidden="1">#REF!</definedName>
    <definedName name="BEx1N5R5IJ3CG6CL344F5KWPINEO" hidden="1">#REF!</definedName>
    <definedName name="BEx1NFCFVPBS7XURQ8Y0BZEGPBVP" localSheetId="11" hidden="1">#REF!</definedName>
    <definedName name="BEx1NFCFVPBS7XURQ8Y0BZEGPBVP" localSheetId="2" hidden="1">#REF!</definedName>
    <definedName name="BEx1NFCFVPBS7XURQ8Y0BZEGPBVP" localSheetId="14" hidden="1">#REF!</definedName>
    <definedName name="BEx1NFCFVPBS7XURQ8Y0BZEGPBVP" localSheetId="12" hidden="1">#REF!</definedName>
    <definedName name="BEx1NFCFVPBS7XURQ8Y0BZEGPBVP" hidden="1">#REF!</definedName>
    <definedName name="BEx1NM34KQTO1LDNSAFD1L82UZFG" localSheetId="11" hidden="1">#REF!</definedName>
    <definedName name="BEx1NM34KQTO1LDNSAFD1L82UZFG" localSheetId="2" hidden="1">#REF!</definedName>
    <definedName name="BEx1NM34KQTO1LDNSAFD1L82UZFG" localSheetId="14" hidden="1">#REF!</definedName>
    <definedName name="BEx1NM34KQTO1LDNSAFD1L82UZFG" localSheetId="12" hidden="1">#REF!</definedName>
    <definedName name="BEx1NM34KQTO1LDNSAFD1L82UZFG" hidden="1">#REF!</definedName>
    <definedName name="BEx1NO6TXZVOGCUWCCRTXRXWW0XL" localSheetId="11" hidden="1">#REF!</definedName>
    <definedName name="BEx1NO6TXZVOGCUWCCRTXRXWW0XL" localSheetId="2" hidden="1">#REF!</definedName>
    <definedName name="BEx1NO6TXZVOGCUWCCRTXRXWW0XL" localSheetId="14" hidden="1">#REF!</definedName>
    <definedName name="BEx1NO6TXZVOGCUWCCRTXRXWW0XL" localSheetId="12" hidden="1">#REF!</definedName>
    <definedName name="BEx1NO6TXZVOGCUWCCRTXRXWW0XL" hidden="1">#REF!</definedName>
    <definedName name="BEx1NS8EU5P9FQV3S0WRTXI5L361" localSheetId="11" hidden="1">#REF!</definedName>
    <definedName name="BEx1NS8EU5P9FQV3S0WRTXI5L361" localSheetId="2" hidden="1">#REF!</definedName>
    <definedName name="BEx1NS8EU5P9FQV3S0WRTXI5L361" localSheetId="14" hidden="1">#REF!</definedName>
    <definedName name="BEx1NS8EU5P9FQV3S0WRTXI5L361" localSheetId="12" hidden="1">#REF!</definedName>
    <definedName name="BEx1NS8EU5P9FQV3S0WRTXI5L361" hidden="1">#REF!</definedName>
    <definedName name="BEx1NUBX5VUYZFKQH69FN6BTLWCR" localSheetId="11" hidden="1">#REF!</definedName>
    <definedName name="BEx1NUBX5VUYZFKQH69FN6BTLWCR" localSheetId="2" hidden="1">#REF!</definedName>
    <definedName name="BEx1NUBX5VUYZFKQH69FN6BTLWCR" localSheetId="14" hidden="1">#REF!</definedName>
    <definedName name="BEx1NUBX5VUYZFKQH69FN6BTLWCR" localSheetId="12" hidden="1">#REF!</definedName>
    <definedName name="BEx1NUBX5VUYZFKQH69FN6BTLWCR" hidden="1">#REF!</definedName>
    <definedName name="BEx1NZ4K1L8UON80Y2A4RASKWGNP" localSheetId="11" hidden="1">#REF!</definedName>
    <definedName name="BEx1NZ4K1L8UON80Y2A4RASKWGNP" localSheetId="2" hidden="1">#REF!</definedName>
    <definedName name="BEx1NZ4K1L8UON80Y2A4RASKWGNP" localSheetId="14" hidden="1">#REF!</definedName>
    <definedName name="BEx1NZ4K1L8UON80Y2A4RASKWGNP" localSheetId="12" hidden="1">#REF!</definedName>
    <definedName name="BEx1NZ4K1L8UON80Y2A4RASKWGNP" hidden="1">#REF!</definedName>
    <definedName name="BEx1O24FB2CPATAGE3T7L1NBQQO1" localSheetId="11" hidden="1">#REF!</definedName>
    <definedName name="BEx1O24FB2CPATAGE3T7L1NBQQO1" localSheetId="2" hidden="1">#REF!</definedName>
    <definedName name="BEx1O24FB2CPATAGE3T7L1NBQQO1" localSheetId="14" hidden="1">#REF!</definedName>
    <definedName name="BEx1O24FB2CPATAGE3T7L1NBQQO1" localSheetId="12" hidden="1">#REF!</definedName>
    <definedName name="BEx1O24FB2CPATAGE3T7L1NBQQO1" hidden="1">#REF!</definedName>
    <definedName name="BEx1OLAZ915OGYWP0QP1QQWDLCRX" localSheetId="11" hidden="1">#REF!</definedName>
    <definedName name="BEx1OLAZ915OGYWP0QP1QQWDLCRX" localSheetId="2" hidden="1">#REF!</definedName>
    <definedName name="BEx1OLAZ915OGYWP0QP1QQWDLCRX" localSheetId="14" hidden="1">#REF!</definedName>
    <definedName name="BEx1OLAZ915OGYWP0QP1QQWDLCRX" localSheetId="12" hidden="1">#REF!</definedName>
    <definedName name="BEx1OLAZ915OGYWP0QP1QQWDLCRX" hidden="1">#REF!</definedName>
    <definedName name="BEx1OO5ER042IS6IC4TLDI75JNVH" localSheetId="11" hidden="1">#REF!</definedName>
    <definedName name="BEx1OO5ER042IS6IC4TLDI75JNVH" localSheetId="2" hidden="1">#REF!</definedName>
    <definedName name="BEx1OO5ER042IS6IC4TLDI75JNVH" localSheetId="14" hidden="1">#REF!</definedName>
    <definedName name="BEx1OO5ER042IS6IC4TLDI75JNVH" localSheetId="12" hidden="1">#REF!</definedName>
    <definedName name="BEx1OO5ER042IS6IC4TLDI75JNVH" hidden="1">#REF!</definedName>
    <definedName name="BEx1OTE54CBSUT8FWKRALEDCUWN4" localSheetId="11" hidden="1">#REF!</definedName>
    <definedName name="BEx1OTE54CBSUT8FWKRALEDCUWN4" localSheetId="2" hidden="1">#REF!</definedName>
    <definedName name="BEx1OTE54CBSUT8FWKRALEDCUWN4" localSheetId="14" hidden="1">#REF!</definedName>
    <definedName name="BEx1OTE54CBSUT8FWKRALEDCUWN4" localSheetId="12" hidden="1">#REF!</definedName>
    <definedName name="BEx1OTE54CBSUT8FWKRALEDCUWN4" hidden="1">#REF!</definedName>
    <definedName name="BEx1OVSMPADTX95QUOX34KZQ8EDY" localSheetId="11" hidden="1">#REF!</definedName>
    <definedName name="BEx1OVSMPADTX95QUOX34KZQ8EDY" localSheetId="2" hidden="1">#REF!</definedName>
    <definedName name="BEx1OVSMPADTX95QUOX34KZQ8EDY" localSheetId="14" hidden="1">#REF!</definedName>
    <definedName name="BEx1OVSMPADTX95QUOX34KZQ8EDY" localSheetId="12" hidden="1">#REF!</definedName>
    <definedName name="BEx1OVSMPADTX95QUOX34KZQ8EDY" hidden="1">#REF!</definedName>
    <definedName name="BEx1OWJJ0DP4628GCVVRQ9X0DRHQ" localSheetId="11" hidden="1">#REF!</definedName>
    <definedName name="BEx1OWJJ0DP4628GCVVRQ9X0DRHQ" localSheetId="2" hidden="1">#REF!</definedName>
    <definedName name="BEx1OWJJ0DP4628GCVVRQ9X0DRHQ" localSheetId="14" hidden="1">#REF!</definedName>
    <definedName name="BEx1OWJJ0DP4628GCVVRQ9X0DRHQ" localSheetId="12" hidden="1">#REF!</definedName>
    <definedName name="BEx1OWJJ0DP4628GCVVRQ9X0DRHQ" hidden="1">#REF!</definedName>
    <definedName name="BEx1OX544IO9FQJI7YYQGZCEHB3O" localSheetId="11" hidden="1">#REF!</definedName>
    <definedName name="BEx1OX544IO9FQJI7YYQGZCEHB3O" localSheetId="2" hidden="1">#REF!</definedName>
    <definedName name="BEx1OX544IO9FQJI7YYQGZCEHB3O" localSheetId="14" hidden="1">#REF!</definedName>
    <definedName name="BEx1OX544IO9FQJI7YYQGZCEHB3O" localSheetId="12" hidden="1">#REF!</definedName>
    <definedName name="BEx1OX544IO9FQJI7YYQGZCEHB3O" hidden="1">#REF!</definedName>
    <definedName name="BEx1OY6SVEUT2EQ26P7EKEND342G" localSheetId="11" hidden="1">#REF!</definedName>
    <definedName name="BEx1OY6SVEUT2EQ26P7EKEND342G" localSheetId="2" hidden="1">#REF!</definedName>
    <definedName name="BEx1OY6SVEUT2EQ26P7EKEND342G" localSheetId="14" hidden="1">#REF!</definedName>
    <definedName name="BEx1OY6SVEUT2EQ26P7EKEND342G" localSheetId="12" hidden="1">#REF!</definedName>
    <definedName name="BEx1OY6SVEUT2EQ26P7EKEND342G" hidden="1">#REF!</definedName>
    <definedName name="BEx1OYN1LPIPI12O9G6F7QAOS9T4" localSheetId="11" hidden="1">#REF!</definedName>
    <definedName name="BEx1OYN1LPIPI12O9G6F7QAOS9T4" localSheetId="2" hidden="1">#REF!</definedName>
    <definedName name="BEx1OYN1LPIPI12O9G6F7QAOS9T4" localSheetId="14" hidden="1">#REF!</definedName>
    <definedName name="BEx1OYN1LPIPI12O9G6F7QAOS9T4" localSheetId="12" hidden="1">#REF!</definedName>
    <definedName name="BEx1OYN1LPIPI12O9G6F7QAOS9T4" hidden="1">#REF!</definedName>
    <definedName name="BEx1P1HHKJA799O3YZXQAX6KFH58" localSheetId="11" hidden="1">#REF!</definedName>
    <definedName name="BEx1P1HHKJA799O3YZXQAX6KFH58" localSheetId="2" hidden="1">#REF!</definedName>
    <definedName name="BEx1P1HHKJA799O3YZXQAX6KFH58" localSheetId="14" hidden="1">#REF!</definedName>
    <definedName name="BEx1P1HHKJA799O3YZXQAX6KFH58" localSheetId="12" hidden="1">#REF!</definedName>
    <definedName name="BEx1P1HHKJA799O3YZXQAX6KFH58" hidden="1">#REF!</definedName>
    <definedName name="BEx1P34W467WGPOXPK292QFJIPHJ" localSheetId="11" hidden="1">#REF!</definedName>
    <definedName name="BEx1P34W467WGPOXPK292QFJIPHJ" localSheetId="2" hidden="1">#REF!</definedName>
    <definedName name="BEx1P34W467WGPOXPK292QFJIPHJ" localSheetId="14" hidden="1">#REF!</definedName>
    <definedName name="BEx1P34W467WGPOXPK292QFJIPHJ" localSheetId="12" hidden="1">#REF!</definedName>
    <definedName name="BEx1P34W467WGPOXPK292QFJIPHJ" hidden="1">#REF!</definedName>
    <definedName name="BEx1P76FRYAB1BWA5RJS4KOB3G9I" localSheetId="11" hidden="1">#REF!</definedName>
    <definedName name="BEx1P76FRYAB1BWA5RJS4KOB3G9I" localSheetId="2" hidden="1">#REF!</definedName>
    <definedName name="BEx1P76FRYAB1BWA5RJS4KOB3G9I" localSheetId="14" hidden="1">#REF!</definedName>
    <definedName name="BEx1P76FRYAB1BWA5RJS4KOB3G9I" localSheetId="12" hidden="1">#REF!</definedName>
    <definedName name="BEx1P76FRYAB1BWA5RJS4KOB3G9I" hidden="1">#REF!</definedName>
    <definedName name="BEx1P7S1J4TKGVJ43C2Q2R3M9WRB" localSheetId="11" hidden="1">#REF!</definedName>
    <definedName name="BEx1P7S1J4TKGVJ43C2Q2R3M9WRB" localSheetId="2" hidden="1">#REF!</definedName>
    <definedName name="BEx1P7S1J4TKGVJ43C2Q2R3M9WRB" localSheetId="14" hidden="1">#REF!</definedName>
    <definedName name="BEx1P7S1J4TKGVJ43C2Q2R3M9WRB" localSheetId="12" hidden="1">#REF!</definedName>
    <definedName name="BEx1P7S1J4TKGVJ43C2Q2R3M9WRB" hidden="1">#REF!</definedName>
    <definedName name="BEx1P8OF6WY3IH8SO71KQOU83V3Y" localSheetId="11" hidden="1">#REF!</definedName>
    <definedName name="BEx1P8OF6WY3IH8SO71KQOU83V3Y" localSheetId="2" hidden="1">#REF!</definedName>
    <definedName name="BEx1P8OF6WY3IH8SO71KQOU83V3Y" localSheetId="14" hidden="1">#REF!</definedName>
    <definedName name="BEx1P8OF6WY3IH8SO71KQOU83V3Y" localSheetId="12" hidden="1">#REF!</definedName>
    <definedName name="BEx1P8OF6WY3IH8SO71KQOU83V3Y" hidden="1">#REF!</definedName>
    <definedName name="BEx1PA11BLPVZM8RC5BL46WX8YB5" localSheetId="11" hidden="1">#REF!</definedName>
    <definedName name="BEx1PA11BLPVZM8RC5BL46WX8YB5" localSheetId="2" hidden="1">#REF!</definedName>
    <definedName name="BEx1PA11BLPVZM8RC5BL46WX8YB5" localSheetId="14" hidden="1">#REF!</definedName>
    <definedName name="BEx1PA11BLPVZM8RC5BL46WX8YB5" localSheetId="12" hidden="1">#REF!</definedName>
    <definedName name="BEx1PA11BLPVZM8RC5BL46WX8YB5" hidden="1">#REF!</definedName>
    <definedName name="BEx1PAMMMZTO2BTR6YLZ9ASMPS4N" localSheetId="11" hidden="1">#REF!</definedName>
    <definedName name="BEx1PAMMMZTO2BTR6YLZ9ASMPS4N" localSheetId="2" hidden="1">#REF!</definedName>
    <definedName name="BEx1PAMMMZTO2BTR6YLZ9ASMPS4N" localSheetId="14" hidden="1">#REF!</definedName>
    <definedName name="BEx1PAMMMZTO2BTR6YLZ9ASMPS4N" localSheetId="12" hidden="1">#REF!</definedName>
    <definedName name="BEx1PAMMMZTO2BTR6YLZ9ASMPS4N" hidden="1">#REF!</definedName>
    <definedName name="BEx1PBZ4BEFIPGMQXT9T8S4PZ2IM" localSheetId="11" hidden="1">#REF!</definedName>
    <definedName name="BEx1PBZ4BEFIPGMQXT9T8S4PZ2IM" localSheetId="2" hidden="1">#REF!</definedName>
    <definedName name="BEx1PBZ4BEFIPGMQXT9T8S4PZ2IM" localSheetId="14" hidden="1">#REF!</definedName>
    <definedName name="BEx1PBZ4BEFIPGMQXT9T8S4PZ2IM" localSheetId="12" hidden="1">#REF!</definedName>
    <definedName name="BEx1PBZ4BEFIPGMQXT9T8S4PZ2IM" hidden="1">#REF!</definedName>
    <definedName name="BEx1PJMAAUI73DAR3XUON2UMXTBS" localSheetId="11" hidden="1">#REF!</definedName>
    <definedName name="BEx1PJMAAUI73DAR3XUON2UMXTBS" localSheetId="2" hidden="1">#REF!</definedName>
    <definedName name="BEx1PJMAAUI73DAR3XUON2UMXTBS" localSheetId="14" hidden="1">#REF!</definedName>
    <definedName name="BEx1PJMAAUI73DAR3XUON2UMXTBS" localSheetId="12" hidden="1">#REF!</definedName>
    <definedName name="BEx1PJMAAUI73DAR3XUON2UMXTBS" hidden="1">#REF!</definedName>
    <definedName name="BEx1PLF2CFSXBZPVI6CJ534EIJDN" localSheetId="11" hidden="1">#REF!</definedName>
    <definedName name="BEx1PLF2CFSXBZPVI6CJ534EIJDN" localSheetId="2" hidden="1">#REF!</definedName>
    <definedName name="BEx1PLF2CFSXBZPVI6CJ534EIJDN" localSheetId="14" hidden="1">#REF!</definedName>
    <definedName name="BEx1PLF2CFSXBZPVI6CJ534EIJDN" localSheetId="12" hidden="1">#REF!</definedName>
    <definedName name="BEx1PLF2CFSXBZPVI6CJ534EIJDN" hidden="1">#REF!</definedName>
    <definedName name="BEx1PMWZB2DO6EM9BKLUICZJ65HD" localSheetId="11" hidden="1">#REF!</definedName>
    <definedName name="BEx1PMWZB2DO6EM9BKLUICZJ65HD" localSheetId="2" hidden="1">#REF!</definedName>
    <definedName name="BEx1PMWZB2DO6EM9BKLUICZJ65HD" localSheetId="14" hidden="1">#REF!</definedName>
    <definedName name="BEx1PMWZB2DO6EM9BKLUICZJ65HD" localSheetId="12" hidden="1">#REF!</definedName>
    <definedName name="BEx1PMWZB2DO6EM9BKLUICZJ65HD" hidden="1">#REF!</definedName>
    <definedName name="BEx1PU3X6U0EVLY9569KVBPAH7XU" localSheetId="11" hidden="1">#REF!</definedName>
    <definedName name="BEx1PU3X6U0EVLY9569KVBPAH7XU" localSheetId="2" hidden="1">#REF!</definedName>
    <definedName name="BEx1PU3X6U0EVLY9569KVBPAH7XU" localSheetId="14" hidden="1">#REF!</definedName>
    <definedName name="BEx1PU3X6U0EVLY9569KVBPAH7XU" localSheetId="12" hidden="1">#REF!</definedName>
    <definedName name="BEx1PU3X6U0EVLY9569KVBPAH7XU" hidden="1">#REF!</definedName>
    <definedName name="BEx1Q9OV5AOW28OUGRFCD3ZFVWC3" localSheetId="11" hidden="1">#REF!</definedName>
    <definedName name="BEx1Q9OV5AOW28OUGRFCD3ZFVWC3" localSheetId="2" hidden="1">#REF!</definedName>
    <definedName name="BEx1Q9OV5AOW28OUGRFCD3ZFVWC3" localSheetId="14" hidden="1">#REF!</definedName>
    <definedName name="BEx1Q9OV5AOW28OUGRFCD3ZFVWC3" localSheetId="12" hidden="1">#REF!</definedName>
    <definedName name="BEx1Q9OV5AOW28OUGRFCD3ZFVWC3" hidden="1">#REF!</definedName>
    <definedName name="BEx1QA54J2A4I7IBQR19BTY28ZMR" localSheetId="11" hidden="1">#REF!</definedName>
    <definedName name="BEx1QA54J2A4I7IBQR19BTY28ZMR" localSheetId="2" hidden="1">#REF!</definedName>
    <definedName name="BEx1QA54J2A4I7IBQR19BTY28ZMR" localSheetId="14" hidden="1">#REF!</definedName>
    <definedName name="BEx1QA54J2A4I7IBQR19BTY28ZMR" localSheetId="12" hidden="1">#REF!</definedName>
    <definedName name="BEx1QA54J2A4I7IBQR19BTY28ZMR" hidden="1">#REF!</definedName>
    <definedName name="BEx1QD50TNYYZ6YO943BWHPB9UD9" localSheetId="11" hidden="1">#REF!</definedName>
    <definedName name="BEx1QD50TNYYZ6YO943BWHPB9UD9" localSheetId="2" hidden="1">#REF!</definedName>
    <definedName name="BEx1QD50TNYYZ6YO943BWHPB9UD9" localSheetId="14" hidden="1">#REF!</definedName>
    <definedName name="BEx1QD50TNYYZ6YO943BWHPB9UD9" localSheetId="12" hidden="1">#REF!</definedName>
    <definedName name="BEx1QD50TNYYZ6YO943BWHPB9UD9" hidden="1">#REF!</definedName>
    <definedName name="BEx1QMQAHG3KQUK59DVM68SWKZIZ" localSheetId="11" hidden="1">#REF!</definedName>
    <definedName name="BEx1QMQAHG3KQUK59DVM68SWKZIZ" localSheetId="2" hidden="1">#REF!</definedName>
    <definedName name="BEx1QMQAHG3KQUK59DVM68SWKZIZ" localSheetId="14" hidden="1">#REF!</definedName>
    <definedName name="BEx1QMQAHG3KQUK59DVM68SWKZIZ" localSheetId="12" hidden="1">#REF!</definedName>
    <definedName name="BEx1QMQAHG3KQUK59DVM68SWKZIZ" hidden="1">#REF!</definedName>
    <definedName name="BEx1R9YFKJCMSEST8OVCAO5E47FO" localSheetId="11" hidden="1">#REF!</definedName>
    <definedName name="BEx1R9YFKJCMSEST8OVCAO5E47FO" localSheetId="2" hidden="1">#REF!</definedName>
    <definedName name="BEx1R9YFKJCMSEST8OVCAO5E47FO" localSheetId="14" hidden="1">#REF!</definedName>
    <definedName name="BEx1R9YFKJCMSEST8OVCAO5E47FO" localSheetId="12" hidden="1">#REF!</definedName>
    <definedName name="BEx1R9YFKJCMSEST8OVCAO5E47FO" hidden="1">#REF!</definedName>
    <definedName name="BEx1RBGC06B3T52OIC0EQ1KGVP1I" localSheetId="11" hidden="1">#REF!</definedName>
    <definedName name="BEx1RBGC06B3T52OIC0EQ1KGVP1I" localSheetId="2" hidden="1">#REF!</definedName>
    <definedName name="BEx1RBGC06B3T52OIC0EQ1KGVP1I" localSheetId="14" hidden="1">#REF!</definedName>
    <definedName name="BEx1RBGC06B3T52OIC0EQ1KGVP1I" localSheetId="12" hidden="1">#REF!</definedName>
    <definedName name="BEx1RBGC06B3T52OIC0EQ1KGVP1I" hidden="1">#REF!</definedName>
    <definedName name="BEx1RRC7X4NI1CU4EO5XYE2GVARJ" localSheetId="11" hidden="1">#REF!</definedName>
    <definedName name="BEx1RRC7X4NI1CU4EO5XYE2GVARJ" localSheetId="2" hidden="1">#REF!</definedName>
    <definedName name="BEx1RRC7X4NI1CU4EO5XYE2GVARJ" localSheetId="14" hidden="1">#REF!</definedName>
    <definedName name="BEx1RRC7X4NI1CU4EO5XYE2GVARJ" localSheetId="12" hidden="1">#REF!</definedName>
    <definedName name="BEx1RRC7X4NI1CU4EO5XYE2GVARJ" hidden="1">#REF!</definedName>
    <definedName name="BEx1RZA1NCGT832L7EMR7GMF588W" localSheetId="11" hidden="1">#REF!</definedName>
    <definedName name="BEx1RZA1NCGT832L7EMR7GMF588W" localSheetId="2" hidden="1">#REF!</definedName>
    <definedName name="BEx1RZA1NCGT832L7EMR7GMF588W" localSheetId="14" hidden="1">#REF!</definedName>
    <definedName name="BEx1RZA1NCGT832L7EMR7GMF588W" localSheetId="12" hidden="1">#REF!</definedName>
    <definedName name="BEx1RZA1NCGT832L7EMR7GMF588W" hidden="1">#REF!</definedName>
    <definedName name="BEx1S0XGIPUSZQUCSGWSK10GKW7Y" localSheetId="11" hidden="1">#REF!</definedName>
    <definedName name="BEx1S0XGIPUSZQUCSGWSK10GKW7Y" localSheetId="2" hidden="1">#REF!</definedName>
    <definedName name="BEx1S0XGIPUSZQUCSGWSK10GKW7Y" localSheetId="14" hidden="1">#REF!</definedName>
    <definedName name="BEx1S0XGIPUSZQUCSGWSK10GKW7Y" localSheetId="12" hidden="1">#REF!</definedName>
    <definedName name="BEx1S0XGIPUSZQUCSGWSK10GKW7Y" hidden="1">#REF!</definedName>
    <definedName name="BEx1S5VFNKIXHTTCWSV60UC50EZ8" localSheetId="11" hidden="1">#REF!</definedName>
    <definedName name="BEx1S5VFNKIXHTTCWSV60UC50EZ8" localSheetId="2" hidden="1">#REF!</definedName>
    <definedName name="BEx1S5VFNKIXHTTCWSV60UC50EZ8" localSheetId="14" hidden="1">#REF!</definedName>
    <definedName name="BEx1S5VFNKIXHTTCWSV60UC50EZ8" localSheetId="12" hidden="1">#REF!</definedName>
    <definedName name="BEx1S5VFNKIXHTTCWSV60UC50EZ8" hidden="1">#REF!</definedName>
    <definedName name="BEx1SK3U02H0RGKEYXW7ZMCEOF3V" localSheetId="11" hidden="1">#REF!</definedName>
    <definedName name="BEx1SK3U02H0RGKEYXW7ZMCEOF3V" localSheetId="2" hidden="1">#REF!</definedName>
    <definedName name="BEx1SK3U02H0RGKEYXW7ZMCEOF3V" localSheetId="14" hidden="1">#REF!</definedName>
    <definedName name="BEx1SK3U02H0RGKEYXW7ZMCEOF3V" localSheetId="12" hidden="1">#REF!</definedName>
    <definedName name="BEx1SK3U02H0RGKEYXW7ZMCEOF3V" hidden="1">#REF!</definedName>
    <definedName name="BEx1SSNEZINBJT29QVS62VS1THT4" localSheetId="11" hidden="1">#REF!</definedName>
    <definedName name="BEx1SSNEZINBJT29QVS62VS1THT4" localSheetId="2" hidden="1">#REF!</definedName>
    <definedName name="BEx1SSNEZINBJT29QVS62VS1THT4" localSheetId="14" hidden="1">#REF!</definedName>
    <definedName name="BEx1SSNEZINBJT29QVS62VS1THT4" localSheetId="12" hidden="1">#REF!</definedName>
    <definedName name="BEx1SSNEZINBJT29QVS62VS1THT4" hidden="1">#REF!</definedName>
    <definedName name="BEx1SVNCHNANBJIDIQVB8AFK4HAN" localSheetId="11" hidden="1">#REF!</definedName>
    <definedName name="BEx1SVNCHNANBJIDIQVB8AFK4HAN" localSheetId="2" hidden="1">#REF!</definedName>
    <definedName name="BEx1SVNCHNANBJIDIQVB8AFK4HAN" localSheetId="14" hidden="1">#REF!</definedName>
    <definedName name="BEx1SVNCHNANBJIDIQVB8AFK4HAN" localSheetId="12" hidden="1">#REF!</definedName>
    <definedName name="BEx1SVNCHNANBJIDIQVB8AFK4HAN" hidden="1">#REF!</definedName>
    <definedName name="BEx1SY74DYVEPAQ9TGGGXKJA025O" localSheetId="11" hidden="1">#REF!</definedName>
    <definedName name="BEx1SY74DYVEPAQ9TGGGXKJA025O" localSheetId="2" hidden="1">#REF!</definedName>
    <definedName name="BEx1SY74DYVEPAQ9TGGGXKJA025O" localSheetId="14" hidden="1">#REF!</definedName>
    <definedName name="BEx1SY74DYVEPAQ9TGGGXKJA025O" localSheetId="12" hidden="1">#REF!</definedName>
    <definedName name="BEx1SY74DYVEPAQ9TGGGXKJA025O" hidden="1">#REF!</definedName>
    <definedName name="BEx1TJ0WLS9O7KNSGIPWTYHDYI1D" localSheetId="11" hidden="1">#REF!</definedName>
    <definedName name="BEx1TJ0WLS9O7KNSGIPWTYHDYI1D" localSheetId="2" hidden="1">#REF!</definedName>
    <definedName name="BEx1TJ0WLS9O7KNSGIPWTYHDYI1D" localSheetId="14" hidden="1">#REF!</definedName>
    <definedName name="BEx1TJ0WLS9O7KNSGIPWTYHDYI1D" localSheetId="12" hidden="1">#REF!</definedName>
    <definedName name="BEx1TJ0WLS9O7KNSGIPWTYHDYI1D" hidden="1">#REF!</definedName>
    <definedName name="BEx1TUPQAYGAI13ZC7FU1FJXFAPM" localSheetId="11" hidden="1">#REF!</definedName>
    <definedName name="BEx1TUPQAYGAI13ZC7FU1FJXFAPM" localSheetId="2" hidden="1">#REF!</definedName>
    <definedName name="BEx1TUPQAYGAI13ZC7FU1FJXFAPM" localSheetId="14" hidden="1">#REF!</definedName>
    <definedName name="BEx1TUPQAYGAI13ZC7FU1FJXFAPM" localSheetId="12" hidden="1">#REF!</definedName>
    <definedName name="BEx1TUPQAYGAI13ZC7FU1FJXFAPM" hidden="1">#REF!</definedName>
    <definedName name="BEx1TY0F9W7EOF31FZXITWEYBSRT" localSheetId="11" hidden="1">#REF!</definedName>
    <definedName name="BEx1TY0F9W7EOF31FZXITWEYBSRT" localSheetId="2" hidden="1">#REF!</definedName>
    <definedName name="BEx1TY0F9W7EOF31FZXITWEYBSRT" localSheetId="14" hidden="1">#REF!</definedName>
    <definedName name="BEx1TY0F9W7EOF31FZXITWEYBSRT" localSheetId="12" hidden="1">#REF!</definedName>
    <definedName name="BEx1TY0F9W7EOF31FZXITWEYBSRT" hidden="1">#REF!</definedName>
    <definedName name="BEx1U7WFO8OZKB1EBF4H386JW91L" localSheetId="11" hidden="1">#REF!</definedName>
    <definedName name="BEx1U7WFO8OZKB1EBF4H386JW91L" localSheetId="2" hidden="1">#REF!</definedName>
    <definedName name="BEx1U7WFO8OZKB1EBF4H386JW91L" localSheetId="14" hidden="1">#REF!</definedName>
    <definedName name="BEx1U7WFO8OZKB1EBF4H386JW91L" localSheetId="12" hidden="1">#REF!</definedName>
    <definedName name="BEx1U7WFO8OZKB1EBF4H386JW91L" hidden="1">#REF!</definedName>
    <definedName name="BEx1U87938YR9N6HYI24KVBKLOS3" localSheetId="11" hidden="1">#REF!</definedName>
    <definedName name="BEx1U87938YR9N6HYI24KVBKLOS3" localSheetId="2" hidden="1">#REF!</definedName>
    <definedName name="BEx1U87938YR9N6HYI24KVBKLOS3" localSheetId="14" hidden="1">#REF!</definedName>
    <definedName name="BEx1U87938YR9N6HYI24KVBKLOS3" localSheetId="12" hidden="1">#REF!</definedName>
    <definedName name="BEx1U87938YR9N6HYI24KVBKLOS3" hidden="1">#REF!</definedName>
    <definedName name="BEx1U9P6VQWSVRICLZR9DYRMN61U" localSheetId="11" hidden="1">#REF!</definedName>
    <definedName name="BEx1U9P6VQWSVRICLZR9DYRMN61U" localSheetId="2" hidden="1">#REF!</definedName>
    <definedName name="BEx1U9P6VQWSVRICLZR9DYRMN61U" localSheetId="14" hidden="1">#REF!</definedName>
    <definedName name="BEx1U9P6VQWSVRICLZR9DYRMN61U" localSheetId="12" hidden="1">#REF!</definedName>
    <definedName name="BEx1U9P6VQWSVRICLZR9DYRMN61U" hidden="1">#REF!</definedName>
    <definedName name="BEx1UESH4KDWHYESQU2IE55RS3LI" localSheetId="11" hidden="1">#REF!</definedName>
    <definedName name="BEx1UESH4KDWHYESQU2IE55RS3LI" localSheetId="2" hidden="1">#REF!</definedName>
    <definedName name="BEx1UESH4KDWHYESQU2IE55RS3LI" localSheetId="14" hidden="1">#REF!</definedName>
    <definedName name="BEx1UESH4KDWHYESQU2IE55RS3LI" localSheetId="12" hidden="1">#REF!</definedName>
    <definedName name="BEx1UESH4KDWHYESQU2IE55RS3LI" hidden="1">#REF!</definedName>
    <definedName name="BEx1UI8N9KTCPSOJ7RDW0T8UEBNP" localSheetId="11" hidden="1">#REF!</definedName>
    <definedName name="BEx1UI8N9KTCPSOJ7RDW0T8UEBNP" localSheetId="2" hidden="1">#REF!</definedName>
    <definedName name="BEx1UI8N9KTCPSOJ7RDW0T8UEBNP" localSheetId="14" hidden="1">#REF!</definedName>
    <definedName name="BEx1UI8N9KTCPSOJ7RDW0T8UEBNP" localSheetId="12" hidden="1">#REF!</definedName>
    <definedName name="BEx1UI8N9KTCPSOJ7RDW0T8UEBNP" hidden="1">#REF!</definedName>
    <definedName name="BEx1UML0HHJFHA5TBOYQ24I3RV1W" localSheetId="11" hidden="1">#REF!</definedName>
    <definedName name="BEx1UML0HHJFHA5TBOYQ24I3RV1W" localSheetId="2" hidden="1">#REF!</definedName>
    <definedName name="BEx1UML0HHJFHA5TBOYQ24I3RV1W" localSheetId="14" hidden="1">#REF!</definedName>
    <definedName name="BEx1UML0HHJFHA5TBOYQ24I3RV1W" localSheetId="12" hidden="1">#REF!</definedName>
    <definedName name="BEx1UML0HHJFHA5TBOYQ24I3RV1W" hidden="1">#REF!</definedName>
    <definedName name="BEx1UO8ENOJNYCNX5Z95TBIJ3MKP" localSheetId="11" hidden="1">#REF!</definedName>
    <definedName name="BEx1UO8ENOJNYCNX5Z95TBIJ3MKP" localSheetId="2" hidden="1">#REF!</definedName>
    <definedName name="BEx1UO8ENOJNYCNX5Z95TBIJ3MKP" localSheetId="14" hidden="1">#REF!</definedName>
    <definedName name="BEx1UO8ENOJNYCNX5Z95TBIJ3MKP" localSheetId="12" hidden="1">#REF!</definedName>
    <definedName name="BEx1UO8ENOJNYCNX5Z95TBIJ3MKP" hidden="1">#REF!</definedName>
    <definedName name="BEx1UUDIQPZ23XQ79GUL0RAWRSCK" localSheetId="11" hidden="1">#REF!</definedName>
    <definedName name="BEx1UUDIQPZ23XQ79GUL0RAWRSCK" localSheetId="2" hidden="1">#REF!</definedName>
    <definedName name="BEx1UUDIQPZ23XQ79GUL0RAWRSCK" localSheetId="14" hidden="1">#REF!</definedName>
    <definedName name="BEx1UUDIQPZ23XQ79GUL0RAWRSCK" localSheetId="12" hidden="1">#REF!</definedName>
    <definedName name="BEx1UUDIQPZ23XQ79GUL0RAWRSCK" hidden="1">#REF!</definedName>
    <definedName name="BEx1V67SEV778NVW68J8W5SND1J7" localSheetId="11" hidden="1">#REF!</definedName>
    <definedName name="BEx1V67SEV778NVW68J8W5SND1J7" localSheetId="2" hidden="1">#REF!</definedName>
    <definedName name="BEx1V67SEV778NVW68J8W5SND1J7" localSheetId="14" hidden="1">#REF!</definedName>
    <definedName name="BEx1V67SEV778NVW68J8W5SND1J7" localSheetId="12" hidden="1">#REF!</definedName>
    <definedName name="BEx1V67SEV778NVW68J8W5SND1J7" hidden="1">#REF!</definedName>
    <definedName name="BEx1VIY9SQLRESD11CC4PHYT0XSG" localSheetId="11" hidden="1">#REF!</definedName>
    <definedName name="BEx1VIY9SQLRESD11CC4PHYT0XSG" localSheetId="2" hidden="1">#REF!</definedName>
    <definedName name="BEx1VIY9SQLRESD11CC4PHYT0XSG" localSheetId="14" hidden="1">#REF!</definedName>
    <definedName name="BEx1VIY9SQLRESD11CC4PHYT0XSG" localSheetId="12" hidden="1">#REF!</definedName>
    <definedName name="BEx1VIY9SQLRESD11CC4PHYT0XSG" hidden="1">#REF!</definedName>
    <definedName name="BEx1W3170EJU6QEJR4F8E2ULUU2U" localSheetId="11" hidden="1">#REF!</definedName>
    <definedName name="BEx1W3170EJU6QEJR4F8E2ULUU2U" localSheetId="2" hidden="1">#REF!</definedName>
    <definedName name="BEx1W3170EJU6QEJR4F8E2ULUU2U" localSheetId="14" hidden="1">#REF!</definedName>
    <definedName name="BEx1W3170EJU6QEJR4F8E2ULUU2U" localSheetId="12" hidden="1">#REF!</definedName>
    <definedName name="BEx1W3170EJU6QEJR4F8E2ULUU2U" hidden="1">#REF!</definedName>
    <definedName name="BEx1WC67EH10SC38QWX3WEA5KH3A" localSheetId="11" hidden="1">#REF!</definedName>
    <definedName name="BEx1WC67EH10SC38QWX3WEA5KH3A" localSheetId="2" hidden="1">#REF!</definedName>
    <definedName name="BEx1WC67EH10SC38QWX3WEA5KH3A" localSheetId="14" hidden="1">#REF!</definedName>
    <definedName name="BEx1WC67EH10SC38QWX3WEA5KH3A" localSheetId="12" hidden="1">#REF!</definedName>
    <definedName name="BEx1WC67EH10SC38QWX3WEA5KH3A" hidden="1">#REF!</definedName>
    <definedName name="BEx1WDTMC6W73PJPTY0JYLKOA883" localSheetId="11" hidden="1">#REF!</definedName>
    <definedName name="BEx1WDTMC6W73PJPTY0JYLKOA883" localSheetId="2" hidden="1">#REF!</definedName>
    <definedName name="BEx1WDTMC6W73PJPTY0JYLKOA883" localSheetId="14" hidden="1">#REF!</definedName>
    <definedName name="BEx1WDTMC6W73PJPTY0JYLKOA883" localSheetId="12" hidden="1">#REF!</definedName>
    <definedName name="BEx1WDTMC6W73PJPTY0JYLKOA883" hidden="1">#REF!</definedName>
    <definedName name="BEx1WGYTKZZIPM1577W5FEYKFH3V" localSheetId="11" hidden="1">#REF!</definedName>
    <definedName name="BEx1WGYTKZZIPM1577W5FEYKFH3V" localSheetId="2" hidden="1">#REF!</definedName>
    <definedName name="BEx1WGYTKZZIPM1577W5FEYKFH3V" localSheetId="14" hidden="1">#REF!</definedName>
    <definedName name="BEx1WGYTKZZIPM1577W5FEYKFH3V" localSheetId="12" hidden="1">#REF!</definedName>
    <definedName name="BEx1WGYTKZZIPM1577W5FEYKFH3V" hidden="1">#REF!</definedName>
    <definedName name="BEx1WHPURIV3D3PTJJ359H1OP7ZV" localSheetId="11" hidden="1">#REF!</definedName>
    <definedName name="BEx1WHPURIV3D3PTJJ359H1OP7ZV" localSheetId="2" hidden="1">#REF!</definedName>
    <definedName name="BEx1WHPURIV3D3PTJJ359H1OP7ZV" localSheetId="14" hidden="1">#REF!</definedName>
    <definedName name="BEx1WHPURIV3D3PTJJ359H1OP7ZV" localSheetId="12" hidden="1">#REF!</definedName>
    <definedName name="BEx1WHPURIV3D3PTJJ359H1OP7ZV" hidden="1">#REF!</definedName>
    <definedName name="BEx1WLBBR45RLDQX9FCLJWUUQX5R" localSheetId="11" hidden="1">#REF!</definedName>
    <definedName name="BEx1WLBBR45RLDQX9FCLJWUUQX5R" localSheetId="2" hidden="1">#REF!</definedName>
    <definedName name="BEx1WLBBR45RLDQX9FCLJWUUQX5R" localSheetId="14" hidden="1">#REF!</definedName>
    <definedName name="BEx1WLBBR45RLDQX9FCLJWUUQX5R" localSheetId="12" hidden="1">#REF!</definedName>
    <definedName name="BEx1WLBBR45RLDQX9FCLJWUUQX5R" hidden="1">#REF!</definedName>
    <definedName name="BEx1WLWY2CR1WRD694JJSWSDFAIR" localSheetId="11" hidden="1">#REF!</definedName>
    <definedName name="BEx1WLWY2CR1WRD694JJSWSDFAIR" localSheetId="2" hidden="1">#REF!</definedName>
    <definedName name="BEx1WLWY2CR1WRD694JJSWSDFAIR" localSheetId="14" hidden="1">#REF!</definedName>
    <definedName name="BEx1WLWY2CR1WRD694JJSWSDFAIR" localSheetId="12" hidden="1">#REF!</definedName>
    <definedName name="BEx1WLWY2CR1WRD694JJSWSDFAIR" hidden="1">#REF!</definedName>
    <definedName name="BEx1WMD1LWPWRIK6GGAJRJAHJM8I" localSheetId="11" hidden="1">#REF!</definedName>
    <definedName name="BEx1WMD1LWPWRIK6GGAJRJAHJM8I" localSheetId="2" hidden="1">#REF!</definedName>
    <definedName name="BEx1WMD1LWPWRIK6GGAJRJAHJM8I" localSheetId="14" hidden="1">#REF!</definedName>
    <definedName name="BEx1WMD1LWPWRIK6GGAJRJAHJM8I" localSheetId="12" hidden="1">#REF!</definedName>
    <definedName name="BEx1WMD1LWPWRIK6GGAJRJAHJM8I" hidden="1">#REF!</definedName>
    <definedName name="BEx1WR0D41MR174LBF3P9E3K0J51" localSheetId="11" hidden="1">#REF!</definedName>
    <definedName name="BEx1WR0D41MR174LBF3P9E3K0J51" localSheetId="2" hidden="1">#REF!</definedName>
    <definedName name="BEx1WR0D41MR174LBF3P9E3K0J51" localSheetId="14" hidden="1">#REF!</definedName>
    <definedName name="BEx1WR0D41MR174LBF3P9E3K0J51" localSheetId="12" hidden="1">#REF!</definedName>
    <definedName name="BEx1WR0D41MR174LBF3P9E3K0J51" hidden="1">#REF!</definedName>
    <definedName name="BEx1WT3VU2F7OSUQZHBIV4KTTFJ4" localSheetId="11" hidden="1">#REF!</definedName>
    <definedName name="BEx1WT3VU2F7OSUQZHBIV4KTTFJ4" localSheetId="2" hidden="1">#REF!</definedName>
    <definedName name="BEx1WT3VU2F7OSUQZHBIV4KTTFJ4" localSheetId="14" hidden="1">#REF!</definedName>
    <definedName name="BEx1WT3VU2F7OSUQZHBIV4KTTFJ4" localSheetId="12" hidden="1">#REF!</definedName>
    <definedName name="BEx1WT3VU2F7OSUQZHBIV4KTTFJ4" hidden="1">#REF!</definedName>
    <definedName name="BEx1WUB1FAS5PHU33TJ60SUHR618" localSheetId="11" hidden="1">#REF!</definedName>
    <definedName name="BEx1WUB1FAS5PHU33TJ60SUHR618" localSheetId="2" hidden="1">#REF!</definedName>
    <definedName name="BEx1WUB1FAS5PHU33TJ60SUHR618" localSheetId="14" hidden="1">#REF!</definedName>
    <definedName name="BEx1WUB1FAS5PHU33TJ60SUHR618" localSheetId="12" hidden="1">#REF!</definedName>
    <definedName name="BEx1WUB1FAS5PHU33TJ60SUHR618" hidden="1">#REF!</definedName>
    <definedName name="BEx1WX04G0INSPPG9NTNR3DYR6PZ" localSheetId="11" hidden="1">#REF!</definedName>
    <definedName name="BEx1WX04G0INSPPG9NTNR3DYR6PZ" localSheetId="2" hidden="1">#REF!</definedName>
    <definedName name="BEx1WX04G0INSPPG9NTNR3DYR6PZ" localSheetId="14" hidden="1">#REF!</definedName>
    <definedName name="BEx1WX04G0INSPPG9NTNR3DYR6PZ" localSheetId="12" hidden="1">#REF!</definedName>
    <definedName name="BEx1WX04G0INSPPG9NTNR3DYR6PZ" hidden="1">#REF!</definedName>
    <definedName name="BEx1X3LHU9DPG01VWX2IF65TRATF" localSheetId="11" hidden="1">#REF!</definedName>
    <definedName name="BEx1X3LHU9DPG01VWX2IF65TRATF" localSheetId="2" hidden="1">#REF!</definedName>
    <definedName name="BEx1X3LHU9DPG01VWX2IF65TRATF" localSheetId="14" hidden="1">#REF!</definedName>
    <definedName name="BEx1X3LHU9DPG01VWX2IF65TRATF" localSheetId="12" hidden="1">#REF!</definedName>
    <definedName name="BEx1X3LHU9DPG01VWX2IF65TRATF" hidden="1">#REF!</definedName>
    <definedName name="BEx1XFL3ISYW3FU1DQ3US0DYA8NQ" localSheetId="11" hidden="1">#REF!</definedName>
    <definedName name="BEx1XFL3ISYW3FU1DQ3US0DYA8NQ" localSheetId="2" hidden="1">#REF!</definedName>
    <definedName name="BEx1XFL3ISYW3FU1DQ3US0DYA8NQ" localSheetId="14" hidden="1">#REF!</definedName>
    <definedName name="BEx1XFL3ISYW3FU1DQ3US0DYA8NQ" localSheetId="12" hidden="1">#REF!</definedName>
    <definedName name="BEx1XFL3ISYW3FU1DQ3US0DYA8NQ" hidden="1">#REF!</definedName>
    <definedName name="BEx1XK8AAMO0AH0Z1OUKW30CA7EQ" localSheetId="11" hidden="1">#REF!</definedName>
    <definedName name="BEx1XK8AAMO0AH0Z1OUKW30CA7EQ" localSheetId="2" hidden="1">#REF!</definedName>
    <definedName name="BEx1XK8AAMO0AH0Z1OUKW30CA7EQ" localSheetId="14" hidden="1">#REF!</definedName>
    <definedName name="BEx1XK8AAMO0AH0Z1OUKW30CA7EQ" localSheetId="12" hidden="1">#REF!</definedName>
    <definedName name="BEx1XK8AAMO0AH0Z1OUKW30CA7EQ" hidden="1">#REF!</definedName>
    <definedName name="BEx1XL4MZ7C80495GHQRWOBS16PQ" localSheetId="11" hidden="1">#REF!</definedName>
    <definedName name="BEx1XL4MZ7C80495GHQRWOBS16PQ" localSheetId="2" hidden="1">#REF!</definedName>
    <definedName name="BEx1XL4MZ7C80495GHQRWOBS16PQ" localSheetId="14" hidden="1">#REF!</definedName>
    <definedName name="BEx1XL4MZ7C80495GHQRWOBS16PQ" localSheetId="12" hidden="1">#REF!</definedName>
    <definedName name="BEx1XL4MZ7C80495GHQRWOBS16PQ" hidden="1">#REF!</definedName>
    <definedName name="BEx1Y2IGS2K95E1M51PEF9KJZ0KB" localSheetId="11" hidden="1">#REF!</definedName>
    <definedName name="BEx1Y2IGS2K95E1M51PEF9KJZ0KB" localSheetId="2" hidden="1">#REF!</definedName>
    <definedName name="BEx1Y2IGS2K95E1M51PEF9KJZ0KB" localSheetId="14" hidden="1">#REF!</definedName>
    <definedName name="BEx1Y2IGS2K95E1M51PEF9KJZ0KB" localSheetId="12" hidden="1">#REF!</definedName>
    <definedName name="BEx1Y2IGS2K95E1M51PEF9KJZ0KB" hidden="1">#REF!</definedName>
    <definedName name="BEx1Y3PKK83X2FN9SAALFHOWKMRQ" localSheetId="11" hidden="1">#REF!</definedName>
    <definedName name="BEx1Y3PKK83X2FN9SAALFHOWKMRQ" localSheetId="2" hidden="1">#REF!</definedName>
    <definedName name="BEx1Y3PKK83X2FN9SAALFHOWKMRQ" localSheetId="14" hidden="1">#REF!</definedName>
    <definedName name="BEx1Y3PKK83X2FN9SAALFHOWKMRQ" localSheetId="12" hidden="1">#REF!</definedName>
    <definedName name="BEx1Y3PKK83X2FN9SAALFHOWKMRQ" hidden="1">#REF!</definedName>
    <definedName name="BEx1YL3DJ7Y4AZ01ERCOGW0FJ26T" localSheetId="11" hidden="1">#REF!</definedName>
    <definedName name="BEx1YL3DJ7Y4AZ01ERCOGW0FJ26T" localSheetId="2" hidden="1">#REF!</definedName>
    <definedName name="BEx1YL3DJ7Y4AZ01ERCOGW0FJ26T" localSheetId="14" hidden="1">#REF!</definedName>
    <definedName name="BEx1YL3DJ7Y4AZ01ERCOGW0FJ26T" localSheetId="12" hidden="1">#REF!</definedName>
    <definedName name="BEx1YL3DJ7Y4AZ01ERCOGW0FJ26T" hidden="1">#REF!</definedName>
    <definedName name="BEx1Z2RYHSVD1H37817SN93VMURZ" localSheetId="11" hidden="1">#REF!</definedName>
    <definedName name="BEx1Z2RYHSVD1H37817SN93VMURZ" localSheetId="2" hidden="1">#REF!</definedName>
    <definedName name="BEx1Z2RYHSVD1H37817SN93VMURZ" localSheetId="14" hidden="1">#REF!</definedName>
    <definedName name="BEx1Z2RYHSVD1H37817SN93VMURZ" localSheetId="12" hidden="1">#REF!</definedName>
    <definedName name="BEx1Z2RYHSVD1H37817SN93VMURZ" hidden="1">#REF!</definedName>
    <definedName name="BEx3AMAKWI6458B67VKZO56MCNJW" localSheetId="11" hidden="1">#REF!</definedName>
    <definedName name="BEx3AMAKWI6458B67VKZO56MCNJW" localSheetId="2" hidden="1">#REF!</definedName>
    <definedName name="BEx3AMAKWI6458B67VKZO56MCNJW" localSheetId="14" hidden="1">#REF!</definedName>
    <definedName name="BEx3AMAKWI6458B67VKZO56MCNJW" localSheetId="12" hidden="1">#REF!</definedName>
    <definedName name="BEx3AMAKWI6458B67VKZO56MCNJW" hidden="1">#REF!</definedName>
    <definedName name="BEx3AOOVM42G82TNF53W0EKXLUSI" localSheetId="11" hidden="1">#REF!</definedName>
    <definedName name="BEx3AOOVM42G82TNF53W0EKXLUSI" localSheetId="2" hidden="1">#REF!</definedName>
    <definedName name="BEx3AOOVM42G82TNF53W0EKXLUSI" localSheetId="14" hidden="1">#REF!</definedName>
    <definedName name="BEx3AOOVM42G82TNF53W0EKXLUSI" localSheetId="12" hidden="1">#REF!</definedName>
    <definedName name="BEx3AOOVM42G82TNF53W0EKXLUSI" hidden="1">#REF!</definedName>
    <definedName name="BEx3AZH9W4SUFCAHNDOQ728R9V4L" localSheetId="11" hidden="1">#REF!</definedName>
    <definedName name="BEx3AZH9W4SUFCAHNDOQ728R9V4L" localSheetId="2" hidden="1">#REF!</definedName>
    <definedName name="BEx3AZH9W4SUFCAHNDOQ728R9V4L" localSheetId="14" hidden="1">#REF!</definedName>
    <definedName name="BEx3AZH9W4SUFCAHNDOQ728R9V4L" localSheetId="12" hidden="1">#REF!</definedName>
    <definedName name="BEx3AZH9W4SUFCAHNDOQ728R9V4L" hidden="1">#REF!</definedName>
    <definedName name="BEx3BNR9ES4KY7Q1DK83KC5NDGL8" localSheetId="11" hidden="1">#REF!</definedName>
    <definedName name="BEx3BNR9ES4KY7Q1DK83KC5NDGL8" localSheetId="2" hidden="1">#REF!</definedName>
    <definedName name="BEx3BNR9ES4KY7Q1DK83KC5NDGL8" localSheetId="14" hidden="1">#REF!</definedName>
    <definedName name="BEx3BNR9ES4KY7Q1DK83KC5NDGL8" localSheetId="12" hidden="1">#REF!</definedName>
    <definedName name="BEx3BNR9ES4KY7Q1DK83KC5NDGL8" hidden="1">#REF!</definedName>
    <definedName name="BEx3BQR5VZXNQ4H949ORM8ESU3B3" localSheetId="11" hidden="1">#REF!</definedName>
    <definedName name="BEx3BQR5VZXNQ4H949ORM8ESU3B3" localSheetId="2" hidden="1">#REF!</definedName>
    <definedName name="BEx3BQR5VZXNQ4H949ORM8ESU3B3" localSheetId="14" hidden="1">#REF!</definedName>
    <definedName name="BEx3BQR5VZXNQ4H949ORM8ESU3B3" localSheetId="12" hidden="1">#REF!</definedName>
    <definedName name="BEx3BQR5VZXNQ4H949ORM8ESU3B3" hidden="1">#REF!</definedName>
    <definedName name="BEx3BTLL3ASJN134DLEQTQM70VZM" localSheetId="11" hidden="1">#REF!</definedName>
    <definedName name="BEx3BTLL3ASJN134DLEQTQM70VZM" localSheetId="2" hidden="1">#REF!</definedName>
    <definedName name="BEx3BTLL3ASJN134DLEQTQM70VZM" localSheetId="14" hidden="1">#REF!</definedName>
    <definedName name="BEx3BTLL3ASJN134DLEQTQM70VZM" localSheetId="12" hidden="1">#REF!</definedName>
    <definedName name="BEx3BTLL3ASJN134DLEQTQM70VZM" hidden="1">#REF!</definedName>
    <definedName name="BEx3BW5CTV0DJU5AQS3ZQFK2VLF3" localSheetId="11" hidden="1">#REF!</definedName>
    <definedName name="BEx3BW5CTV0DJU5AQS3ZQFK2VLF3" localSheetId="2" hidden="1">#REF!</definedName>
    <definedName name="BEx3BW5CTV0DJU5AQS3ZQFK2VLF3" localSheetId="14" hidden="1">#REF!</definedName>
    <definedName name="BEx3BW5CTV0DJU5AQS3ZQFK2VLF3" localSheetId="12" hidden="1">#REF!</definedName>
    <definedName name="BEx3BW5CTV0DJU5AQS3ZQFK2VLF3" hidden="1">#REF!</definedName>
    <definedName name="BEx3BYP0FG369M7G3JEFLMMXAKTS" localSheetId="11" hidden="1">#REF!</definedName>
    <definedName name="BEx3BYP0FG369M7G3JEFLMMXAKTS" localSheetId="2" hidden="1">#REF!</definedName>
    <definedName name="BEx3BYP0FG369M7G3JEFLMMXAKTS" localSheetId="14" hidden="1">#REF!</definedName>
    <definedName name="BEx3BYP0FG369M7G3JEFLMMXAKTS" localSheetId="12" hidden="1">#REF!</definedName>
    <definedName name="BEx3BYP0FG369M7G3JEFLMMXAKTS" hidden="1">#REF!</definedName>
    <definedName name="BEx3C2QR0WUD19QSVO8EMIPNQJKH" localSheetId="11" hidden="1">#REF!</definedName>
    <definedName name="BEx3C2QR0WUD19QSVO8EMIPNQJKH" localSheetId="2" hidden="1">#REF!</definedName>
    <definedName name="BEx3C2QR0WUD19QSVO8EMIPNQJKH" localSheetId="14" hidden="1">#REF!</definedName>
    <definedName name="BEx3C2QR0WUD19QSVO8EMIPNQJKH" localSheetId="12" hidden="1">#REF!</definedName>
    <definedName name="BEx3C2QR0WUD19QSVO8EMIPNQJKH" hidden="1">#REF!</definedName>
    <definedName name="BEx3CKFCCPZZ6ROLAT5C1DZNIC1U" localSheetId="11" hidden="1">#REF!</definedName>
    <definedName name="BEx3CKFCCPZZ6ROLAT5C1DZNIC1U" localSheetId="2" hidden="1">#REF!</definedName>
    <definedName name="BEx3CKFCCPZZ6ROLAT5C1DZNIC1U" localSheetId="14" hidden="1">#REF!</definedName>
    <definedName name="BEx3CKFCCPZZ6ROLAT5C1DZNIC1U" localSheetId="12" hidden="1">#REF!</definedName>
    <definedName name="BEx3CKFCCPZZ6ROLAT5C1DZNIC1U" hidden="1">#REF!</definedName>
    <definedName name="BEx3CO0SVO4WLH0DO43DCHYDTH1P" localSheetId="11" hidden="1">#REF!</definedName>
    <definedName name="BEx3CO0SVO4WLH0DO43DCHYDTH1P" localSheetId="2" hidden="1">#REF!</definedName>
    <definedName name="BEx3CO0SVO4WLH0DO43DCHYDTH1P" localSheetId="14" hidden="1">#REF!</definedName>
    <definedName name="BEx3CO0SVO4WLH0DO43DCHYDTH1P" localSheetId="12" hidden="1">#REF!</definedName>
    <definedName name="BEx3CO0SVO4WLH0DO43DCHYDTH1P" hidden="1">#REF!</definedName>
    <definedName name="BEx3CPDAEBC12450MVHX6S78ILBS" localSheetId="11" hidden="1">#REF!</definedName>
    <definedName name="BEx3CPDAEBC12450MVHX6S78ILBS" localSheetId="2" hidden="1">#REF!</definedName>
    <definedName name="BEx3CPDAEBC12450MVHX6S78ILBS" localSheetId="14" hidden="1">#REF!</definedName>
    <definedName name="BEx3CPDAEBC12450MVHX6S78ILBS" localSheetId="12" hidden="1">#REF!</definedName>
    <definedName name="BEx3CPDAEBC12450MVHX6S78ILBS" hidden="1">#REF!</definedName>
    <definedName name="BEx3CQ9OQ7E1YH93NADGWWEH0HD5" localSheetId="11" hidden="1">#REF!</definedName>
    <definedName name="BEx3CQ9OQ7E1YH93NADGWWEH0HD5" localSheetId="2" hidden="1">#REF!</definedName>
    <definedName name="BEx3CQ9OQ7E1YH93NADGWWEH0HD5" localSheetId="14" hidden="1">#REF!</definedName>
    <definedName name="BEx3CQ9OQ7E1YH93NADGWWEH0HD5" localSheetId="12" hidden="1">#REF!</definedName>
    <definedName name="BEx3CQ9OQ7E1YH93NADGWWEH0HD5" hidden="1">#REF!</definedName>
    <definedName name="BEx3D9G6QTSPF9UYI4X0XY0VE896" localSheetId="11" hidden="1">#REF!</definedName>
    <definedName name="BEx3D9G6QTSPF9UYI4X0XY0VE896" localSheetId="2" hidden="1">#REF!</definedName>
    <definedName name="BEx3D9G6QTSPF9UYI4X0XY0VE896" localSheetId="14" hidden="1">#REF!</definedName>
    <definedName name="BEx3D9G6QTSPF9UYI4X0XY0VE896" localSheetId="12" hidden="1">#REF!</definedName>
    <definedName name="BEx3D9G6QTSPF9UYI4X0XY0VE896" hidden="1">#REF!</definedName>
    <definedName name="BEx3DCQU9PBRXIMLO62KS5RLH447" localSheetId="11" hidden="1">#REF!</definedName>
    <definedName name="BEx3DCQU9PBRXIMLO62KS5RLH447" localSheetId="2" hidden="1">#REF!</definedName>
    <definedName name="BEx3DCQU9PBRXIMLO62KS5RLH447" localSheetId="14" hidden="1">#REF!</definedName>
    <definedName name="BEx3DCQU9PBRXIMLO62KS5RLH447" localSheetId="12" hidden="1">#REF!</definedName>
    <definedName name="BEx3DCQU9PBRXIMLO62KS5RLH447" hidden="1">#REF!</definedName>
    <definedName name="BEx3DQ8EH7C7L4XQAOL3NRRVRRT3" localSheetId="11" hidden="1">#REF!</definedName>
    <definedName name="BEx3DQ8EH7C7L4XQAOL3NRRVRRT3" localSheetId="2" hidden="1">#REF!</definedName>
    <definedName name="BEx3DQ8EH7C7L4XQAOL3NRRVRRT3" localSheetId="14" hidden="1">#REF!</definedName>
    <definedName name="BEx3DQ8EH7C7L4XQAOL3NRRVRRT3" localSheetId="12" hidden="1">#REF!</definedName>
    <definedName name="BEx3DQ8EH7C7L4XQAOL3NRRVRRT3" hidden="1">#REF!</definedName>
    <definedName name="BEx3EF99FD6QNNCNOKDEE67JHTUJ" localSheetId="11" hidden="1">#REF!</definedName>
    <definedName name="BEx3EF99FD6QNNCNOKDEE67JHTUJ" localSheetId="2" hidden="1">#REF!</definedName>
    <definedName name="BEx3EF99FD6QNNCNOKDEE67JHTUJ" localSheetId="14" hidden="1">#REF!</definedName>
    <definedName name="BEx3EF99FD6QNNCNOKDEE67JHTUJ" localSheetId="12" hidden="1">#REF!</definedName>
    <definedName name="BEx3EF99FD6QNNCNOKDEE67JHTUJ" hidden="1">#REF!</definedName>
    <definedName name="BEx3EGLXG4AU8GXIFP26DZ61E6EP" localSheetId="11" hidden="1">#REF!</definedName>
    <definedName name="BEx3EGLXG4AU8GXIFP26DZ61E6EP" localSheetId="2" hidden="1">#REF!</definedName>
    <definedName name="BEx3EGLXG4AU8GXIFP26DZ61E6EP" localSheetId="14" hidden="1">#REF!</definedName>
    <definedName name="BEx3EGLXG4AU8GXIFP26DZ61E6EP" localSheetId="12" hidden="1">#REF!</definedName>
    <definedName name="BEx3EGLXG4AU8GXIFP26DZ61E6EP" hidden="1">#REF!</definedName>
    <definedName name="BEx3EHCSERZ2O2OAG8Y95UPG2IY9" localSheetId="11" hidden="1">#REF!</definedName>
    <definedName name="BEx3EHCSERZ2O2OAG8Y95UPG2IY9" localSheetId="2" hidden="1">#REF!</definedName>
    <definedName name="BEx3EHCSERZ2O2OAG8Y95UPG2IY9" localSheetId="14" hidden="1">#REF!</definedName>
    <definedName name="BEx3EHCSERZ2O2OAG8Y95UPG2IY9" localSheetId="12" hidden="1">#REF!</definedName>
    <definedName name="BEx3EHCSERZ2O2OAG8Y95UPG2IY9" hidden="1">#REF!</definedName>
    <definedName name="BEx3EJR3TCJDYS7ZXNDS5N9KTGIK" localSheetId="11" hidden="1">#REF!</definedName>
    <definedName name="BEx3EJR3TCJDYS7ZXNDS5N9KTGIK" localSheetId="2" hidden="1">#REF!</definedName>
    <definedName name="BEx3EJR3TCJDYS7ZXNDS5N9KTGIK" localSheetId="14" hidden="1">#REF!</definedName>
    <definedName name="BEx3EJR3TCJDYS7ZXNDS5N9KTGIK" localSheetId="12" hidden="1">#REF!</definedName>
    <definedName name="BEx3EJR3TCJDYS7ZXNDS5N9KTGIK" hidden="1">#REF!</definedName>
    <definedName name="BEx3ELJTTBS6P05CNISMGOJOA60V" localSheetId="11" hidden="1">#REF!</definedName>
    <definedName name="BEx3ELJTTBS6P05CNISMGOJOA60V" localSheetId="2" hidden="1">#REF!</definedName>
    <definedName name="BEx3ELJTTBS6P05CNISMGOJOA60V" localSheetId="14" hidden="1">#REF!</definedName>
    <definedName name="BEx3ELJTTBS6P05CNISMGOJOA60V" localSheetId="12" hidden="1">#REF!</definedName>
    <definedName name="BEx3ELJTTBS6P05CNISMGOJOA60V" hidden="1">#REF!</definedName>
    <definedName name="BEx3EQSLJBDDJRHNX19PBFCKNY2I" localSheetId="11" hidden="1">#REF!</definedName>
    <definedName name="BEx3EQSLJBDDJRHNX19PBFCKNY2I" localSheetId="2" hidden="1">#REF!</definedName>
    <definedName name="BEx3EQSLJBDDJRHNX19PBFCKNY2I" localSheetId="14" hidden="1">#REF!</definedName>
    <definedName name="BEx3EQSLJBDDJRHNX19PBFCKNY2I" localSheetId="12" hidden="1">#REF!</definedName>
    <definedName name="BEx3EQSLJBDDJRHNX19PBFCKNY2I" hidden="1">#REF!</definedName>
    <definedName name="BEx3EUUAX947Q5N6MY6W0KSNY78Y" localSheetId="11" hidden="1">#REF!</definedName>
    <definedName name="BEx3EUUAX947Q5N6MY6W0KSNY78Y" localSheetId="2" hidden="1">#REF!</definedName>
    <definedName name="BEx3EUUAX947Q5N6MY6W0KSNY78Y" localSheetId="14" hidden="1">#REF!</definedName>
    <definedName name="BEx3EUUAX947Q5N6MY6W0KSNY78Y" localSheetId="12" hidden="1">#REF!</definedName>
    <definedName name="BEx3EUUAX947Q5N6MY6W0KSNY78Y" hidden="1">#REF!</definedName>
    <definedName name="BEx3F3OJYKFH63TY4TBS69H5CI8M" localSheetId="11" hidden="1">#REF!</definedName>
    <definedName name="BEx3F3OJYKFH63TY4TBS69H5CI8M" localSheetId="2" hidden="1">#REF!</definedName>
    <definedName name="BEx3F3OJYKFH63TY4TBS69H5CI8M" localSheetId="14" hidden="1">#REF!</definedName>
    <definedName name="BEx3F3OJYKFH63TY4TBS69H5CI8M" localSheetId="12" hidden="1">#REF!</definedName>
    <definedName name="BEx3F3OJYKFH63TY4TBS69H5CI8M" hidden="1">#REF!</definedName>
    <definedName name="BEx3FHMD1P5XBCH23ZKIFO6ZTCNB" localSheetId="11" hidden="1">#REF!</definedName>
    <definedName name="BEx3FHMD1P5XBCH23ZKIFO6ZTCNB" localSheetId="2" hidden="1">#REF!</definedName>
    <definedName name="BEx3FHMD1P5XBCH23ZKIFO6ZTCNB" localSheetId="14" hidden="1">#REF!</definedName>
    <definedName name="BEx3FHMD1P5XBCH23ZKIFO6ZTCNB" localSheetId="12" hidden="1">#REF!</definedName>
    <definedName name="BEx3FHMD1P5XBCH23ZKIFO6ZTCNB" hidden="1">#REF!</definedName>
    <definedName name="BEx3FI2G3YYIACQHXNXEA15M8ZK5" localSheetId="11" hidden="1">#REF!</definedName>
    <definedName name="BEx3FI2G3YYIACQHXNXEA15M8ZK5" localSheetId="2" hidden="1">#REF!</definedName>
    <definedName name="BEx3FI2G3YYIACQHXNXEA15M8ZK5" localSheetId="14" hidden="1">#REF!</definedName>
    <definedName name="BEx3FI2G3YYIACQHXNXEA15M8ZK5" localSheetId="12" hidden="1">#REF!</definedName>
    <definedName name="BEx3FI2G3YYIACQHXNXEA15M8ZK5" hidden="1">#REF!</definedName>
    <definedName name="BEx3FJ9MHSLDK8W91GO85FX1GX57" localSheetId="11" hidden="1">#REF!</definedName>
    <definedName name="BEx3FJ9MHSLDK8W91GO85FX1GX57" localSheetId="2" hidden="1">#REF!</definedName>
    <definedName name="BEx3FJ9MHSLDK8W91GO85FX1GX57" localSheetId="14" hidden="1">#REF!</definedName>
    <definedName name="BEx3FJ9MHSLDK8W91GO85FX1GX57" localSheetId="12" hidden="1">#REF!</definedName>
    <definedName name="BEx3FJ9MHSLDK8W91GO85FX1GX57" hidden="1">#REF!</definedName>
    <definedName name="BEx3FR251HFU7A33PU01SJUENL2B" localSheetId="11" hidden="1">#REF!</definedName>
    <definedName name="BEx3FR251HFU7A33PU01SJUENL2B" localSheetId="2" hidden="1">#REF!</definedName>
    <definedName name="BEx3FR251HFU7A33PU01SJUENL2B" localSheetId="14" hidden="1">#REF!</definedName>
    <definedName name="BEx3FR251HFU7A33PU01SJUENL2B" localSheetId="12" hidden="1">#REF!</definedName>
    <definedName name="BEx3FR251HFU7A33PU01SJUENL2B" hidden="1">#REF!</definedName>
    <definedName name="BEx3FX7EJL47JSLSWP3EOC265WAE" localSheetId="11" hidden="1">#REF!</definedName>
    <definedName name="BEx3FX7EJL47JSLSWP3EOC265WAE" localSheetId="2" hidden="1">#REF!</definedName>
    <definedName name="BEx3FX7EJL47JSLSWP3EOC265WAE" localSheetId="14" hidden="1">#REF!</definedName>
    <definedName name="BEx3FX7EJL47JSLSWP3EOC265WAE" localSheetId="12" hidden="1">#REF!</definedName>
    <definedName name="BEx3FX7EJL47JSLSWP3EOC265WAE" hidden="1">#REF!</definedName>
    <definedName name="BEx3G201R8NLJ6FIHO2QS0SW9QVV" localSheetId="11" hidden="1">#REF!</definedName>
    <definedName name="BEx3G201R8NLJ6FIHO2QS0SW9QVV" localSheetId="2" hidden="1">#REF!</definedName>
    <definedName name="BEx3G201R8NLJ6FIHO2QS0SW9QVV" localSheetId="14" hidden="1">#REF!</definedName>
    <definedName name="BEx3G201R8NLJ6FIHO2QS0SW9QVV" localSheetId="12" hidden="1">#REF!</definedName>
    <definedName name="BEx3G201R8NLJ6FIHO2QS0SW9QVV" hidden="1">#REF!</definedName>
    <definedName name="BEx3G2LL2II66XY5YCDPG4JE13A3" localSheetId="11" hidden="1">#REF!</definedName>
    <definedName name="BEx3G2LL2II66XY5YCDPG4JE13A3" localSheetId="2" hidden="1">#REF!</definedName>
    <definedName name="BEx3G2LL2II66XY5YCDPG4JE13A3" localSheetId="14" hidden="1">#REF!</definedName>
    <definedName name="BEx3G2LL2II66XY5YCDPG4JE13A3" localSheetId="12" hidden="1">#REF!</definedName>
    <definedName name="BEx3G2LL2II66XY5YCDPG4JE13A3" hidden="1">#REF!</definedName>
    <definedName name="BEx3G2WA0DTYY9D8AGHHOBTPE2B2" localSheetId="11" hidden="1">#REF!</definedName>
    <definedName name="BEx3G2WA0DTYY9D8AGHHOBTPE2B2" localSheetId="2" hidden="1">#REF!</definedName>
    <definedName name="BEx3G2WA0DTYY9D8AGHHOBTPE2B2" localSheetId="14" hidden="1">#REF!</definedName>
    <definedName name="BEx3G2WA0DTYY9D8AGHHOBTPE2B2" localSheetId="12" hidden="1">#REF!</definedName>
    <definedName name="BEx3G2WA0DTYY9D8AGHHOBTPE2B2" hidden="1">#REF!</definedName>
    <definedName name="BEx3GCXR6IAS0B6WJ03GJVH7CO52" localSheetId="11" hidden="1">#REF!</definedName>
    <definedName name="BEx3GCXR6IAS0B6WJ03GJVH7CO52" localSheetId="2" hidden="1">#REF!</definedName>
    <definedName name="BEx3GCXR6IAS0B6WJ03GJVH7CO52" localSheetId="14" hidden="1">#REF!</definedName>
    <definedName name="BEx3GCXR6IAS0B6WJ03GJVH7CO52" localSheetId="12" hidden="1">#REF!</definedName>
    <definedName name="BEx3GCXR6IAS0B6WJ03GJVH7CO52" hidden="1">#REF!</definedName>
    <definedName name="BEx3GEVV18SEQDI1JGY7EN6D1GT1" localSheetId="11" hidden="1">#REF!</definedName>
    <definedName name="BEx3GEVV18SEQDI1JGY7EN6D1GT1" localSheetId="2" hidden="1">#REF!</definedName>
    <definedName name="BEx3GEVV18SEQDI1JGY7EN6D1GT1" localSheetId="14" hidden="1">#REF!</definedName>
    <definedName name="BEx3GEVV18SEQDI1JGY7EN6D1GT1" localSheetId="12" hidden="1">#REF!</definedName>
    <definedName name="BEx3GEVV18SEQDI1JGY7EN6D1GT1" hidden="1">#REF!</definedName>
    <definedName name="BEx3GKFH64MKQX61S7DYTZ15JCPY" localSheetId="11" hidden="1">#REF!</definedName>
    <definedName name="BEx3GKFH64MKQX61S7DYTZ15JCPY" localSheetId="2" hidden="1">#REF!</definedName>
    <definedName name="BEx3GKFH64MKQX61S7DYTZ15JCPY" localSheetId="14" hidden="1">#REF!</definedName>
    <definedName name="BEx3GKFH64MKQX61S7DYTZ15JCPY" localSheetId="12" hidden="1">#REF!</definedName>
    <definedName name="BEx3GKFH64MKQX61S7DYTZ15JCPY" hidden="1">#REF!</definedName>
    <definedName name="BEx3GMJ1Y6UU02DLRL0QXCEKDA6C" localSheetId="11" hidden="1">#REF!</definedName>
    <definedName name="BEx3GMJ1Y6UU02DLRL0QXCEKDA6C" localSheetId="2" hidden="1">#REF!</definedName>
    <definedName name="BEx3GMJ1Y6UU02DLRL0QXCEKDA6C" localSheetId="14" hidden="1">#REF!</definedName>
    <definedName name="BEx3GMJ1Y6UU02DLRL0QXCEKDA6C" localSheetId="12" hidden="1">#REF!</definedName>
    <definedName name="BEx3GMJ1Y6UU02DLRL0QXCEKDA6C" hidden="1">#REF!</definedName>
    <definedName name="BEx3GN4LY0135CBDIN1TU2UEODGF" localSheetId="11" hidden="1">#REF!</definedName>
    <definedName name="BEx3GN4LY0135CBDIN1TU2UEODGF" localSheetId="2" hidden="1">#REF!</definedName>
    <definedName name="BEx3GN4LY0135CBDIN1TU2UEODGF" localSheetId="14" hidden="1">#REF!</definedName>
    <definedName name="BEx3GN4LY0135CBDIN1TU2UEODGF" localSheetId="12" hidden="1">#REF!</definedName>
    <definedName name="BEx3GN4LY0135CBDIN1TU2UEODGF" hidden="1">#REF!</definedName>
    <definedName name="BEx3GPDH2AH4QKT4OOSN563XUHBD" localSheetId="11" hidden="1">#REF!</definedName>
    <definedName name="BEx3GPDH2AH4QKT4OOSN563XUHBD" localSheetId="2" hidden="1">#REF!</definedName>
    <definedName name="BEx3GPDH2AH4QKT4OOSN563XUHBD" localSheetId="14" hidden="1">#REF!</definedName>
    <definedName name="BEx3GPDH2AH4QKT4OOSN563XUHBD" localSheetId="12" hidden="1">#REF!</definedName>
    <definedName name="BEx3GPDH2AH4QKT4OOSN563XUHBD" hidden="1">#REF!</definedName>
    <definedName name="BEx3GRGZOH1A62SHC133FKNN9K23" localSheetId="11" hidden="1">#REF!</definedName>
    <definedName name="BEx3GRGZOH1A62SHC133FKNN9K23" localSheetId="2" hidden="1">#REF!</definedName>
    <definedName name="BEx3GRGZOH1A62SHC133FKNN9K23" localSheetId="14" hidden="1">#REF!</definedName>
    <definedName name="BEx3GRGZOH1A62SHC133FKNN9K23" localSheetId="12" hidden="1">#REF!</definedName>
    <definedName name="BEx3GRGZOH1A62SHC133FKNN9K23" hidden="1">#REF!</definedName>
    <definedName name="BEx3GS2LABKJSRV8GPZLJZVX7NMJ" localSheetId="11" hidden="1">#REF!</definedName>
    <definedName name="BEx3GS2LABKJSRV8GPZLJZVX7NMJ" localSheetId="2" hidden="1">#REF!</definedName>
    <definedName name="BEx3GS2LABKJSRV8GPZLJZVX7NMJ" localSheetId="14" hidden="1">#REF!</definedName>
    <definedName name="BEx3GS2LABKJSRV8GPZLJZVX7NMJ" localSheetId="12" hidden="1">#REF!</definedName>
    <definedName name="BEx3GS2LABKJSRV8GPZLJZVX7NMJ" hidden="1">#REF!</definedName>
    <definedName name="BEx3H05W7OEBR6W6YJKGD6W5M3I1" localSheetId="11" hidden="1">#REF!</definedName>
    <definedName name="BEx3H05W7OEBR6W6YJKGD6W5M3I1" localSheetId="2" hidden="1">#REF!</definedName>
    <definedName name="BEx3H05W7OEBR6W6YJKGD6W5M3I1" localSheetId="14" hidden="1">#REF!</definedName>
    <definedName name="BEx3H05W7OEBR6W6YJKGD6W5M3I1" localSheetId="12" hidden="1">#REF!</definedName>
    <definedName name="BEx3H05W7OEBR6W6YJKGD6W5M3I1" hidden="1">#REF!</definedName>
    <definedName name="BEx3H244GCME7ZDNAXG6ZSJ64ZRE" localSheetId="11" hidden="1">#REF!</definedName>
    <definedName name="BEx3H244GCME7ZDNAXG6ZSJ64ZRE" localSheetId="2" hidden="1">#REF!</definedName>
    <definedName name="BEx3H244GCME7ZDNAXG6ZSJ64ZRE" localSheetId="14" hidden="1">#REF!</definedName>
    <definedName name="BEx3H244GCME7ZDNAXG6ZSJ64ZRE" localSheetId="12" hidden="1">#REF!</definedName>
    <definedName name="BEx3H244GCME7ZDNAXG6ZSJ64ZRE" hidden="1">#REF!</definedName>
    <definedName name="BEx3H5UX2GZFZZT657YR76RHW5I6" localSheetId="11" hidden="1">#REF!</definedName>
    <definedName name="BEx3H5UX2GZFZZT657YR76RHW5I6" localSheetId="2" hidden="1">#REF!</definedName>
    <definedName name="BEx3H5UX2GZFZZT657YR76RHW5I6" localSheetId="14" hidden="1">#REF!</definedName>
    <definedName name="BEx3H5UX2GZFZZT657YR76RHW5I6" localSheetId="12" hidden="1">#REF!</definedName>
    <definedName name="BEx3H5UX2GZFZZT657YR76RHW5I6" hidden="1">#REF!</definedName>
    <definedName name="BEx3HACPKDZVUOS9WBDCCFJB46DK" localSheetId="11" hidden="1">#REF!</definedName>
    <definedName name="BEx3HACPKDZVUOS9WBDCCFJB46DK" localSheetId="2" hidden="1">#REF!</definedName>
    <definedName name="BEx3HACPKDZVUOS9WBDCCFJB46DK" localSheetId="14" hidden="1">#REF!</definedName>
    <definedName name="BEx3HACPKDZVUOS9WBDCCFJB46DK" localSheetId="12" hidden="1">#REF!</definedName>
    <definedName name="BEx3HACPKDZVUOS9WBDCCFJB46DK" hidden="1">#REF!</definedName>
    <definedName name="BEx3HMSEFOP6DBM4R97XA6B7NFG6" localSheetId="11" hidden="1">#REF!</definedName>
    <definedName name="BEx3HMSEFOP6DBM4R97XA6B7NFG6" localSheetId="2" hidden="1">#REF!</definedName>
    <definedName name="BEx3HMSEFOP6DBM4R97XA6B7NFG6" localSheetId="14" hidden="1">#REF!</definedName>
    <definedName name="BEx3HMSEFOP6DBM4R97XA6B7NFG6" localSheetId="12" hidden="1">#REF!</definedName>
    <definedName name="BEx3HMSEFOP6DBM4R97XA6B7NFG6" hidden="1">#REF!</definedName>
    <definedName name="BEx3HWJ5SQSD2CVCQNR183X44FR8" localSheetId="11" hidden="1">#REF!</definedName>
    <definedName name="BEx3HWJ5SQSD2CVCQNR183X44FR8" localSheetId="2" hidden="1">#REF!</definedName>
    <definedName name="BEx3HWJ5SQSD2CVCQNR183X44FR8" localSheetId="14" hidden="1">#REF!</definedName>
    <definedName name="BEx3HWJ5SQSD2CVCQNR183X44FR8" localSheetId="12" hidden="1">#REF!</definedName>
    <definedName name="BEx3HWJ5SQSD2CVCQNR183X44FR8" hidden="1">#REF!</definedName>
    <definedName name="BEx3I09YVXO0G4X7KGSA4WGORM35" localSheetId="11" hidden="1">#REF!</definedName>
    <definedName name="BEx3I09YVXO0G4X7KGSA4WGORM35" localSheetId="2" hidden="1">#REF!</definedName>
    <definedName name="BEx3I09YVXO0G4X7KGSA4WGORM35" localSheetId="14" hidden="1">#REF!</definedName>
    <definedName name="BEx3I09YVXO0G4X7KGSA4WGORM35" localSheetId="12" hidden="1">#REF!</definedName>
    <definedName name="BEx3I09YVXO0G4X7KGSA4WGORM35" hidden="1">#REF!</definedName>
    <definedName name="BEx3I3KN8WAL54AYYACGCUM43J9W" localSheetId="11" hidden="1">#REF!</definedName>
    <definedName name="BEx3I3KN8WAL54AYYACGCUM43J9W" localSheetId="2" hidden="1">#REF!</definedName>
    <definedName name="BEx3I3KN8WAL54AYYACGCUM43J9W" localSheetId="14" hidden="1">#REF!</definedName>
    <definedName name="BEx3I3KN8WAL54AYYACGCUM43J9W" localSheetId="12" hidden="1">#REF!</definedName>
    <definedName name="BEx3I3KN8WAL54AYYACGCUM43J9W" hidden="1">#REF!</definedName>
    <definedName name="BEx3ICF1GY8HQEBIU9S43PDJ90BX" localSheetId="11" hidden="1">#REF!</definedName>
    <definedName name="BEx3ICF1GY8HQEBIU9S43PDJ90BX" localSheetId="2" hidden="1">#REF!</definedName>
    <definedName name="BEx3ICF1GY8HQEBIU9S43PDJ90BX" localSheetId="14" hidden="1">#REF!</definedName>
    <definedName name="BEx3ICF1GY8HQEBIU9S43PDJ90BX" localSheetId="12" hidden="1">#REF!</definedName>
    <definedName name="BEx3ICF1GY8HQEBIU9S43PDJ90BX" hidden="1">#REF!</definedName>
    <definedName name="BEx3IYAH2DEBFWO8F94H4MXE3RLY" localSheetId="11" hidden="1">#REF!</definedName>
    <definedName name="BEx3IYAH2DEBFWO8F94H4MXE3RLY" localSheetId="2" hidden="1">#REF!</definedName>
    <definedName name="BEx3IYAH2DEBFWO8F94H4MXE3RLY" localSheetId="14" hidden="1">#REF!</definedName>
    <definedName name="BEx3IYAH2DEBFWO8F94H4MXE3RLY" localSheetId="12" hidden="1">#REF!</definedName>
    <definedName name="BEx3IYAH2DEBFWO8F94H4MXE3RLY" hidden="1">#REF!</definedName>
    <definedName name="BEx3IZSG3932LSWHR5YV78IVRPCK" localSheetId="11" hidden="1">#REF!</definedName>
    <definedName name="BEx3IZSG3932LSWHR5YV78IVRPCK" localSheetId="2" hidden="1">#REF!</definedName>
    <definedName name="BEx3IZSG3932LSWHR5YV78IVRPCK" localSheetId="14" hidden="1">#REF!</definedName>
    <definedName name="BEx3IZSG3932LSWHR5YV78IVRPCK" localSheetId="12" hidden="1">#REF!</definedName>
    <definedName name="BEx3IZSG3932LSWHR5YV78IVRPCK" hidden="1">#REF!</definedName>
    <definedName name="BEx3IZXXSYEW50379N2EAFWO8DZV" localSheetId="11" hidden="1">#REF!</definedName>
    <definedName name="BEx3IZXXSYEW50379N2EAFWO8DZV" localSheetId="2" hidden="1">#REF!</definedName>
    <definedName name="BEx3IZXXSYEW50379N2EAFWO8DZV" localSheetId="14" hidden="1">#REF!</definedName>
    <definedName name="BEx3IZXXSYEW50379N2EAFWO8DZV" localSheetId="12" hidden="1">#REF!</definedName>
    <definedName name="BEx3IZXXSYEW50379N2EAFWO8DZV" hidden="1">#REF!</definedName>
    <definedName name="BEx3J1VZVGTKT4ATPO9O5JCSFTTR" localSheetId="11" hidden="1">#REF!</definedName>
    <definedName name="BEx3J1VZVGTKT4ATPO9O5JCSFTTR" localSheetId="2" hidden="1">#REF!</definedName>
    <definedName name="BEx3J1VZVGTKT4ATPO9O5JCSFTTR" localSheetId="14" hidden="1">#REF!</definedName>
    <definedName name="BEx3J1VZVGTKT4ATPO9O5JCSFTTR" localSheetId="12" hidden="1">#REF!</definedName>
    <definedName name="BEx3J1VZVGTKT4ATPO9O5JCSFTTR" hidden="1">#REF!</definedName>
    <definedName name="BEx3JC2TY7JNAAC3L7QHVPQXLGQ8" localSheetId="11" hidden="1">#REF!</definedName>
    <definedName name="BEx3JC2TY7JNAAC3L7QHVPQXLGQ8" localSheetId="2" hidden="1">#REF!</definedName>
    <definedName name="BEx3JC2TY7JNAAC3L7QHVPQXLGQ8" localSheetId="14" hidden="1">#REF!</definedName>
    <definedName name="BEx3JC2TY7JNAAC3L7QHVPQXLGQ8" localSheetId="12" hidden="1">#REF!</definedName>
    <definedName name="BEx3JC2TY7JNAAC3L7QHVPQXLGQ8" hidden="1">#REF!</definedName>
    <definedName name="BEx3JMF5D7ODCJ7THAJTC1GFSG95" localSheetId="11" hidden="1">#REF!</definedName>
    <definedName name="BEx3JMF5D7ODCJ7THAJTC1GFSG95" localSheetId="2" hidden="1">#REF!</definedName>
    <definedName name="BEx3JMF5D7ODCJ7THAJTC1GFSG95" localSheetId="14" hidden="1">#REF!</definedName>
    <definedName name="BEx3JMF5D7ODCJ7THAJTC1GFSG95" localSheetId="12" hidden="1">#REF!</definedName>
    <definedName name="BEx3JMF5D7ODCJ7THAJTC1GFSG95" hidden="1">#REF!</definedName>
    <definedName name="BEx3JX23SYDIGOGM4Y0CQFBW8ZBV" localSheetId="11" hidden="1">#REF!</definedName>
    <definedName name="BEx3JX23SYDIGOGM4Y0CQFBW8ZBV" localSheetId="2" hidden="1">#REF!</definedName>
    <definedName name="BEx3JX23SYDIGOGM4Y0CQFBW8ZBV" localSheetId="14" hidden="1">#REF!</definedName>
    <definedName name="BEx3JX23SYDIGOGM4Y0CQFBW8ZBV" localSheetId="12" hidden="1">#REF!</definedName>
    <definedName name="BEx3JX23SYDIGOGM4Y0CQFBW8ZBV" hidden="1">#REF!</definedName>
    <definedName name="BEx3JXCXCVBZJGV5VEG9MJEI01AL" localSheetId="11" hidden="1">#REF!</definedName>
    <definedName name="BEx3JXCXCVBZJGV5VEG9MJEI01AL" localSheetId="2" hidden="1">#REF!</definedName>
    <definedName name="BEx3JXCXCVBZJGV5VEG9MJEI01AL" localSheetId="14" hidden="1">#REF!</definedName>
    <definedName name="BEx3JXCXCVBZJGV5VEG9MJEI01AL" localSheetId="12" hidden="1">#REF!</definedName>
    <definedName name="BEx3JXCXCVBZJGV5VEG9MJEI01AL" hidden="1">#REF!</definedName>
    <definedName name="BEx3JYK2N7X59TPJSKYZ77ENY8SS" localSheetId="11" hidden="1">#REF!</definedName>
    <definedName name="BEx3JYK2N7X59TPJSKYZ77ENY8SS" localSheetId="2" hidden="1">#REF!</definedName>
    <definedName name="BEx3JYK2N7X59TPJSKYZ77ENY8SS" localSheetId="14" hidden="1">#REF!</definedName>
    <definedName name="BEx3JYK2N7X59TPJSKYZ77ENY8SS" localSheetId="12" hidden="1">#REF!</definedName>
    <definedName name="BEx3JYK2N7X59TPJSKYZ77ENY8SS" hidden="1">#REF!</definedName>
    <definedName name="BEx3K13PSDK50JLCLD0GX8L4TWAH" localSheetId="11" hidden="1">#REF!</definedName>
    <definedName name="BEx3K13PSDK50JLCLD0GX8L4TWAH" localSheetId="2" hidden="1">#REF!</definedName>
    <definedName name="BEx3K13PSDK50JLCLD0GX8L4TWAH" localSheetId="14" hidden="1">#REF!</definedName>
    <definedName name="BEx3K13PSDK50JLCLD0GX8L4TWAH" localSheetId="12" hidden="1">#REF!</definedName>
    <definedName name="BEx3K13PSDK50JLCLD0GX8L4TWAH" hidden="1">#REF!</definedName>
    <definedName name="BEx3K4EII7GU1CG0BN7UL15M6J8Z" localSheetId="11" hidden="1">#REF!</definedName>
    <definedName name="BEx3K4EII7GU1CG0BN7UL15M6J8Z" localSheetId="2" hidden="1">#REF!</definedName>
    <definedName name="BEx3K4EII7GU1CG0BN7UL15M6J8Z" localSheetId="14" hidden="1">#REF!</definedName>
    <definedName name="BEx3K4EII7GU1CG0BN7UL15M6J8Z" localSheetId="12" hidden="1">#REF!</definedName>
    <definedName name="BEx3K4EII7GU1CG0BN7UL15M6J8Z" hidden="1">#REF!</definedName>
    <definedName name="BEx3K4ZXQUQ2KYZF74B84SO48XMW" localSheetId="11" hidden="1">#REF!</definedName>
    <definedName name="BEx3K4ZXQUQ2KYZF74B84SO48XMW" localSheetId="2" hidden="1">#REF!</definedName>
    <definedName name="BEx3K4ZXQUQ2KYZF74B84SO48XMW" localSheetId="14" hidden="1">#REF!</definedName>
    <definedName name="BEx3K4ZXQUQ2KYZF74B84SO48XMW" localSheetId="12" hidden="1">#REF!</definedName>
    <definedName name="BEx3K4ZXQUQ2KYZF74B84SO48XMW" hidden="1">#REF!</definedName>
    <definedName name="BEx3KEFXUCVNVPH7KSEGAZYX13B5" localSheetId="11" hidden="1">#REF!</definedName>
    <definedName name="BEx3KEFXUCVNVPH7KSEGAZYX13B5" localSheetId="2" hidden="1">#REF!</definedName>
    <definedName name="BEx3KEFXUCVNVPH7KSEGAZYX13B5" localSheetId="14" hidden="1">#REF!</definedName>
    <definedName name="BEx3KEFXUCVNVPH7KSEGAZYX13B5" localSheetId="12" hidden="1">#REF!</definedName>
    <definedName name="BEx3KEFXUCVNVPH7KSEGAZYX13B5" hidden="1">#REF!</definedName>
    <definedName name="BEx3KFXUAF6YXAA47B7Q6X9B3VGB" localSheetId="11" hidden="1">#REF!</definedName>
    <definedName name="BEx3KFXUAF6YXAA47B7Q6X9B3VGB" localSheetId="2" hidden="1">#REF!</definedName>
    <definedName name="BEx3KFXUAF6YXAA47B7Q6X9B3VGB" localSheetId="14" hidden="1">#REF!</definedName>
    <definedName name="BEx3KFXUAF6YXAA47B7Q6X9B3VGB" localSheetId="12" hidden="1">#REF!</definedName>
    <definedName name="BEx3KFXUAF6YXAA47B7Q6X9B3VGB" hidden="1">#REF!</definedName>
    <definedName name="BEx3KIXQYOGMPK4WJJAVBRX4NR28" localSheetId="11" hidden="1">#REF!</definedName>
    <definedName name="BEx3KIXQYOGMPK4WJJAVBRX4NR28" localSheetId="2" hidden="1">#REF!</definedName>
    <definedName name="BEx3KIXQYOGMPK4WJJAVBRX4NR28" localSheetId="14" hidden="1">#REF!</definedName>
    <definedName name="BEx3KIXQYOGMPK4WJJAVBRX4NR28" localSheetId="12" hidden="1">#REF!</definedName>
    <definedName name="BEx3KIXQYOGMPK4WJJAVBRX4NR28" hidden="1">#REF!</definedName>
    <definedName name="BEx3KJOMVOSFZVJUL3GKCNP6DQDS" localSheetId="11" hidden="1">#REF!</definedName>
    <definedName name="BEx3KJOMVOSFZVJUL3GKCNP6DQDS" localSheetId="2" hidden="1">#REF!</definedName>
    <definedName name="BEx3KJOMVOSFZVJUL3GKCNP6DQDS" localSheetId="14" hidden="1">#REF!</definedName>
    <definedName name="BEx3KJOMVOSFZVJUL3GKCNP6DQDS" localSheetId="12" hidden="1">#REF!</definedName>
    <definedName name="BEx3KJOMVOSFZVJUL3GKCNP6DQDS" hidden="1">#REF!</definedName>
    <definedName name="BEx3KP2VRBMORK0QEAZUYCXL3DHJ" localSheetId="11" hidden="1">#REF!</definedName>
    <definedName name="BEx3KP2VRBMORK0QEAZUYCXL3DHJ" localSheetId="2" hidden="1">#REF!</definedName>
    <definedName name="BEx3KP2VRBMORK0QEAZUYCXL3DHJ" localSheetId="14" hidden="1">#REF!</definedName>
    <definedName name="BEx3KP2VRBMORK0QEAZUYCXL3DHJ" localSheetId="12" hidden="1">#REF!</definedName>
    <definedName name="BEx3KP2VRBMORK0QEAZUYCXL3DHJ" hidden="1">#REF!</definedName>
    <definedName name="BEx3L4IN3LI4C26SITKTGAH27CDU" localSheetId="11" hidden="1">#REF!</definedName>
    <definedName name="BEx3L4IN3LI4C26SITKTGAH27CDU" localSheetId="2" hidden="1">#REF!</definedName>
    <definedName name="BEx3L4IN3LI4C26SITKTGAH27CDU" localSheetId="14" hidden="1">#REF!</definedName>
    <definedName name="BEx3L4IN3LI4C26SITKTGAH27CDU" localSheetId="12" hidden="1">#REF!</definedName>
    <definedName name="BEx3L4IN3LI4C26SITKTGAH27CDU" hidden="1">#REF!</definedName>
    <definedName name="BEx3L4YQ0J7ZU0M5QM6YIPCEYC9K" localSheetId="11" hidden="1">#REF!</definedName>
    <definedName name="BEx3L4YQ0J7ZU0M5QM6YIPCEYC9K" localSheetId="2" hidden="1">#REF!</definedName>
    <definedName name="BEx3L4YQ0J7ZU0M5QM6YIPCEYC9K" localSheetId="14" hidden="1">#REF!</definedName>
    <definedName name="BEx3L4YQ0J7ZU0M5QM6YIPCEYC9K" localSheetId="12" hidden="1">#REF!</definedName>
    <definedName name="BEx3L4YQ0J7ZU0M5QM6YIPCEYC9K" hidden="1">#REF!</definedName>
    <definedName name="BEx3L60DJOR7NQN42G7YSAODP1EX" localSheetId="11" hidden="1">#REF!</definedName>
    <definedName name="BEx3L60DJOR7NQN42G7YSAODP1EX" localSheetId="2" hidden="1">#REF!</definedName>
    <definedName name="BEx3L60DJOR7NQN42G7YSAODP1EX" localSheetId="14" hidden="1">#REF!</definedName>
    <definedName name="BEx3L60DJOR7NQN42G7YSAODP1EX" localSheetId="12" hidden="1">#REF!</definedName>
    <definedName name="BEx3L60DJOR7NQN42G7YSAODP1EX" hidden="1">#REF!</definedName>
    <definedName name="BEx3L7D0PI38HWZ7VADU16C9E33D" localSheetId="11" hidden="1">#REF!</definedName>
    <definedName name="BEx3L7D0PI38HWZ7VADU16C9E33D" localSheetId="2" hidden="1">#REF!</definedName>
    <definedName name="BEx3L7D0PI38HWZ7VADU16C9E33D" localSheetId="14" hidden="1">#REF!</definedName>
    <definedName name="BEx3L7D0PI38HWZ7VADU16C9E33D" localSheetId="12" hidden="1">#REF!</definedName>
    <definedName name="BEx3L7D0PI38HWZ7VADU16C9E33D" hidden="1">#REF!</definedName>
    <definedName name="BEx3LM1PR4Y7KINKMTMKR984GX8Q" localSheetId="11" hidden="1">#REF!</definedName>
    <definedName name="BEx3LM1PR4Y7KINKMTMKR984GX8Q" localSheetId="2" hidden="1">#REF!</definedName>
    <definedName name="BEx3LM1PR4Y7KINKMTMKR984GX8Q" localSheetId="14" hidden="1">#REF!</definedName>
    <definedName name="BEx3LM1PR4Y7KINKMTMKR984GX8Q" localSheetId="12" hidden="1">#REF!</definedName>
    <definedName name="BEx3LM1PR4Y7KINKMTMKR984GX8Q" hidden="1">#REF!</definedName>
    <definedName name="BEx3LM1PWWC9WH0R5TX5K06V559U" localSheetId="11" hidden="1">#REF!</definedName>
    <definedName name="BEx3LM1PWWC9WH0R5TX5K06V559U" localSheetId="2" hidden="1">#REF!</definedName>
    <definedName name="BEx3LM1PWWC9WH0R5TX5K06V559U" localSheetId="14" hidden="1">#REF!</definedName>
    <definedName name="BEx3LM1PWWC9WH0R5TX5K06V559U" localSheetId="12" hidden="1">#REF!</definedName>
    <definedName name="BEx3LM1PWWC9WH0R5TX5K06V559U" hidden="1">#REF!</definedName>
    <definedName name="BEx3LPCEZ1C0XEKNCM3YT09JWCUO" localSheetId="11" hidden="1">#REF!</definedName>
    <definedName name="BEx3LPCEZ1C0XEKNCM3YT09JWCUO" localSheetId="2" hidden="1">#REF!</definedName>
    <definedName name="BEx3LPCEZ1C0XEKNCM3YT09JWCUO" localSheetId="14" hidden="1">#REF!</definedName>
    <definedName name="BEx3LPCEZ1C0XEKNCM3YT09JWCUO" localSheetId="12" hidden="1">#REF!</definedName>
    <definedName name="BEx3LPCEZ1C0XEKNCM3YT09JWCUO" hidden="1">#REF!</definedName>
    <definedName name="BEx3LSXW33WR1ECIMRYUPFBJXGGH" localSheetId="11" hidden="1">#REF!</definedName>
    <definedName name="BEx3LSXW33WR1ECIMRYUPFBJXGGH" localSheetId="2" hidden="1">#REF!</definedName>
    <definedName name="BEx3LSXW33WR1ECIMRYUPFBJXGGH" localSheetId="14" hidden="1">#REF!</definedName>
    <definedName name="BEx3LSXW33WR1ECIMRYUPFBJXGGH" localSheetId="12" hidden="1">#REF!</definedName>
    <definedName name="BEx3LSXW33WR1ECIMRYUPFBJXGGH" hidden="1">#REF!</definedName>
    <definedName name="BEx3M1MR1K1NQD03H74BFWOK4MWQ" localSheetId="11" hidden="1">#REF!</definedName>
    <definedName name="BEx3M1MR1K1NQD03H74BFWOK4MWQ" localSheetId="2" hidden="1">#REF!</definedName>
    <definedName name="BEx3M1MR1K1NQD03H74BFWOK4MWQ" localSheetId="14" hidden="1">#REF!</definedName>
    <definedName name="BEx3M1MR1K1NQD03H74BFWOK4MWQ" localSheetId="12" hidden="1">#REF!</definedName>
    <definedName name="BEx3M1MR1K1NQD03H74BFWOK4MWQ" hidden="1">#REF!</definedName>
    <definedName name="BEx3M4H77MYUKOOD31H9F80NMVK8" localSheetId="11" hidden="1">#REF!</definedName>
    <definedName name="BEx3M4H77MYUKOOD31H9F80NMVK8" localSheetId="2" hidden="1">#REF!</definedName>
    <definedName name="BEx3M4H77MYUKOOD31H9F80NMVK8" localSheetId="14" hidden="1">#REF!</definedName>
    <definedName name="BEx3M4H77MYUKOOD31H9F80NMVK8" localSheetId="12" hidden="1">#REF!</definedName>
    <definedName name="BEx3M4H77MYUKOOD31H9F80NMVK8" hidden="1">#REF!</definedName>
    <definedName name="BEx3M9VFX329PZWYC4DMZ6P3W9R2" localSheetId="11" hidden="1">#REF!</definedName>
    <definedName name="BEx3M9VFX329PZWYC4DMZ6P3W9R2" localSheetId="2" hidden="1">#REF!</definedName>
    <definedName name="BEx3M9VFX329PZWYC4DMZ6P3W9R2" localSheetId="14" hidden="1">#REF!</definedName>
    <definedName name="BEx3M9VFX329PZWYC4DMZ6P3W9R2" localSheetId="12" hidden="1">#REF!</definedName>
    <definedName name="BEx3M9VFX329PZWYC4DMZ6P3W9R2" hidden="1">#REF!</definedName>
    <definedName name="BEx3MCQ0VEBV0CZXDS505L38EQ8N" localSheetId="11" hidden="1">#REF!</definedName>
    <definedName name="BEx3MCQ0VEBV0CZXDS505L38EQ8N" localSheetId="2" hidden="1">#REF!</definedName>
    <definedName name="BEx3MCQ0VEBV0CZXDS505L38EQ8N" localSheetId="14" hidden="1">#REF!</definedName>
    <definedName name="BEx3MCQ0VEBV0CZXDS505L38EQ8N" localSheetId="12" hidden="1">#REF!</definedName>
    <definedName name="BEx3MCQ0VEBV0CZXDS505L38EQ8N" hidden="1">#REF!</definedName>
    <definedName name="BEx3MEYV5LQY0BAL7V3CFAFVOM3T" localSheetId="11" hidden="1">#REF!</definedName>
    <definedName name="BEx3MEYV5LQY0BAL7V3CFAFVOM3T" localSheetId="2" hidden="1">#REF!</definedName>
    <definedName name="BEx3MEYV5LQY0BAL7V3CFAFVOM3T" localSheetId="14" hidden="1">#REF!</definedName>
    <definedName name="BEx3MEYV5LQY0BAL7V3CFAFVOM3T" localSheetId="12" hidden="1">#REF!</definedName>
    <definedName name="BEx3MEYV5LQY0BAL7V3CFAFVOM3T" hidden="1">#REF!</definedName>
    <definedName name="BEx3MF9LX8G8DXGARRYNTDH542WG" localSheetId="11" hidden="1">#REF!</definedName>
    <definedName name="BEx3MF9LX8G8DXGARRYNTDH542WG" localSheetId="2" hidden="1">#REF!</definedName>
    <definedName name="BEx3MF9LX8G8DXGARRYNTDH542WG" localSheetId="14" hidden="1">#REF!</definedName>
    <definedName name="BEx3MF9LX8G8DXGARRYNTDH542WG" localSheetId="12" hidden="1">#REF!</definedName>
    <definedName name="BEx3MF9LX8G8DXGARRYNTDH542WG" hidden="1">#REF!</definedName>
    <definedName name="BEx3MREOFWJQEYMCMBL7ZE06NBN6" localSheetId="11" hidden="1">#REF!</definedName>
    <definedName name="BEx3MREOFWJQEYMCMBL7ZE06NBN6" localSheetId="2" hidden="1">#REF!</definedName>
    <definedName name="BEx3MREOFWJQEYMCMBL7ZE06NBN6" localSheetId="14" hidden="1">#REF!</definedName>
    <definedName name="BEx3MREOFWJQEYMCMBL7ZE06NBN6" localSheetId="12" hidden="1">#REF!</definedName>
    <definedName name="BEx3MREOFWJQEYMCMBL7ZE06NBN6" hidden="1">#REF!</definedName>
    <definedName name="BEx3MSGD8I6KBFD4XFWYGH3DKUK3" localSheetId="11" hidden="1">#REF!</definedName>
    <definedName name="BEx3MSGD8I6KBFD4XFWYGH3DKUK3" localSheetId="2" hidden="1">#REF!</definedName>
    <definedName name="BEx3MSGD8I6KBFD4XFWYGH3DKUK3" localSheetId="14" hidden="1">#REF!</definedName>
    <definedName name="BEx3MSGD8I6KBFD4XFWYGH3DKUK3" localSheetId="12" hidden="1">#REF!</definedName>
    <definedName name="BEx3MSGD8I6KBFD4XFWYGH3DKUK3" hidden="1">#REF!</definedName>
    <definedName name="BEx3NDQFYEWZAUGWFMGT2R7E7RBT" localSheetId="11" hidden="1">#REF!</definedName>
    <definedName name="BEx3NDQFYEWZAUGWFMGT2R7E7RBT" localSheetId="2" hidden="1">#REF!</definedName>
    <definedName name="BEx3NDQFYEWZAUGWFMGT2R7E7RBT" localSheetId="14" hidden="1">#REF!</definedName>
    <definedName name="BEx3NDQFYEWZAUGWFMGT2R7E7RBT" localSheetId="12" hidden="1">#REF!</definedName>
    <definedName name="BEx3NDQFYEWZAUGWFMGT2R7E7RBT" hidden="1">#REF!</definedName>
    <definedName name="BEx3NGQBX2HEDKOCDX0TX1TGBB3P" localSheetId="11" hidden="1">#REF!</definedName>
    <definedName name="BEx3NGQBX2HEDKOCDX0TX1TGBB3P" localSheetId="2" hidden="1">#REF!</definedName>
    <definedName name="BEx3NGQBX2HEDKOCDX0TX1TGBB3P" localSheetId="14" hidden="1">#REF!</definedName>
    <definedName name="BEx3NGQBX2HEDKOCDX0TX1TGBB3P" localSheetId="12" hidden="1">#REF!</definedName>
    <definedName name="BEx3NGQBX2HEDKOCDX0TX1TGBB3P" hidden="1">#REF!</definedName>
    <definedName name="BEx3NLIZ7PHF2XE59ECZ3MD04ZG1" localSheetId="11" hidden="1">#REF!</definedName>
    <definedName name="BEx3NLIZ7PHF2XE59ECZ3MD04ZG1" localSheetId="2" hidden="1">#REF!</definedName>
    <definedName name="BEx3NLIZ7PHF2XE59ECZ3MD04ZG1" localSheetId="14" hidden="1">#REF!</definedName>
    <definedName name="BEx3NLIZ7PHF2XE59ECZ3MD04ZG1" localSheetId="12" hidden="1">#REF!</definedName>
    <definedName name="BEx3NLIZ7PHF2XE59ECZ3MD04ZG1" hidden="1">#REF!</definedName>
    <definedName name="BEx3NMQ4BVC94728AUM7CCX7UHTU" localSheetId="11" hidden="1">#REF!</definedName>
    <definedName name="BEx3NMQ4BVC94728AUM7CCX7UHTU" localSheetId="2" hidden="1">#REF!</definedName>
    <definedName name="BEx3NMQ4BVC94728AUM7CCX7UHTU" localSheetId="14" hidden="1">#REF!</definedName>
    <definedName name="BEx3NMQ4BVC94728AUM7CCX7UHTU" localSheetId="12" hidden="1">#REF!</definedName>
    <definedName name="BEx3NMQ4BVC94728AUM7CCX7UHTU" hidden="1">#REF!</definedName>
    <definedName name="BEx3NR2I4OUFP3Z2QZEDU2PIFIDI" localSheetId="11" hidden="1">#REF!</definedName>
    <definedName name="BEx3NR2I4OUFP3Z2QZEDU2PIFIDI" localSheetId="2" hidden="1">#REF!</definedName>
    <definedName name="BEx3NR2I4OUFP3Z2QZEDU2PIFIDI" localSheetId="14" hidden="1">#REF!</definedName>
    <definedName name="BEx3NR2I4OUFP3Z2QZEDU2PIFIDI" localSheetId="12" hidden="1">#REF!</definedName>
    <definedName name="BEx3NR2I4OUFP3Z2QZEDU2PIFIDI" hidden="1">#REF!</definedName>
    <definedName name="BEx3O19B8FTTAPVT5DZXQGQXWFR8" localSheetId="11" hidden="1">#REF!</definedName>
    <definedName name="BEx3O19B8FTTAPVT5DZXQGQXWFR8" localSheetId="2" hidden="1">#REF!</definedName>
    <definedName name="BEx3O19B8FTTAPVT5DZXQGQXWFR8" localSheetId="14" hidden="1">#REF!</definedName>
    <definedName name="BEx3O19B8FTTAPVT5DZXQGQXWFR8" localSheetId="12" hidden="1">#REF!</definedName>
    <definedName name="BEx3O19B8FTTAPVT5DZXQGQXWFR8" hidden="1">#REF!</definedName>
    <definedName name="BEx3O85IKWARA6NCJOLRBRJFMEWW" localSheetId="11" hidden="1">#REF!</definedName>
    <definedName name="BEx3O85IKWARA6NCJOLRBRJFMEWW" localSheetId="2" hidden="1">#REF!</definedName>
    <definedName name="BEx3O85IKWARA6NCJOLRBRJFMEWW" localSheetId="9" hidden="1">[16]ZZCOOM_M03_Q004!#REF!</definedName>
    <definedName name="BEx3O85IKWARA6NCJOLRBRJFMEWW" localSheetId="7" hidden="1">[16]ZZCOOM_M03_Q004!#REF!</definedName>
    <definedName name="BEx3O85IKWARA6NCJOLRBRJFMEWW" localSheetId="6" hidden="1">[16]ZZCOOM_M03_Q004!#REF!</definedName>
    <definedName name="BEx3O85IKWARA6NCJOLRBRJFMEWW" localSheetId="14" hidden="1">#REF!</definedName>
    <definedName name="BEx3O85IKWARA6NCJOLRBRJFMEWW" localSheetId="12" hidden="1">#REF!</definedName>
    <definedName name="BEx3O85IKWARA6NCJOLRBRJFMEWW" hidden="1">#REF!</definedName>
    <definedName name="BEx3OJZSCGFRW7SVGBFI0X9DNVMM" localSheetId="11" hidden="1">#REF!</definedName>
    <definedName name="BEx3OJZSCGFRW7SVGBFI0X9DNVMM" localSheetId="2" hidden="1">#REF!</definedName>
    <definedName name="BEx3OJZSCGFRW7SVGBFI0X9DNVMM" localSheetId="14" hidden="1">#REF!</definedName>
    <definedName name="BEx3OJZSCGFRW7SVGBFI0X9DNVMM" localSheetId="12" hidden="1">#REF!</definedName>
    <definedName name="BEx3OJZSCGFRW7SVGBFI0X9DNVMM" hidden="1">#REF!</definedName>
    <definedName name="BEx3ORSBUXAF21MKEY90YJV9AY9A" localSheetId="11" hidden="1">#REF!</definedName>
    <definedName name="BEx3ORSBUXAF21MKEY90YJV9AY9A" localSheetId="2" hidden="1">#REF!</definedName>
    <definedName name="BEx3ORSBUXAF21MKEY90YJV9AY9A" localSheetId="14" hidden="1">#REF!</definedName>
    <definedName name="BEx3ORSBUXAF21MKEY90YJV9AY9A" localSheetId="12" hidden="1">#REF!</definedName>
    <definedName name="BEx3ORSBUXAF21MKEY90YJV9AY9A" hidden="1">#REF!</definedName>
    <definedName name="BEx3OUS0N576NJN078Y1BWUWQK6B" localSheetId="11" hidden="1">#REF!</definedName>
    <definedName name="BEx3OUS0N576NJN078Y1BWUWQK6B" localSheetId="2" hidden="1">#REF!</definedName>
    <definedName name="BEx3OUS0N576NJN078Y1BWUWQK6B" localSheetId="14" hidden="1">#REF!</definedName>
    <definedName name="BEx3OUS0N576NJN078Y1BWUWQK6B" localSheetId="12" hidden="1">#REF!</definedName>
    <definedName name="BEx3OUS0N576NJN078Y1BWUWQK6B" hidden="1">#REF!</definedName>
    <definedName name="BEx3OV8BH6PYNZT7C246LOAU9SVX" localSheetId="11" hidden="1">#REF!</definedName>
    <definedName name="BEx3OV8BH6PYNZT7C246LOAU9SVX" localSheetId="2" hidden="1">#REF!</definedName>
    <definedName name="BEx3OV8BH6PYNZT7C246LOAU9SVX" localSheetId="14" hidden="1">#REF!</definedName>
    <definedName name="BEx3OV8BH6PYNZT7C246LOAU9SVX" localSheetId="12" hidden="1">#REF!</definedName>
    <definedName name="BEx3OV8BH6PYNZT7C246LOAU9SVX" hidden="1">#REF!</definedName>
    <definedName name="BEx3OXRYJZUEY6E72UJU0PHLMYAR" localSheetId="11" hidden="1">#REF!</definedName>
    <definedName name="BEx3OXRYJZUEY6E72UJU0PHLMYAR" localSheetId="2" hidden="1">#REF!</definedName>
    <definedName name="BEx3OXRYJZUEY6E72UJU0PHLMYAR" localSheetId="14" hidden="1">#REF!</definedName>
    <definedName name="BEx3OXRYJZUEY6E72UJU0PHLMYAR" localSheetId="12" hidden="1">#REF!</definedName>
    <definedName name="BEx3OXRYJZUEY6E72UJU0PHLMYAR" hidden="1">#REF!</definedName>
    <definedName name="BEx3P3RP5PYI4BJVYGNU1V7KT5EH" localSheetId="11" hidden="1">#REF!</definedName>
    <definedName name="BEx3P3RP5PYI4BJVYGNU1V7KT5EH" localSheetId="2" hidden="1">#REF!</definedName>
    <definedName name="BEx3P3RP5PYI4BJVYGNU1V7KT5EH" localSheetId="14" hidden="1">#REF!</definedName>
    <definedName name="BEx3P3RP5PYI4BJVYGNU1V7KT5EH" localSheetId="12" hidden="1">#REF!</definedName>
    <definedName name="BEx3P3RP5PYI4BJVYGNU1V7KT5EH" hidden="1">#REF!</definedName>
    <definedName name="BEx3P59TTRSGQY888P5C1O7M2PQT" localSheetId="11" hidden="1">#REF!</definedName>
    <definedName name="BEx3P59TTRSGQY888P5C1O7M2PQT" localSheetId="2" hidden="1">#REF!</definedName>
    <definedName name="BEx3P59TTRSGQY888P5C1O7M2PQT" localSheetId="14" hidden="1">#REF!</definedName>
    <definedName name="BEx3P59TTRSGQY888P5C1O7M2PQT" localSheetId="12" hidden="1">#REF!</definedName>
    <definedName name="BEx3P59TTRSGQY888P5C1O7M2PQT" hidden="1">#REF!</definedName>
    <definedName name="BEx3PDNRRNKD5GOUBUQFXAHIXLD9" localSheetId="11" hidden="1">#REF!</definedName>
    <definedName name="BEx3PDNRRNKD5GOUBUQFXAHIXLD9" localSheetId="2" hidden="1">#REF!</definedName>
    <definedName name="BEx3PDNRRNKD5GOUBUQFXAHIXLD9" localSheetId="14" hidden="1">#REF!</definedName>
    <definedName name="BEx3PDNRRNKD5GOUBUQFXAHIXLD9" localSheetId="12" hidden="1">#REF!</definedName>
    <definedName name="BEx3PDNRRNKD5GOUBUQFXAHIXLD9" hidden="1">#REF!</definedName>
    <definedName name="BEx3PDT8GNPWLLN02IH1XPV90XYK" localSheetId="11" hidden="1">#REF!</definedName>
    <definedName name="BEx3PDT8GNPWLLN02IH1XPV90XYK" localSheetId="2" hidden="1">#REF!</definedName>
    <definedName name="BEx3PDT8GNPWLLN02IH1XPV90XYK" localSheetId="14" hidden="1">#REF!</definedName>
    <definedName name="BEx3PDT8GNPWLLN02IH1XPV90XYK" localSheetId="12" hidden="1">#REF!</definedName>
    <definedName name="BEx3PDT8GNPWLLN02IH1XPV90XYK" hidden="1">#REF!</definedName>
    <definedName name="BEx3PKEMDW8KZEP11IL927C5O7I2" localSheetId="11" hidden="1">#REF!</definedName>
    <definedName name="BEx3PKEMDW8KZEP11IL927C5O7I2" localSheetId="2" hidden="1">#REF!</definedName>
    <definedName name="BEx3PKEMDW8KZEP11IL927C5O7I2" localSheetId="14" hidden="1">#REF!</definedName>
    <definedName name="BEx3PKEMDW8KZEP11IL927C5O7I2" localSheetId="12" hidden="1">#REF!</definedName>
    <definedName name="BEx3PKEMDW8KZEP11IL927C5O7I2" hidden="1">#REF!</definedName>
    <definedName name="BEx3PKJZ1Z7L9S6KV8KXVS6B2FX4" localSheetId="11" hidden="1">#REF!</definedName>
    <definedName name="BEx3PKJZ1Z7L9S6KV8KXVS6B2FX4" localSheetId="2" hidden="1">#REF!</definedName>
    <definedName name="BEx3PKJZ1Z7L9S6KV8KXVS6B2FX4" localSheetId="14" hidden="1">#REF!</definedName>
    <definedName name="BEx3PKJZ1Z7L9S6KV8KXVS6B2FX4" localSheetId="12" hidden="1">#REF!</definedName>
    <definedName name="BEx3PKJZ1Z7L9S6KV8KXVS6B2FX4" hidden="1">#REF!</definedName>
    <definedName name="BEx3PMNG53Z5HY138H99QOMTX8W3" localSheetId="11" hidden="1">#REF!</definedName>
    <definedName name="BEx3PMNG53Z5HY138H99QOMTX8W3" localSheetId="2" hidden="1">#REF!</definedName>
    <definedName name="BEx3PMNG53Z5HY138H99QOMTX8W3" localSheetId="14" hidden="1">#REF!</definedName>
    <definedName name="BEx3PMNG53Z5HY138H99QOMTX8W3" localSheetId="12" hidden="1">#REF!</definedName>
    <definedName name="BEx3PMNG53Z5HY138H99QOMTX8W3" hidden="1">#REF!</definedName>
    <definedName name="BEx3PP1RRSFZ8UC0JC9R91W6LNKW" localSheetId="11" hidden="1">#REF!</definedName>
    <definedName name="BEx3PP1RRSFZ8UC0JC9R91W6LNKW" localSheetId="2" hidden="1">#REF!</definedName>
    <definedName name="BEx3PP1RRSFZ8UC0JC9R91W6LNKW" localSheetId="14" hidden="1">#REF!</definedName>
    <definedName name="BEx3PP1RRSFZ8UC0JC9R91W6LNKW" localSheetId="12" hidden="1">#REF!</definedName>
    <definedName name="BEx3PP1RRSFZ8UC0JC9R91W6LNKW" hidden="1">#REF!</definedName>
    <definedName name="BEx3PRQW017D7T1X732WDV7L1KP8" localSheetId="11" hidden="1">#REF!</definedName>
    <definedName name="BEx3PRQW017D7T1X732WDV7L1KP8" localSheetId="2" hidden="1">#REF!</definedName>
    <definedName name="BEx3PRQW017D7T1X732WDV7L1KP8" localSheetId="14" hidden="1">#REF!</definedName>
    <definedName name="BEx3PRQW017D7T1X732WDV7L1KP8" localSheetId="12" hidden="1">#REF!</definedName>
    <definedName name="BEx3PRQW017D7T1X732WDV7L1KP8" hidden="1">#REF!</definedName>
    <definedName name="BEx3PVXYZC8WB9ZJE7OCKUXZ46EA" localSheetId="11" hidden="1">#REF!</definedName>
    <definedName name="BEx3PVXYZC8WB9ZJE7OCKUXZ46EA" localSheetId="2" hidden="1">#REF!</definedName>
    <definedName name="BEx3PVXYZC8WB9ZJE7OCKUXZ46EA" localSheetId="14" hidden="1">#REF!</definedName>
    <definedName name="BEx3PVXYZC8WB9ZJE7OCKUXZ46EA" localSheetId="12" hidden="1">#REF!</definedName>
    <definedName name="BEx3PVXYZC8WB9ZJE7OCKUXZ46EA" hidden="1">#REF!</definedName>
    <definedName name="BEx3Q0VWPU5EQECK7MQ47TYJ3SWW" localSheetId="11" hidden="1">#REF!</definedName>
    <definedName name="BEx3Q0VWPU5EQECK7MQ47TYJ3SWW" localSheetId="2" hidden="1">#REF!</definedName>
    <definedName name="BEx3Q0VWPU5EQECK7MQ47TYJ3SWW" localSheetId="14" hidden="1">#REF!</definedName>
    <definedName name="BEx3Q0VWPU5EQECK7MQ47TYJ3SWW" localSheetId="12" hidden="1">#REF!</definedName>
    <definedName name="BEx3Q0VWPU5EQECK7MQ47TYJ3SWW" hidden="1">#REF!</definedName>
    <definedName name="BEx3Q7BZ9PUXK2RLIOFSIS9AHU1B" localSheetId="11" hidden="1">#REF!</definedName>
    <definedName name="BEx3Q7BZ9PUXK2RLIOFSIS9AHU1B" localSheetId="2" hidden="1">#REF!</definedName>
    <definedName name="BEx3Q7BZ9PUXK2RLIOFSIS9AHU1B" localSheetId="14" hidden="1">#REF!</definedName>
    <definedName name="BEx3Q7BZ9PUXK2RLIOFSIS9AHU1B" localSheetId="12" hidden="1">#REF!</definedName>
    <definedName name="BEx3Q7BZ9PUXK2RLIOFSIS9AHU1B" hidden="1">#REF!</definedName>
    <definedName name="BEx3Q8J42S9VU6EAN2Y28MR6DF88" localSheetId="11" hidden="1">#REF!</definedName>
    <definedName name="BEx3Q8J42S9VU6EAN2Y28MR6DF88" localSheetId="2" hidden="1">#REF!</definedName>
    <definedName name="BEx3Q8J42S9VU6EAN2Y28MR6DF88" localSheetId="14" hidden="1">#REF!</definedName>
    <definedName name="BEx3Q8J42S9VU6EAN2Y28MR6DF88" localSheetId="12" hidden="1">#REF!</definedName>
    <definedName name="BEx3Q8J42S9VU6EAN2Y28MR6DF88" hidden="1">#REF!</definedName>
    <definedName name="BEx3QCFD2TBUF95ZN83Q7JPV97FK" localSheetId="11" hidden="1">#REF!</definedName>
    <definedName name="BEx3QCFD2TBUF95ZN83Q7JPV97FK" localSheetId="2" hidden="1">#REF!</definedName>
    <definedName name="BEx3QCFD2TBUF95ZN83Q7JPV97FK" localSheetId="14" hidden="1">#REF!</definedName>
    <definedName name="BEx3QCFD2TBUF95ZN83Q7JPV97FK" localSheetId="12" hidden="1">#REF!</definedName>
    <definedName name="BEx3QCFD2TBUF95ZN83Q7JPV97FK" hidden="1">#REF!</definedName>
    <definedName name="BEx3QEDFOYFY5NBTININ5W4RLD4Q" localSheetId="11" hidden="1">#REF!</definedName>
    <definedName name="BEx3QEDFOYFY5NBTININ5W4RLD4Q" localSheetId="2" hidden="1">#REF!</definedName>
    <definedName name="BEx3QEDFOYFY5NBTININ5W4RLD4Q" localSheetId="14" hidden="1">#REF!</definedName>
    <definedName name="BEx3QEDFOYFY5NBTININ5W4RLD4Q" localSheetId="12" hidden="1">#REF!</definedName>
    <definedName name="BEx3QEDFOYFY5NBTININ5W4RLD4Q" hidden="1">#REF!</definedName>
    <definedName name="BEx3QIKJ3U962US1Q564NZDLU8LD" localSheetId="11" hidden="1">#REF!</definedName>
    <definedName name="BEx3QIKJ3U962US1Q564NZDLU8LD" localSheetId="2" hidden="1">#REF!</definedName>
    <definedName name="BEx3QIKJ3U962US1Q564NZDLU8LD" localSheetId="14" hidden="1">#REF!</definedName>
    <definedName name="BEx3QIKJ3U962US1Q564NZDLU8LD" localSheetId="12" hidden="1">#REF!</definedName>
    <definedName name="BEx3QIKJ3U962US1Q564NZDLU8LD" hidden="1">#REF!</definedName>
    <definedName name="BEx3QLF3RHHBNUFLUWEROBZDF1U4" localSheetId="11" hidden="1">#REF!</definedName>
    <definedName name="BEx3QLF3RHHBNUFLUWEROBZDF1U4" localSheetId="2" hidden="1">#REF!</definedName>
    <definedName name="BEx3QLF3RHHBNUFLUWEROBZDF1U4" localSheetId="14" hidden="1">#REF!</definedName>
    <definedName name="BEx3QLF3RHHBNUFLUWEROBZDF1U4" localSheetId="12" hidden="1">#REF!</definedName>
    <definedName name="BEx3QLF3RHHBNUFLUWEROBZDF1U4" hidden="1">#REF!</definedName>
    <definedName name="BEx3QR9D45DHW50VQ7Y3Q1AXPOB9" localSheetId="11" hidden="1">#REF!</definedName>
    <definedName name="BEx3QR9D45DHW50VQ7Y3Q1AXPOB9" localSheetId="2" hidden="1">#REF!</definedName>
    <definedName name="BEx3QR9D45DHW50VQ7Y3Q1AXPOB9" localSheetId="14" hidden="1">#REF!</definedName>
    <definedName name="BEx3QR9D45DHW50VQ7Y3Q1AXPOB9" localSheetId="12" hidden="1">#REF!</definedName>
    <definedName name="BEx3QR9D45DHW50VQ7Y3Q1AXPOB9" hidden="1">#REF!</definedName>
    <definedName name="BEx3QSWT2S5KWG6U2V9711IYDQBM" localSheetId="11" hidden="1">#REF!</definedName>
    <definedName name="BEx3QSWT2S5KWG6U2V9711IYDQBM" localSheetId="2" hidden="1">#REF!</definedName>
    <definedName name="BEx3QSWT2S5KWG6U2V9711IYDQBM" localSheetId="14" hidden="1">#REF!</definedName>
    <definedName name="BEx3QSWT2S5KWG6U2V9711IYDQBM" localSheetId="12" hidden="1">#REF!</definedName>
    <definedName name="BEx3QSWT2S5KWG6U2V9711IYDQBM" hidden="1">#REF!</definedName>
    <definedName name="BEx3QVGG7Q2X4HZHJAM35A8T3VR7" localSheetId="11" hidden="1">#REF!</definedName>
    <definedName name="BEx3QVGG7Q2X4HZHJAM35A8T3VR7" localSheetId="2" hidden="1">#REF!</definedName>
    <definedName name="BEx3QVGG7Q2X4HZHJAM35A8T3VR7" localSheetId="14" hidden="1">#REF!</definedName>
    <definedName name="BEx3QVGG7Q2X4HZHJAM35A8T3VR7" localSheetId="12" hidden="1">#REF!</definedName>
    <definedName name="BEx3QVGG7Q2X4HZHJAM35A8T3VR7" hidden="1">#REF!</definedName>
    <definedName name="BEx3R0JUB9YN8PHPPQTAMIT1IHWK" localSheetId="11" hidden="1">#REF!</definedName>
    <definedName name="BEx3R0JUB9YN8PHPPQTAMIT1IHWK" localSheetId="2" hidden="1">#REF!</definedName>
    <definedName name="BEx3R0JUB9YN8PHPPQTAMIT1IHWK" localSheetId="14" hidden="1">#REF!</definedName>
    <definedName name="BEx3R0JUB9YN8PHPPQTAMIT1IHWK" localSheetId="12" hidden="1">#REF!</definedName>
    <definedName name="BEx3R0JUB9YN8PHPPQTAMIT1IHWK" hidden="1">#REF!</definedName>
    <definedName name="BEx3R81NFRO7M81VHVKOBFT0QBIL" localSheetId="11" hidden="1">#REF!</definedName>
    <definedName name="BEx3R81NFRO7M81VHVKOBFT0QBIL" localSheetId="2" hidden="1">#REF!</definedName>
    <definedName name="BEx3R81NFRO7M81VHVKOBFT0QBIL" localSheetId="14" hidden="1">#REF!</definedName>
    <definedName name="BEx3R81NFRO7M81VHVKOBFT0QBIL" localSheetId="12" hidden="1">#REF!</definedName>
    <definedName name="BEx3R81NFRO7M81VHVKOBFT0QBIL" hidden="1">#REF!</definedName>
    <definedName name="BEx3RHC2ZD5UFS6QD4OPFCNNMWH1" localSheetId="11" hidden="1">#REF!</definedName>
    <definedName name="BEx3RHC2ZD5UFS6QD4OPFCNNMWH1" localSheetId="2" hidden="1">#REF!</definedName>
    <definedName name="BEx3RHC2ZD5UFS6QD4OPFCNNMWH1" localSheetId="14" hidden="1">#REF!</definedName>
    <definedName name="BEx3RHC2ZD5UFS6QD4OPFCNNMWH1" localSheetId="12" hidden="1">#REF!</definedName>
    <definedName name="BEx3RHC2ZD5UFS6QD4OPFCNNMWH1" hidden="1">#REF!</definedName>
    <definedName name="BEx3RQ10QIWBAPHALAA91BUUCM2X" localSheetId="11" hidden="1">#REF!</definedName>
    <definedName name="BEx3RQ10QIWBAPHALAA91BUUCM2X" localSheetId="2" hidden="1">#REF!</definedName>
    <definedName name="BEx3RQ10QIWBAPHALAA91BUUCM2X" localSheetId="14" hidden="1">#REF!</definedName>
    <definedName name="BEx3RQ10QIWBAPHALAA91BUUCM2X" localSheetId="12" hidden="1">#REF!</definedName>
    <definedName name="BEx3RQ10QIWBAPHALAA91BUUCM2X" hidden="1">#REF!</definedName>
    <definedName name="BEx3RV4E1WT43SZBUN09RTB8EK1O" localSheetId="11" hidden="1">#REF!</definedName>
    <definedName name="BEx3RV4E1WT43SZBUN09RTB8EK1O" localSheetId="2" hidden="1">#REF!</definedName>
    <definedName name="BEx3RV4E1WT43SZBUN09RTB8EK1O" localSheetId="14" hidden="1">#REF!</definedName>
    <definedName name="BEx3RV4E1WT43SZBUN09RTB8EK1O" localSheetId="12" hidden="1">#REF!</definedName>
    <definedName name="BEx3RV4E1WT43SZBUN09RTB8EK1O" hidden="1">#REF!</definedName>
    <definedName name="BEx3RXYU0QLFXSFTM5EB20GD03W5" localSheetId="11" hidden="1">#REF!</definedName>
    <definedName name="BEx3RXYU0QLFXSFTM5EB20GD03W5" localSheetId="2" hidden="1">#REF!</definedName>
    <definedName name="BEx3RXYU0QLFXSFTM5EB20GD03W5" localSheetId="14" hidden="1">#REF!</definedName>
    <definedName name="BEx3RXYU0QLFXSFTM5EB20GD03W5" localSheetId="12" hidden="1">#REF!</definedName>
    <definedName name="BEx3RXYU0QLFXSFTM5EB20GD03W5" hidden="1">#REF!</definedName>
    <definedName name="BEx3RYKLC3QQO3XTUN7BEW2AQL98" localSheetId="11" hidden="1">#REF!</definedName>
    <definedName name="BEx3RYKLC3QQO3XTUN7BEW2AQL98" localSheetId="2" hidden="1">#REF!</definedName>
    <definedName name="BEx3RYKLC3QQO3XTUN7BEW2AQL98" localSheetId="14" hidden="1">#REF!</definedName>
    <definedName name="BEx3RYKLC3QQO3XTUN7BEW2AQL98" localSheetId="12" hidden="1">#REF!</definedName>
    <definedName name="BEx3RYKLC3QQO3XTUN7BEW2AQL98" hidden="1">#REF!</definedName>
    <definedName name="BEx3S37QNFSKW3DGRH5YVVEZLJI7" localSheetId="11" hidden="1">#REF!</definedName>
    <definedName name="BEx3S37QNFSKW3DGRH5YVVEZLJI7" localSheetId="2" hidden="1">#REF!</definedName>
    <definedName name="BEx3S37QNFSKW3DGRH5YVVEZLJI7" localSheetId="14" hidden="1">#REF!</definedName>
    <definedName name="BEx3S37QNFSKW3DGRH5YVVEZLJI7" localSheetId="12" hidden="1">#REF!</definedName>
    <definedName name="BEx3S37QNFSKW3DGRH5YVVEZLJI7" hidden="1">#REF!</definedName>
    <definedName name="BEx3SICJ45BYT6FHBER86PJT25FC" localSheetId="11" hidden="1">#REF!</definedName>
    <definedName name="BEx3SICJ45BYT6FHBER86PJT25FC" localSheetId="2" hidden="1">#REF!</definedName>
    <definedName name="BEx3SICJ45BYT6FHBER86PJT25FC" localSheetId="14" hidden="1">#REF!</definedName>
    <definedName name="BEx3SICJ45BYT6FHBER86PJT25FC" localSheetId="12" hidden="1">#REF!</definedName>
    <definedName name="BEx3SICJ45BYT6FHBER86PJT25FC" hidden="1">#REF!</definedName>
    <definedName name="BEx3SMUCMJVGQ2H4EHQI5ZFHEF0P" localSheetId="11" hidden="1">#REF!</definedName>
    <definedName name="BEx3SMUCMJVGQ2H4EHQI5ZFHEF0P" localSheetId="2" hidden="1">#REF!</definedName>
    <definedName name="BEx3SMUCMJVGQ2H4EHQI5ZFHEF0P" localSheetId="14" hidden="1">#REF!</definedName>
    <definedName name="BEx3SMUCMJVGQ2H4EHQI5ZFHEF0P" localSheetId="12" hidden="1">#REF!</definedName>
    <definedName name="BEx3SMUCMJVGQ2H4EHQI5ZFHEF0P" hidden="1">#REF!</definedName>
    <definedName name="BEx3SN56F03CPDRDA7LZ763V0N4I" localSheetId="11" hidden="1">#REF!</definedName>
    <definedName name="BEx3SN56F03CPDRDA7LZ763V0N4I" localSheetId="2" hidden="1">#REF!</definedName>
    <definedName name="BEx3SN56F03CPDRDA7LZ763V0N4I" localSheetId="14" hidden="1">#REF!</definedName>
    <definedName name="BEx3SN56F03CPDRDA7LZ763V0N4I" localSheetId="12" hidden="1">#REF!</definedName>
    <definedName name="BEx3SN56F03CPDRDA7LZ763V0N4I" hidden="1">#REF!</definedName>
    <definedName name="BEx3SPE6N1ORXPRCDL3JPZD73Z9F" localSheetId="11" hidden="1">#REF!</definedName>
    <definedName name="BEx3SPE6N1ORXPRCDL3JPZD73Z9F" localSheetId="2" hidden="1">#REF!</definedName>
    <definedName name="BEx3SPE6N1ORXPRCDL3JPZD73Z9F" localSheetId="14" hidden="1">#REF!</definedName>
    <definedName name="BEx3SPE6N1ORXPRCDL3JPZD73Z9F" localSheetId="12" hidden="1">#REF!</definedName>
    <definedName name="BEx3SPE6N1ORXPRCDL3JPZD73Z9F" hidden="1">#REF!</definedName>
    <definedName name="BEx3T29ZTULQE0OMSMWUMZDU9ZZ0" localSheetId="11" hidden="1">#REF!</definedName>
    <definedName name="BEx3T29ZTULQE0OMSMWUMZDU9ZZ0" localSheetId="2" hidden="1">#REF!</definedName>
    <definedName name="BEx3T29ZTULQE0OMSMWUMZDU9ZZ0" localSheetId="14" hidden="1">#REF!</definedName>
    <definedName name="BEx3T29ZTULQE0OMSMWUMZDU9ZZ0" localSheetId="12" hidden="1">#REF!</definedName>
    <definedName name="BEx3T29ZTULQE0OMSMWUMZDU9ZZ0" hidden="1">#REF!</definedName>
    <definedName name="BEx3T6MJ1QDJ929WMUDVZ0O3UW0Y" localSheetId="11" hidden="1">#REF!</definedName>
    <definedName name="BEx3T6MJ1QDJ929WMUDVZ0O3UW0Y" localSheetId="2" hidden="1">#REF!</definedName>
    <definedName name="BEx3T6MJ1QDJ929WMUDVZ0O3UW0Y" localSheetId="14" hidden="1">#REF!</definedName>
    <definedName name="BEx3T6MJ1QDJ929WMUDVZ0O3UW0Y" localSheetId="12" hidden="1">#REF!</definedName>
    <definedName name="BEx3T6MJ1QDJ929WMUDVZ0O3UW0Y" hidden="1">#REF!</definedName>
    <definedName name="BEx3TD7WH1NN1OH0MRS4T8ENRU32" localSheetId="11" hidden="1">#REF!</definedName>
    <definedName name="BEx3TD7WH1NN1OH0MRS4T8ENRU32" localSheetId="2" hidden="1">#REF!</definedName>
    <definedName name="BEx3TD7WH1NN1OH0MRS4T8ENRU32" localSheetId="14" hidden="1">#REF!</definedName>
    <definedName name="BEx3TD7WH1NN1OH0MRS4T8ENRU32" localSheetId="12" hidden="1">#REF!</definedName>
    <definedName name="BEx3TD7WH1NN1OH0MRS4T8ENRU32" hidden="1">#REF!</definedName>
    <definedName name="BEx3TPCSI16OAB2L9M9IULQMQ9J9" localSheetId="11" hidden="1">#REF!</definedName>
    <definedName name="BEx3TPCSI16OAB2L9M9IULQMQ9J9" localSheetId="2" hidden="1">#REF!</definedName>
    <definedName name="BEx3TPCSI16OAB2L9M9IULQMQ9J9" localSheetId="14" hidden="1">#REF!</definedName>
    <definedName name="BEx3TPCSI16OAB2L9M9IULQMQ9J9" localSheetId="12" hidden="1">#REF!</definedName>
    <definedName name="BEx3TPCSI16OAB2L9M9IULQMQ9J9" hidden="1">#REF!</definedName>
    <definedName name="BEx3TQ3SFJB2WTCV0OXDE56FB46K" localSheetId="11" hidden="1">#REF!</definedName>
    <definedName name="BEx3TQ3SFJB2WTCV0OXDE56FB46K" localSheetId="2" hidden="1">#REF!</definedName>
    <definedName name="BEx3TQ3SFJB2WTCV0OXDE56FB46K" localSheetId="14" hidden="1">#REF!</definedName>
    <definedName name="BEx3TQ3SFJB2WTCV0OXDE56FB46K" localSheetId="12" hidden="1">#REF!</definedName>
    <definedName name="BEx3TQ3SFJB2WTCV0OXDE56FB46K" hidden="1">#REF!</definedName>
    <definedName name="BEx3TX59M3456DDBXWFJ8X2TU37A" localSheetId="11" hidden="1">#REF!</definedName>
    <definedName name="BEx3TX59M3456DDBXWFJ8X2TU37A" localSheetId="2" hidden="1">#REF!</definedName>
    <definedName name="BEx3TX59M3456DDBXWFJ8X2TU37A" localSheetId="14" hidden="1">#REF!</definedName>
    <definedName name="BEx3TX59M3456DDBXWFJ8X2TU37A" localSheetId="12" hidden="1">#REF!</definedName>
    <definedName name="BEx3TX59M3456DDBXWFJ8X2TU37A" hidden="1">#REF!</definedName>
    <definedName name="BEx3U2UBY80GPGSTYFGI6F8TPKCV" localSheetId="11" hidden="1">#REF!</definedName>
    <definedName name="BEx3U2UBY80GPGSTYFGI6F8TPKCV" localSheetId="2" hidden="1">#REF!</definedName>
    <definedName name="BEx3U2UBY80GPGSTYFGI6F8TPKCV" localSheetId="14" hidden="1">#REF!</definedName>
    <definedName name="BEx3U2UBY80GPGSTYFGI6F8TPKCV" localSheetId="12" hidden="1">#REF!</definedName>
    <definedName name="BEx3U2UBY80GPGSTYFGI6F8TPKCV" hidden="1">#REF!</definedName>
    <definedName name="BEx3U64YUOZ419BAJS2W78UMATAW" localSheetId="11" hidden="1">#REF!</definedName>
    <definedName name="BEx3U64YUOZ419BAJS2W78UMATAW" localSheetId="2" hidden="1">#REF!</definedName>
    <definedName name="BEx3U64YUOZ419BAJS2W78UMATAW" localSheetId="14" hidden="1">#REF!</definedName>
    <definedName name="BEx3U64YUOZ419BAJS2W78UMATAW" localSheetId="12" hidden="1">#REF!</definedName>
    <definedName name="BEx3U64YUOZ419BAJS2W78UMATAW" hidden="1">#REF!</definedName>
    <definedName name="BEx3U94WCEA5DKMWBEX1GU0LKYG2" localSheetId="11" hidden="1">#REF!</definedName>
    <definedName name="BEx3U94WCEA5DKMWBEX1GU0LKYG2" localSheetId="2" hidden="1">#REF!</definedName>
    <definedName name="BEx3U94WCEA5DKMWBEX1GU0LKYG2" localSheetId="14" hidden="1">#REF!</definedName>
    <definedName name="BEx3U94WCEA5DKMWBEX1GU0LKYG2" localSheetId="12" hidden="1">#REF!</definedName>
    <definedName name="BEx3U94WCEA5DKMWBEX1GU0LKYG2" hidden="1">#REF!</definedName>
    <definedName name="BEx3U9VZ8SQVYS6ZA038J7AP7ZGW" localSheetId="11" hidden="1">#REF!</definedName>
    <definedName name="BEx3U9VZ8SQVYS6ZA038J7AP7ZGW" localSheetId="2" hidden="1">#REF!</definedName>
    <definedName name="BEx3U9VZ8SQVYS6ZA038J7AP7ZGW" localSheetId="14" hidden="1">#REF!</definedName>
    <definedName name="BEx3U9VZ8SQVYS6ZA038J7AP7ZGW" localSheetId="12" hidden="1">#REF!</definedName>
    <definedName name="BEx3U9VZ8SQVYS6ZA038J7AP7ZGW" hidden="1">#REF!</definedName>
    <definedName name="BEx3UIQ5WRJBGNTFCCLOR4N7B1OQ" localSheetId="11" hidden="1">#REF!</definedName>
    <definedName name="BEx3UIQ5WRJBGNTFCCLOR4N7B1OQ" localSheetId="2" hidden="1">#REF!</definedName>
    <definedName name="BEx3UIQ5WRJBGNTFCCLOR4N7B1OQ" localSheetId="14" hidden="1">#REF!</definedName>
    <definedName name="BEx3UIQ5WRJBGNTFCCLOR4N7B1OQ" localSheetId="12" hidden="1">#REF!</definedName>
    <definedName name="BEx3UIQ5WRJBGNTFCCLOR4N7B1OQ" hidden="1">#REF!</definedName>
    <definedName name="BEx3UJMIX2NUSSWGMSI25A5DM4CH" localSheetId="11" hidden="1">#REF!</definedName>
    <definedName name="BEx3UJMIX2NUSSWGMSI25A5DM4CH" localSheetId="2" hidden="1">#REF!</definedName>
    <definedName name="BEx3UJMIX2NUSSWGMSI25A5DM4CH" localSheetId="14" hidden="1">#REF!</definedName>
    <definedName name="BEx3UJMIX2NUSSWGMSI25A5DM4CH" localSheetId="12" hidden="1">#REF!</definedName>
    <definedName name="BEx3UJMIX2NUSSWGMSI25A5DM4CH" hidden="1">#REF!</definedName>
    <definedName name="BEx3UKIX0UULWP3BZA8VT2SQ8WI7" localSheetId="11" hidden="1">#REF!</definedName>
    <definedName name="BEx3UKIX0UULWP3BZA8VT2SQ8WI7" localSheetId="2" hidden="1">#REF!</definedName>
    <definedName name="BEx3UKIX0UULWP3BZA8VT2SQ8WI7" localSheetId="14" hidden="1">#REF!</definedName>
    <definedName name="BEx3UKIX0UULWP3BZA8VT2SQ8WI7" localSheetId="12" hidden="1">#REF!</definedName>
    <definedName name="BEx3UKIX0UULWP3BZA8VT2SQ8WI7" hidden="1">#REF!</definedName>
    <definedName name="BEx3UKOCOQG7S1YQ436S997K1KWV" localSheetId="11" hidden="1">#REF!</definedName>
    <definedName name="BEx3UKOCOQG7S1YQ436S997K1KWV" localSheetId="2" hidden="1">#REF!</definedName>
    <definedName name="BEx3UKOCOQG7S1YQ436S997K1KWV" localSheetId="14" hidden="1">#REF!</definedName>
    <definedName name="BEx3UKOCOQG7S1YQ436S997K1KWV" localSheetId="12" hidden="1">#REF!</definedName>
    <definedName name="BEx3UKOCOQG7S1YQ436S997K1KWV" hidden="1">#REF!</definedName>
    <definedName name="BEx3UYM19VIXLA0EU7LB9NHA77PB" localSheetId="11" hidden="1">#REF!</definedName>
    <definedName name="BEx3UYM19VIXLA0EU7LB9NHA77PB" localSheetId="2" hidden="1">#REF!</definedName>
    <definedName name="BEx3UYM19VIXLA0EU7LB9NHA77PB" localSheetId="14" hidden="1">#REF!</definedName>
    <definedName name="BEx3UYM19VIXLA0EU7LB9NHA77PB" localSheetId="12" hidden="1">#REF!</definedName>
    <definedName name="BEx3UYM19VIXLA0EU7LB9NHA77PB" hidden="1">#REF!</definedName>
    <definedName name="BEx3VML7CG70HPISMVYIUEN3711Q" localSheetId="11" hidden="1">#REF!</definedName>
    <definedName name="BEx3VML7CG70HPISMVYIUEN3711Q" localSheetId="2" hidden="1">#REF!</definedName>
    <definedName name="BEx3VML7CG70HPISMVYIUEN3711Q" localSheetId="14" hidden="1">#REF!</definedName>
    <definedName name="BEx3VML7CG70HPISMVYIUEN3711Q" localSheetId="12" hidden="1">#REF!</definedName>
    <definedName name="BEx3VML7CG70HPISMVYIUEN3711Q" hidden="1">#REF!</definedName>
    <definedName name="BEx56ZID5H04P9AIYLP1OASFGV56" localSheetId="11" hidden="1">#REF!</definedName>
    <definedName name="BEx56ZID5H04P9AIYLP1OASFGV56" localSheetId="2" hidden="1">#REF!</definedName>
    <definedName name="BEx56ZID5H04P9AIYLP1OASFGV56" localSheetId="14" hidden="1">#REF!</definedName>
    <definedName name="BEx56ZID5H04P9AIYLP1OASFGV56" localSheetId="12" hidden="1">#REF!</definedName>
    <definedName name="BEx56ZID5H04P9AIYLP1OASFGV56" hidden="1">#REF!</definedName>
    <definedName name="BEx57ROM8UIFKV5C1BOZWSQQLESO" localSheetId="11" hidden="1">#REF!</definedName>
    <definedName name="BEx57ROM8UIFKV5C1BOZWSQQLESO" localSheetId="2" hidden="1">#REF!</definedName>
    <definedName name="BEx57ROM8UIFKV5C1BOZWSQQLESO" localSheetId="14" hidden="1">#REF!</definedName>
    <definedName name="BEx57ROM8UIFKV5C1BOZWSQQLESO" localSheetId="12" hidden="1">#REF!</definedName>
    <definedName name="BEx57ROM8UIFKV5C1BOZWSQQLESO" hidden="1">#REF!</definedName>
    <definedName name="BEx587EYSS57E3PI8DT973HLJM9E" localSheetId="11" hidden="1">#REF!</definedName>
    <definedName name="BEx587EYSS57E3PI8DT973HLJM9E" localSheetId="2" hidden="1">#REF!</definedName>
    <definedName name="BEx587EYSS57E3PI8DT973HLJM9E" localSheetId="14" hidden="1">#REF!</definedName>
    <definedName name="BEx587EYSS57E3PI8DT973HLJM9E" localSheetId="12" hidden="1">#REF!</definedName>
    <definedName name="BEx587EYSS57E3PI8DT973HLJM9E" hidden="1">#REF!</definedName>
    <definedName name="BEx587KFQ3VKCOCY1SA5F24PQGUI" localSheetId="11" hidden="1">#REF!</definedName>
    <definedName name="BEx587KFQ3VKCOCY1SA5F24PQGUI" localSheetId="2" hidden="1">#REF!</definedName>
    <definedName name="BEx587KFQ3VKCOCY1SA5F24PQGUI" localSheetId="14" hidden="1">#REF!</definedName>
    <definedName name="BEx587KFQ3VKCOCY1SA5F24PQGUI" localSheetId="12" hidden="1">#REF!</definedName>
    <definedName name="BEx587KFQ3VKCOCY1SA5F24PQGUI" hidden="1">#REF!</definedName>
    <definedName name="BEx58O780PQ05NF0Z1SKKRB3N099" localSheetId="11" hidden="1">#REF!</definedName>
    <definedName name="BEx58O780PQ05NF0Z1SKKRB3N099" localSheetId="2" hidden="1">#REF!</definedName>
    <definedName name="BEx58O780PQ05NF0Z1SKKRB3N099" localSheetId="14" hidden="1">#REF!</definedName>
    <definedName name="BEx58O780PQ05NF0Z1SKKRB3N099" localSheetId="12" hidden="1">#REF!</definedName>
    <definedName name="BEx58O780PQ05NF0Z1SKKRB3N099" hidden="1">#REF!</definedName>
    <definedName name="BEx58W57CTL8HFK3U7ZRFYZR6MXE" localSheetId="11" hidden="1">#REF!</definedName>
    <definedName name="BEx58W57CTL8HFK3U7ZRFYZR6MXE" localSheetId="2" hidden="1">#REF!</definedName>
    <definedName name="BEx58W57CTL8HFK3U7ZRFYZR6MXE" localSheetId="14" hidden="1">#REF!</definedName>
    <definedName name="BEx58W57CTL8HFK3U7ZRFYZR6MXE" localSheetId="12" hidden="1">#REF!</definedName>
    <definedName name="BEx58W57CTL8HFK3U7ZRFYZR6MXE" hidden="1">#REF!</definedName>
    <definedName name="BEx58XHO7ZULLF2EUD7YIS0MGQJ5" localSheetId="11" hidden="1">#REF!</definedName>
    <definedName name="BEx58XHO7ZULLF2EUD7YIS0MGQJ5" localSheetId="2" hidden="1">#REF!</definedName>
    <definedName name="BEx58XHO7ZULLF2EUD7YIS0MGQJ5" localSheetId="14" hidden="1">#REF!</definedName>
    <definedName name="BEx58XHO7ZULLF2EUD7YIS0MGQJ5" localSheetId="12" hidden="1">#REF!</definedName>
    <definedName name="BEx58XHO7ZULLF2EUD7YIS0MGQJ5" hidden="1">#REF!</definedName>
    <definedName name="BEx58ZAFNTMGBNDH52VUYXLRJO7P" localSheetId="11" hidden="1">#REF!</definedName>
    <definedName name="BEx58ZAFNTMGBNDH52VUYXLRJO7P" localSheetId="2" hidden="1">#REF!</definedName>
    <definedName name="BEx58ZAFNTMGBNDH52VUYXLRJO7P" localSheetId="14" hidden="1">#REF!</definedName>
    <definedName name="BEx58ZAFNTMGBNDH52VUYXLRJO7P" localSheetId="12" hidden="1">#REF!</definedName>
    <definedName name="BEx58ZAFNTMGBNDH52VUYXLRJO7P" hidden="1">#REF!</definedName>
    <definedName name="BEx58ZW0HAIGIPEX9CVA1PQQTR6X" localSheetId="11" hidden="1">#REF!</definedName>
    <definedName name="BEx58ZW0HAIGIPEX9CVA1PQQTR6X" localSheetId="2" hidden="1">#REF!</definedName>
    <definedName name="BEx58ZW0HAIGIPEX9CVA1PQQTR6X" localSheetId="14" hidden="1">#REF!</definedName>
    <definedName name="BEx58ZW0HAIGIPEX9CVA1PQQTR6X" localSheetId="12" hidden="1">#REF!</definedName>
    <definedName name="BEx58ZW0HAIGIPEX9CVA1PQQTR6X" hidden="1">#REF!</definedName>
    <definedName name="BEx593SAFVYKW7V61D9COEZJXDA7" localSheetId="11" hidden="1">#REF!</definedName>
    <definedName name="BEx593SAFVYKW7V61D9COEZJXDA7" localSheetId="2" hidden="1">#REF!</definedName>
    <definedName name="BEx593SAFVYKW7V61D9COEZJXDA7" localSheetId="14" hidden="1">#REF!</definedName>
    <definedName name="BEx593SAFVYKW7V61D9COEZJXDA7" localSheetId="12" hidden="1">#REF!</definedName>
    <definedName name="BEx593SAFVYKW7V61D9COEZJXDA7" hidden="1">#REF!</definedName>
    <definedName name="BEx59BA1KH3RG6K1LHL7YS2VB79N" localSheetId="11" hidden="1">#REF!</definedName>
    <definedName name="BEx59BA1KH3RG6K1LHL7YS2VB79N" localSheetId="2" hidden="1">#REF!</definedName>
    <definedName name="BEx59BA1KH3RG6K1LHL7YS2VB79N" localSheetId="14" hidden="1">#REF!</definedName>
    <definedName name="BEx59BA1KH3RG6K1LHL7YS2VB79N" localSheetId="12" hidden="1">#REF!</definedName>
    <definedName name="BEx59BA1KH3RG6K1LHL7YS2VB79N" hidden="1">#REF!</definedName>
    <definedName name="BEx59DDIU0AMFOY94NSP1ULST8JD" localSheetId="11" hidden="1">#REF!</definedName>
    <definedName name="BEx59DDIU0AMFOY94NSP1ULST8JD" localSheetId="2" hidden="1">#REF!</definedName>
    <definedName name="BEx59DDIU0AMFOY94NSP1ULST8JD" localSheetId="14" hidden="1">#REF!</definedName>
    <definedName name="BEx59DDIU0AMFOY94NSP1ULST8JD" localSheetId="12" hidden="1">#REF!</definedName>
    <definedName name="BEx59DDIU0AMFOY94NSP1ULST8JD" hidden="1">#REF!</definedName>
    <definedName name="BEx59E9WABJP2TN71QAIKK79HPK9" localSheetId="11" hidden="1">#REF!</definedName>
    <definedName name="BEx59E9WABJP2TN71QAIKK79HPK9" localSheetId="2" hidden="1">#REF!</definedName>
    <definedName name="BEx59E9WABJP2TN71QAIKK79HPK9" localSheetId="14" hidden="1">#REF!</definedName>
    <definedName name="BEx59E9WABJP2TN71QAIKK79HPK9" localSheetId="12" hidden="1">#REF!</definedName>
    <definedName name="BEx59E9WABJP2TN71QAIKK79HPK9" hidden="1">#REF!</definedName>
    <definedName name="BEx59F0T17A80RNLNSZNFX8NAO8Y" localSheetId="11" hidden="1">#REF!</definedName>
    <definedName name="BEx59F0T17A80RNLNSZNFX8NAO8Y" localSheetId="2" hidden="1">#REF!</definedName>
    <definedName name="BEx59F0T17A80RNLNSZNFX8NAO8Y" localSheetId="14" hidden="1">#REF!</definedName>
    <definedName name="BEx59F0T17A80RNLNSZNFX8NAO8Y" localSheetId="12" hidden="1">#REF!</definedName>
    <definedName name="BEx59F0T17A80RNLNSZNFX8NAO8Y" hidden="1">#REF!</definedName>
    <definedName name="BEx59P7MAPNU129ZTC5H3EH892G1" localSheetId="11" hidden="1">#REF!</definedName>
    <definedName name="BEx59P7MAPNU129ZTC5H3EH892G1" localSheetId="2" hidden="1">#REF!</definedName>
    <definedName name="BEx59P7MAPNU129ZTC5H3EH892G1" localSheetId="14" hidden="1">#REF!</definedName>
    <definedName name="BEx59P7MAPNU129ZTC5H3EH892G1" localSheetId="12" hidden="1">#REF!</definedName>
    <definedName name="BEx59P7MAPNU129ZTC5H3EH892G1" hidden="1">#REF!</definedName>
    <definedName name="BEx5A11WZRQSIE089QE119AOX9ZG" localSheetId="11" hidden="1">#REF!</definedName>
    <definedName name="BEx5A11WZRQSIE089QE119AOX9ZG" localSheetId="2" hidden="1">#REF!</definedName>
    <definedName name="BEx5A11WZRQSIE089QE119AOX9ZG" localSheetId="14" hidden="1">#REF!</definedName>
    <definedName name="BEx5A11WZRQSIE089QE119AOX9ZG" localSheetId="12" hidden="1">#REF!</definedName>
    <definedName name="BEx5A11WZRQSIE089QE119AOX9ZG" hidden="1">#REF!</definedName>
    <definedName name="BEx5A7CIGCOTHJKHGUBDZG91JGPZ" localSheetId="11" hidden="1">#REF!</definedName>
    <definedName name="BEx5A7CIGCOTHJKHGUBDZG91JGPZ" localSheetId="2" hidden="1">#REF!</definedName>
    <definedName name="BEx5A7CIGCOTHJKHGUBDZG91JGPZ" localSheetId="14" hidden="1">#REF!</definedName>
    <definedName name="BEx5A7CIGCOTHJKHGUBDZG91JGPZ" localSheetId="12" hidden="1">#REF!</definedName>
    <definedName name="BEx5A7CIGCOTHJKHGUBDZG91JGPZ" hidden="1">#REF!</definedName>
    <definedName name="BEx5A8UFLT2SWVSG5COFA9B8P376" localSheetId="11" hidden="1">#REF!</definedName>
    <definedName name="BEx5A8UFLT2SWVSG5COFA9B8P376" localSheetId="2" hidden="1">#REF!</definedName>
    <definedName name="BEx5A8UFLT2SWVSG5COFA9B8P376" localSheetId="14" hidden="1">#REF!</definedName>
    <definedName name="BEx5A8UFLT2SWVSG5COFA9B8P376" localSheetId="12" hidden="1">#REF!</definedName>
    <definedName name="BEx5A8UFLT2SWVSG5COFA9B8P376" hidden="1">#REF!</definedName>
    <definedName name="BEx5ABUBK8WJV1WILGYU9A7CO0KI" localSheetId="11" hidden="1">#REF!</definedName>
    <definedName name="BEx5ABUBK8WJV1WILGYU9A7CO0KI" localSheetId="2" hidden="1">#REF!</definedName>
    <definedName name="BEx5ABUBK8WJV1WILGYU9A7CO0KI" localSheetId="14" hidden="1">#REF!</definedName>
    <definedName name="BEx5ABUBK8WJV1WILGYU9A7CO0KI" localSheetId="12" hidden="1">#REF!</definedName>
    <definedName name="BEx5ABUBK8WJV1WILGYU9A7CO0KI" hidden="1">#REF!</definedName>
    <definedName name="BEx5AFFTN3IXIBHDKM0FYC4OFL1S" localSheetId="11" hidden="1">#REF!</definedName>
    <definedName name="BEx5AFFTN3IXIBHDKM0FYC4OFL1S" localSheetId="2" hidden="1">#REF!</definedName>
    <definedName name="BEx5AFFTN3IXIBHDKM0FYC4OFL1S" localSheetId="14" hidden="1">#REF!</definedName>
    <definedName name="BEx5AFFTN3IXIBHDKM0FYC4OFL1S" localSheetId="12" hidden="1">#REF!</definedName>
    <definedName name="BEx5AFFTN3IXIBHDKM0FYC4OFL1S" hidden="1">#REF!</definedName>
    <definedName name="BEx5AOFIO8KVRHIZ1RII337AA8ML" localSheetId="11" hidden="1">#REF!</definedName>
    <definedName name="BEx5AOFIO8KVRHIZ1RII337AA8ML" localSheetId="2" hidden="1">#REF!</definedName>
    <definedName name="BEx5AOFIO8KVRHIZ1RII337AA8ML" localSheetId="14" hidden="1">#REF!</definedName>
    <definedName name="BEx5AOFIO8KVRHIZ1RII337AA8ML" localSheetId="12" hidden="1">#REF!</definedName>
    <definedName name="BEx5AOFIO8KVRHIZ1RII337AA8ML" hidden="1">#REF!</definedName>
    <definedName name="BEx5APRZ66L5BWHFE8E4YYNEDTI4" localSheetId="11" hidden="1">#REF!</definedName>
    <definedName name="BEx5APRZ66L5BWHFE8E4YYNEDTI4" localSheetId="2" hidden="1">#REF!</definedName>
    <definedName name="BEx5APRZ66L5BWHFE8E4YYNEDTI4" localSheetId="14" hidden="1">#REF!</definedName>
    <definedName name="BEx5APRZ66L5BWHFE8E4YYNEDTI4" localSheetId="12" hidden="1">#REF!</definedName>
    <definedName name="BEx5APRZ66L5BWHFE8E4YYNEDTI4" hidden="1">#REF!</definedName>
    <definedName name="BEx5AQJ1Z64KY10P8ZF1JKJUFEGN" localSheetId="11" hidden="1">#REF!</definedName>
    <definedName name="BEx5AQJ1Z64KY10P8ZF1JKJUFEGN" localSheetId="2" hidden="1">#REF!</definedName>
    <definedName name="BEx5AQJ1Z64KY10P8ZF1JKJUFEGN" localSheetId="14" hidden="1">#REF!</definedName>
    <definedName name="BEx5AQJ1Z64KY10P8ZF1JKJUFEGN" localSheetId="12" hidden="1">#REF!</definedName>
    <definedName name="BEx5AQJ1Z64KY10P8ZF1JKJUFEGN" hidden="1">#REF!</definedName>
    <definedName name="BEx5AY62R0TL82VHXE37SCZCINQC" localSheetId="11" hidden="1">#REF!</definedName>
    <definedName name="BEx5AY62R0TL82VHXE37SCZCINQC" localSheetId="2" hidden="1">#REF!</definedName>
    <definedName name="BEx5AY62R0TL82VHXE37SCZCINQC" localSheetId="14" hidden="1">#REF!</definedName>
    <definedName name="BEx5AY62R0TL82VHXE37SCZCINQC" localSheetId="12" hidden="1">#REF!</definedName>
    <definedName name="BEx5AY62R0TL82VHXE37SCZCINQC" hidden="1">#REF!</definedName>
    <definedName name="BEx5B0PV1FCOUSHWQTY94AO0B8P0" localSheetId="11" hidden="1">#REF!</definedName>
    <definedName name="BEx5B0PV1FCOUSHWQTY94AO0B8P0" localSheetId="2" hidden="1">#REF!</definedName>
    <definedName name="BEx5B0PV1FCOUSHWQTY94AO0B8P0" localSheetId="14" hidden="1">#REF!</definedName>
    <definedName name="BEx5B0PV1FCOUSHWQTY94AO0B8P0" localSheetId="12" hidden="1">#REF!</definedName>
    <definedName name="BEx5B0PV1FCOUSHWQTY94AO0B8P0" hidden="1">#REF!</definedName>
    <definedName name="BEx5B4RHHX0J1BF2FZKEA0SPP29O" localSheetId="11" hidden="1">#REF!</definedName>
    <definedName name="BEx5B4RHHX0J1BF2FZKEA0SPP29O" localSheetId="2" hidden="1">#REF!</definedName>
    <definedName name="BEx5B4RHHX0J1BF2FZKEA0SPP29O" localSheetId="14" hidden="1">#REF!</definedName>
    <definedName name="BEx5B4RHHX0J1BF2FZKEA0SPP29O" localSheetId="12" hidden="1">#REF!</definedName>
    <definedName name="BEx5B4RHHX0J1BF2FZKEA0SPP29O" hidden="1">#REF!</definedName>
    <definedName name="BEx5B5YMSWP0OVI5CIQRP5V18D0C" localSheetId="11" hidden="1">#REF!</definedName>
    <definedName name="BEx5B5YMSWP0OVI5CIQRP5V18D0C" localSheetId="2" hidden="1">#REF!</definedName>
    <definedName name="BEx5B5YMSWP0OVI5CIQRP5V18D0C" localSheetId="14" hidden="1">#REF!</definedName>
    <definedName name="BEx5B5YMSWP0OVI5CIQRP5V18D0C" localSheetId="12" hidden="1">#REF!</definedName>
    <definedName name="BEx5B5YMSWP0OVI5CIQRP5V18D0C" hidden="1">#REF!</definedName>
    <definedName name="BEx5B825RW35M5H0UB2IZGGRS4ER" localSheetId="11" hidden="1">#REF!</definedName>
    <definedName name="BEx5B825RW35M5H0UB2IZGGRS4ER" localSheetId="2" hidden="1">#REF!</definedName>
    <definedName name="BEx5B825RW35M5H0UB2IZGGRS4ER" localSheetId="14" hidden="1">#REF!</definedName>
    <definedName name="BEx5B825RW35M5H0UB2IZGGRS4ER" localSheetId="12" hidden="1">#REF!</definedName>
    <definedName name="BEx5B825RW35M5H0UB2IZGGRS4ER" hidden="1">#REF!</definedName>
    <definedName name="BEx5BAWPMY0TL684WDXX6KKJLRCN" localSheetId="11" hidden="1">#REF!</definedName>
    <definedName name="BEx5BAWPMY0TL684WDXX6KKJLRCN" localSheetId="2" hidden="1">#REF!</definedName>
    <definedName name="BEx5BAWPMY0TL684WDXX6KKJLRCN" localSheetId="14" hidden="1">#REF!</definedName>
    <definedName name="BEx5BAWPMY0TL684WDXX6KKJLRCN" localSheetId="12" hidden="1">#REF!</definedName>
    <definedName name="BEx5BAWPMY0TL684WDXX6KKJLRCN" hidden="1">#REF!</definedName>
    <definedName name="BEx5BBCUOWR6J9MZS2ML5XB0X7MW" localSheetId="11" hidden="1">#REF!</definedName>
    <definedName name="BEx5BBCUOWR6J9MZS2ML5XB0X7MW" localSheetId="2" hidden="1">#REF!</definedName>
    <definedName name="BEx5BBCUOWR6J9MZS2ML5XB0X7MW" localSheetId="14" hidden="1">#REF!</definedName>
    <definedName name="BEx5BBCUOWR6J9MZS2ML5XB0X7MW" localSheetId="12" hidden="1">#REF!</definedName>
    <definedName name="BEx5BBCUOWR6J9MZS2ML5XB0X7MW" hidden="1">#REF!</definedName>
    <definedName name="BEx5BBI61U4Y65GD0ARMTALPP7SJ" localSheetId="11" hidden="1">#REF!</definedName>
    <definedName name="BEx5BBI61U4Y65GD0ARMTALPP7SJ" localSheetId="2" hidden="1">#REF!</definedName>
    <definedName name="BEx5BBI61U4Y65GD0ARMTALPP7SJ" localSheetId="14" hidden="1">#REF!</definedName>
    <definedName name="BEx5BBI61U4Y65GD0ARMTALPP7SJ" localSheetId="12" hidden="1">#REF!</definedName>
    <definedName name="BEx5BBI61U4Y65GD0ARMTALPP7SJ" hidden="1">#REF!</definedName>
    <definedName name="BEx5BDR56MEV4IHY6CIH2SVNG1UB" localSheetId="11" hidden="1">#REF!</definedName>
    <definedName name="BEx5BDR56MEV4IHY6CIH2SVNG1UB" localSheetId="2" hidden="1">#REF!</definedName>
    <definedName name="BEx5BDR56MEV4IHY6CIH2SVNG1UB" localSheetId="14" hidden="1">#REF!</definedName>
    <definedName name="BEx5BDR56MEV4IHY6CIH2SVNG1UB" localSheetId="12" hidden="1">#REF!</definedName>
    <definedName name="BEx5BDR56MEV4IHY6CIH2SVNG1UB" hidden="1">#REF!</definedName>
    <definedName name="BEx5BESZC5H329SKHGJOHZFILYJJ" localSheetId="11" hidden="1">#REF!</definedName>
    <definedName name="BEx5BESZC5H329SKHGJOHZFILYJJ" localSheetId="2" hidden="1">#REF!</definedName>
    <definedName name="BEx5BESZC5H329SKHGJOHZFILYJJ" localSheetId="14" hidden="1">#REF!</definedName>
    <definedName name="BEx5BESZC5H329SKHGJOHZFILYJJ" localSheetId="12" hidden="1">#REF!</definedName>
    <definedName name="BEx5BESZC5H329SKHGJOHZFILYJJ" hidden="1">#REF!</definedName>
    <definedName name="BEx5BHSQ42B50IU1TEQFUXFX9XQD" localSheetId="11" hidden="1">#REF!</definedName>
    <definedName name="BEx5BHSQ42B50IU1TEQFUXFX9XQD" localSheetId="2" hidden="1">#REF!</definedName>
    <definedName name="BEx5BHSQ42B50IU1TEQFUXFX9XQD" localSheetId="14" hidden="1">#REF!</definedName>
    <definedName name="BEx5BHSQ42B50IU1TEQFUXFX9XQD" localSheetId="12" hidden="1">#REF!</definedName>
    <definedName name="BEx5BHSQ42B50IU1TEQFUXFX9XQD" hidden="1">#REF!</definedName>
    <definedName name="BEx5BKSM4UN4C1DM3EYKM79MRC5K" localSheetId="11" hidden="1">#REF!</definedName>
    <definedName name="BEx5BKSM4UN4C1DM3EYKM79MRC5K" localSheetId="2" hidden="1">#REF!</definedName>
    <definedName name="BEx5BKSM4UN4C1DM3EYKM79MRC5K" localSheetId="14" hidden="1">#REF!</definedName>
    <definedName name="BEx5BKSM4UN4C1DM3EYKM79MRC5K" localSheetId="12" hidden="1">#REF!</definedName>
    <definedName name="BEx5BKSM4UN4C1DM3EYKM79MRC5K" hidden="1">#REF!</definedName>
    <definedName name="BEx5BNN8NPH9KVOBARB9CDD9WLB6" localSheetId="11" hidden="1">#REF!</definedName>
    <definedName name="BEx5BNN8NPH9KVOBARB9CDD9WLB6" localSheetId="2" hidden="1">#REF!</definedName>
    <definedName name="BEx5BNN8NPH9KVOBARB9CDD9WLB6" localSheetId="14" hidden="1">#REF!</definedName>
    <definedName name="BEx5BNN8NPH9KVOBARB9CDD9WLB6" localSheetId="12" hidden="1">#REF!</definedName>
    <definedName name="BEx5BNN8NPH9KVOBARB9CDD9WLB6" hidden="1">#REF!</definedName>
    <definedName name="BEx5BPLEZ8XY6S89R7AZQSKLT4HK" localSheetId="11" hidden="1">#REF!</definedName>
    <definedName name="BEx5BPLEZ8XY6S89R7AZQSKLT4HK" localSheetId="2" hidden="1">#REF!</definedName>
    <definedName name="BEx5BPLEZ8XY6S89R7AZQSKLT4HK" localSheetId="14" hidden="1">#REF!</definedName>
    <definedName name="BEx5BPLEZ8XY6S89R7AZQSKLT4HK" localSheetId="12" hidden="1">#REF!</definedName>
    <definedName name="BEx5BPLEZ8XY6S89R7AZQSKLT4HK" hidden="1">#REF!</definedName>
    <definedName name="BEx5BYFMZ80TDDN2EZO8CF39AIAC" localSheetId="11" hidden="1">#REF!</definedName>
    <definedName name="BEx5BYFMZ80TDDN2EZO8CF39AIAC" localSheetId="2" hidden="1">#REF!</definedName>
    <definedName name="BEx5BYFMZ80TDDN2EZO8CF39AIAC" localSheetId="14" hidden="1">#REF!</definedName>
    <definedName name="BEx5BYFMZ80TDDN2EZO8CF39AIAC" localSheetId="12" hidden="1">#REF!</definedName>
    <definedName name="BEx5BYFMZ80TDDN2EZO8CF39AIAC" hidden="1">#REF!</definedName>
    <definedName name="BEx5C2BWFW6SHZBFDEISKGXHZCQW" localSheetId="11" hidden="1">#REF!</definedName>
    <definedName name="BEx5C2BWFW6SHZBFDEISKGXHZCQW" localSheetId="2" hidden="1">#REF!</definedName>
    <definedName name="BEx5C2BWFW6SHZBFDEISKGXHZCQW" localSheetId="14" hidden="1">#REF!</definedName>
    <definedName name="BEx5C2BWFW6SHZBFDEISKGXHZCQW" localSheetId="12" hidden="1">#REF!</definedName>
    <definedName name="BEx5C2BWFW6SHZBFDEISKGXHZCQW" hidden="1">#REF!</definedName>
    <definedName name="BEx5C44NK782B81CBGQUDS6Z8MV9" localSheetId="11" hidden="1">#REF!</definedName>
    <definedName name="BEx5C44NK782B81CBGQUDS6Z8MV9" localSheetId="2" hidden="1">#REF!</definedName>
    <definedName name="BEx5C44NK782B81CBGQUDS6Z8MV9" localSheetId="14" hidden="1">#REF!</definedName>
    <definedName name="BEx5C44NK782B81CBGQUDS6Z8MV9" localSheetId="12" hidden="1">#REF!</definedName>
    <definedName name="BEx5C44NK782B81CBGQUDS6Z8MV9" hidden="1">#REF!</definedName>
    <definedName name="BEx5C49ZFH8TO9ZU55729C3F7XG7" localSheetId="11" hidden="1">#REF!</definedName>
    <definedName name="BEx5C49ZFH8TO9ZU55729C3F7XG7" localSheetId="2" hidden="1">#REF!</definedName>
    <definedName name="BEx5C49ZFH8TO9ZU55729C3F7XG7" localSheetId="14" hidden="1">#REF!</definedName>
    <definedName name="BEx5C49ZFH8TO9ZU55729C3F7XG7" localSheetId="12" hidden="1">#REF!</definedName>
    <definedName name="BEx5C49ZFH8TO9ZU55729C3F7XG7" hidden="1">#REF!</definedName>
    <definedName name="BEx5C8GZQK13G60ZM70P63I5OS0L" localSheetId="11" hidden="1">#REF!</definedName>
    <definedName name="BEx5C8GZQK13G60ZM70P63I5OS0L" localSheetId="2" hidden="1">#REF!</definedName>
    <definedName name="BEx5C8GZQK13G60ZM70P63I5OS0L" localSheetId="14" hidden="1">#REF!</definedName>
    <definedName name="BEx5C8GZQK13G60ZM70P63I5OS0L" localSheetId="12" hidden="1">#REF!</definedName>
    <definedName name="BEx5C8GZQK13G60ZM70P63I5OS0L" hidden="1">#REF!</definedName>
    <definedName name="BEx5CAPTVN2NBT3UOMA1UFAL1C2R" localSheetId="11" hidden="1">#REF!</definedName>
    <definedName name="BEx5CAPTVN2NBT3UOMA1UFAL1C2R" localSheetId="2" hidden="1">#REF!</definedName>
    <definedName name="BEx5CAPTVN2NBT3UOMA1UFAL1C2R" localSheetId="14" hidden="1">#REF!</definedName>
    <definedName name="BEx5CAPTVN2NBT3UOMA1UFAL1C2R" localSheetId="12" hidden="1">#REF!</definedName>
    <definedName name="BEx5CAPTVN2NBT3UOMA1UFAL1C2R" hidden="1">#REF!</definedName>
    <definedName name="BEx5CEM3SYF9XP0ZZVE0GEPCLV3F" localSheetId="11" hidden="1">#REF!</definedName>
    <definedName name="BEx5CEM3SYF9XP0ZZVE0GEPCLV3F" localSheetId="2" hidden="1">#REF!</definedName>
    <definedName name="BEx5CEM3SYF9XP0ZZVE0GEPCLV3F" localSheetId="14" hidden="1">#REF!</definedName>
    <definedName name="BEx5CEM3SYF9XP0ZZVE0GEPCLV3F" localSheetId="12" hidden="1">#REF!</definedName>
    <definedName name="BEx5CEM3SYF9XP0ZZVE0GEPCLV3F" hidden="1">#REF!</definedName>
    <definedName name="BEx5CFYQ0F1Z6P8SCVJ0I3UPVFE4" localSheetId="11" hidden="1">#REF!</definedName>
    <definedName name="BEx5CFYQ0F1Z6P8SCVJ0I3UPVFE4" localSheetId="2" hidden="1">#REF!</definedName>
    <definedName name="BEx5CFYQ0F1Z6P8SCVJ0I3UPVFE4" localSheetId="14" hidden="1">#REF!</definedName>
    <definedName name="BEx5CFYQ0F1Z6P8SCVJ0I3UPVFE4" localSheetId="12" hidden="1">#REF!</definedName>
    <definedName name="BEx5CFYQ0F1Z6P8SCVJ0I3UPVFE4" hidden="1">#REF!</definedName>
    <definedName name="BEx5CPEKNSJORIPFQC2E1LTRYY8L" localSheetId="11" hidden="1">#REF!</definedName>
    <definedName name="BEx5CPEKNSJORIPFQC2E1LTRYY8L" localSheetId="2" hidden="1">#REF!</definedName>
    <definedName name="BEx5CPEKNSJORIPFQC2E1LTRYY8L" localSheetId="14" hidden="1">#REF!</definedName>
    <definedName name="BEx5CPEKNSJORIPFQC2E1LTRYY8L" localSheetId="12" hidden="1">#REF!</definedName>
    <definedName name="BEx5CPEKNSJORIPFQC2E1LTRYY8L" hidden="1">#REF!</definedName>
    <definedName name="BEx5CSUOL05D8PAM2TRDA9VRJT1O" localSheetId="11" hidden="1">#REF!</definedName>
    <definedName name="BEx5CSUOL05D8PAM2TRDA9VRJT1O" localSheetId="2" hidden="1">#REF!</definedName>
    <definedName name="BEx5CSUOL05D8PAM2TRDA9VRJT1O" localSheetId="14" hidden="1">#REF!</definedName>
    <definedName name="BEx5CSUOL05D8PAM2TRDA9VRJT1O" localSheetId="12" hidden="1">#REF!</definedName>
    <definedName name="BEx5CSUOL05D8PAM2TRDA9VRJT1O" hidden="1">#REF!</definedName>
    <definedName name="BEx5CUNFOO4YDFJ22HCMI2QKIGKM" localSheetId="11" hidden="1">#REF!</definedName>
    <definedName name="BEx5CUNFOO4YDFJ22HCMI2QKIGKM" localSheetId="2" hidden="1">#REF!</definedName>
    <definedName name="BEx5CUNFOO4YDFJ22HCMI2QKIGKM" localSheetId="14" hidden="1">#REF!</definedName>
    <definedName name="BEx5CUNFOO4YDFJ22HCMI2QKIGKM" localSheetId="12" hidden="1">#REF!</definedName>
    <definedName name="BEx5CUNFOO4YDFJ22HCMI2QKIGKM" hidden="1">#REF!</definedName>
    <definedName name="BEx5D01O3G6BXWXT7MZEVS1F4TE9" localSheetId="11" hidden="1">#REF!</definedName>
    <definedName name="BEx5D01O3G6BXWXT7MZEVS1F4TE9" localSheetId="2" hidden="1">#REF!</definedName>
    <definedName name="BEx5D01O3G6BXWXT7MZEVS1F4TE9" localSheetId="14" hidden="1">#REF!</definedName>
    <definedName name="BEx5D01O3G6BXWXT7MZEVS1F4TE9" localSheetId="12" hidden="1">#REF!</definedName>
    <definedName name="BEx5D01O3G6BXWXT7MZEVS1F4TE9" hidden="1">#REF!</definedName>
    <definedName name="BEx5D3HO5XE85AN0NGALZ4K4GE8J" localSheetId="11" hidden="1">#REF!</definedName>
    <definedName name="BEx5D3HO5XE85AN0NGALZ4K4GE8J" localSheetId="2" hidden="1">#REF!</definedName>
    <definedName name="BEx5D3HO5XE85AN0NGALZ4K4GE8J" localSheetId="14" hidden="1">#REF!</definedName>
    <definedName name="BEx5D3HO5XE85AN0NGALZ4K4GE8J" localSheetId="12" hidden="1">#REF!</definedName>
    <definedName name="BEx5D3HO5XE85AN0NGALZ4K4GE8J" hidden="1">#REF!</definedName>
    <definedName name="BEx5D8L47OF0WHBPFWXGZINZWUBZ" localSheetId="11" hidden="1">#REF!</definedName>
    <definedName name="BEx5D8L47OF0WHBPFWXGZINZWUBZ" localSheetId="2" hidden="1">#REF!</definedName>
    <definedName name="BEx5D8L47OF0WHBPFWXGZINZWUBZ" localSheetId="14" hidden="1">#REF!</definedName>
    <definedName name="BEx5D8L47OF0WHBPFWXGZINZWUBZ" localSheetId="12" hidden="1">#REF!</definedName>
    <definedName name="BEx5D8L47OF0WHBPFWXGZINZWUBZ" hidden="1">#REF!</definedName>
    <definedName name="BEx5DAJAHQ2SKUPCKSCR3PYML67L" localSheetId="11" hidden="1">#REF!</definedName>
    <definedName name="BEx5DAJAHQ2SKUPCKSCR3PYML67L" localSheetId="2" hidden="1">#REF!</definedName>
    <definedName name="BEx5DAJAHQ2SKUPCKSCR3PYML67L" localSheetId="14" hidden="1">#REF!</definedName>
    <definedName name="BEx5DAJAHQ2SKUPCKSCR3PYML67L" localSheetId="12" hidden="1">#REF!</definedName>
    <definedName name="BEx5DAJAHQ2SKUPCKSCR3PYML67L" hidden="1">#REF!</definedName>
    <definedName name="BEx5DC18JM1KJCV44PF18E0LNRKA" localSheetId="11" hidden="1">#REF!</definedName>
    <definedName name="BEx5DC18JM1KJCV44PF18E0LNRKA" localSheetId="2" hidden="1">#REF!</definedName>
    <definedName name="BEx5DC18JM1KJCV44PF18E0LNRKA" localSheetId="14" hidden="1">#REF!</definedName>
    <definedName name="BEx5DC18JM1KJCV44PF18E0LNRKA" localSheetId="12" hidden="1">#REF!</definedName>
    <definedName name="BEx5DC18JM1KJCV44PF18E0LNRKA" hidden="1">#REF!</definedName>
    <definedName name="BEx5DFH8EU3RCPUOTFY8S9G8SBCG" localSheetId="11" hidden="1">#REF!</definedName>
    <definedName name="BEx5DFH8EU3RCPUOTFY8S9G8SBCG" localSheetId="2" hidden="1">#REF!</definedName>
    <definedName name="BEx5DFH8EU3RCPUOTFY8S9G8SBCG" localSheetId="14" hidden="1">#REF!</definedName>
    <definedName name="BEx5DFH8EU3RCPUOTFY8S9G8SBCG" localSheetId="12" hidden="1">#REF!</definedName>
    <definedName name="BEx5DFH8EU3RCPUOTFY8S9G8SBCG" hidden="1">#REF!</definedName>
    <definedName name="BEx5DJIZBTNS011R9IIG2OQ2L6ZX" localSheetId="11" hidden="1">#REF!</definedName>
    <definedName name="BEx5DJIZBTNS011R9IIG2OQ2L6ZX" localSheetId="2" hidden="1">#REF!</definedName>
    <definedName name="BEx5DJIZBTNS011R9IIG2OQ2L6ZX" localSheetId="14" hidden="1">#REF!</definedName>
    <definedName name="BEx5DJIZBTNS011R9IIG2OQ2L6ZX" localSheetId="12" hidden="1">#REF!</definedName>
    <definedName name="BEx5DJIZBTNS011R9IIG2OQ2L6ZX" hidden="1">#REF!</definedName>
    <definedName name="BEx5DS2EKWFPC2UWI1W1QESX9QP5" localSheetId="11" hidden="1">#REF!</definedName>
    <definedName name="BEx5DS2EKWFPC2UWI1W1QESX9QP5" localSheetId="2" hidden="1">#REF!</definedName>
    <definedName name="BEx5DS2EKWFPC2UWI1W1QESX9QP5" localSheetId="14" hidden="1">#REF!</definedName>
    <definedName name="BEx5DS2EKWFPC2UWI1W1QESX9QP5" localSheetId="12" hidden="1">#REF!</definedName>
    <definedName name="BEx5DS2EKWFPC2UWI1W1QESX9QP5" hidden="1">#REF!</definedName>
    <definedName name="BEx5E123OLO9WQUOIRIDJ967KAGK" localSheetId="11" hidden="1">#REF!</definedName>
    <definedName name="BEx5E123OLO9WQUOIRIDJ967KAGK" localSheetId="2" hidden="1">#REF!</definedName>
    <definedName name="BEx5E123OLO9WQUOIRIDJ967KAGK" localSheetId="14" hidden="1">#REF!</definedName>
    <definedName name="BEx5E123OLO9WQUOIRIDJ967KAGK" localSheetId="12" hidden="1">#REF!</definedName>
    <definedName name="BEx5E123OLO9WQUOIRIDJ967KAGK" hidden="1">#REF!</definedName>
    <definedName name="BEx5E2UU5NES6W779W2OZTZOB4O7" localSheetId="11" hidden="1">#REF!</definedName>
    <definedName name="BEx5E2UU5NES6W779W2OZTZOB4O7" localSheetId="2" hidden="1">#REF!</definedName>
    <definedName name="BEx5E2UU5NES6W779W2OZTZOB4O7" localSheetId="14" hidden="1">#REF!</definedName>
    <definedName name="BEx5E2UU5NES6W779W2OZTZOB4O7" localSheetId="12" hidden="1">#REF!</definedName>
    <definedName name="BEx5E2UU5NES6W779W2OZTZOB4O7" hidden="1">#REF!</definedName>
    <definedName name="BEx5ELFT92WAQN3NW8COIMQHUL91" localSheetId="11" hidden="1">#REF!</definedName>
    <definedName name="BEx5ELFT92WAQN3NW8COIMQHUL91" localSheetId="2" hidden="1">#REF!</definedName>
    <definedName name="BEx5ELFT92WAQN3NW8COIMQHUL91" localSheetId="14" hidden="1">#REF!</definedName>
    <definedName name="BEx5ELFT92WAQN3NW8COIMQHUL91" localSheetId="12" hidden="1">#REF!</definedName>
    <definedName name="BEx5ELFT92WAQN3NW8COIMQHUL91" hidden="1">#REF!</definedName>
    <definedName name="BEx5ELQL9B0VR6UT18KP11DHOTFX" localSheetId="11" hidden="1">#REF!</definedName>
    <definedName name="BEx5ELQL9B0VR6UT18KP11DHOTFX" localSheetId="2" hidden="1">#REF!</definedName>
    <definedName name="BEx5ELQL9B0VR6UT18KP11DHOTFX" localSheetId="14" hidden="1">#REF!</definedName>
    <definedName name="BEx5ELQL9B0VR6UT18KP11DHOTFX" localSheetId="12" hidden="1">#REF!</definedName>
    <definedName name="BEx5ELQL9B0VR6UT18KP11DHOTFX" hidden="1">#REF!</definedName>
    <definedName name="BEx5ER4TJTFPN7IB1MNEB1ZFR5M6" localSheetId="11" hidden="1">#REF!</definedName>
    <definedName name="BEx5ER4TJTFPN7IB1MNEB1ZFR5M6" localSheetId="2" hidden="1">#REF!</definedName>
    <definedName name="BEx5ER4TJTFPN7IB1MNEB1ZFR5M6" localSheetId="14" hidden="1">#REF!</definedName>
    <definedName name="BEx5ER4TJTFPN7IB1MNEB1ZFR5M6" localSheetId="12" hidden="1">#REF!</definedName>
    <definedName name="BEx5ER4TJTFPN7IB1MNEB1ZFR5M6" hidden="1">#REF!</definedName>
    <definedName name="BEx5EYXB2LDMI4FLC3QFAOXC0FZ3" localSheetId="11" hidden="1">#REF!</definedName>
    <definedName name="BEx5EYXB2LDMI4FLC3QFAOXC0FZ3" localSheetId="2" hidden="1">#REF!</definedName>
    <definedName name="BEx5EYXB2LDMI4FLC3QFAOXC0FZ3" localSheetId="14" hidden="1">#REF!</definedName>
    <definedName name="BEx5EYXB2LDMI4FLC3QFAOXC0FZ3" localSheetId="12" hidden="1">#REF!</definedName>
    <definedName name="BEx5EYXB2LDMI4FLC3QFAOXC0FZ3" hidden="1">#REF!</definedName>
    <definedName name="BEx5F6V72QTCK7O39Y59R0EVM6CW" localSheetId="11" hidden="1">#REF!</definedName>
    <definedName name="BEx5F6V72QTCK7O39Y59R0EVM6CW" localSheetId="2" hidden="1">#REF!</definedName>
    <definedName name="BEx5F6V72QTCK7O39Y59R0EVM6CW" localSheetId="14" hidden="1">#REF!</definedName>
    <definedName name="BEx5F6V72QTCK7O39Y59R0EVM6CW" localSheetId="12" hidden="1">#REF!</definedName>
    <definedName name="BEx5F6V72QTCK7O39Y59R0EVM6CW" hidden="1">#REF!</definedName>
    <definedName name="BEx5FGLQVACD5F5YZG4DGSCHCGO2" localSheetId="11" hidden="1">#REF!</definedName>
    <definedName name="BEx5FGLQVACD5F5YZG4DGSCHCGO2" localSheetId="2" hidden="1">#REF!</definedName>
    <definedName name="BEx5FGLQVACD5F5YZG4DGSCHCGO2" localSheetId="14" hidden="1">#REF!</definedName>
    <definedName name="BEx5FGLQVACD5F5YZG4DGSCHCGO2" localSheetId="12" hidden="1">#REF!</definedName>
    <definedName name="BEx5FGLQVACD5F5YZG4DGSCHCGO2" hidden="1">#REF!</definedName>
    <definedName name="BEx5FHCTE8VTJEF7IK189AVLNYSY" localSheetId="11" hidden="1">#REF!</definedName>
    <definedName name="BEx5FHCTE8VTJEF7IK189AVLNYSY" localSheetId="2" hidden="1">#REF!</definedName>
    <definedName name="BEx5FHCTE8VTJEF7IK189AVLNYSY" localSheetId="14" hidden="1">#REF!</definedName>
    <definedName name="BEx5FHCTE8VTJEF7IK189AVLNYSY" localSheetId="12" hidden="1">#REF!</definedName>
    <definedName name="BEx5FHCTE8VTJEF7IK189AVLNYSY" hidden="1">#REF!</definedName>
    <definedName name="BEx5FLJWHLW3BTZILDPN5NMA449V" localSheetId="11" hidden="1">#REF!</definedName>
    <definedName name="BEx5FLJWHLW3BTZILDPN5NMA449V" localSheetId="2" hidden="1">#REF!</definedName>
    <definedName name="BEx5FLJWHLW3BTZILDPN5NMA449V" localSheetId="14" hidden="1">#REF!</definedName>
    <definedName name="BEx5FLJWHLW3BTZILDPN5NMA449V" localSheetId="12" hidden="1">#REF!</definedName>
    <definedName name="BEx5FLJWHLW3BTZILDPN5NMA449V" hidden="1">#REF!</definedName>
    <definedName name="BEx5FNI2O10YN2SI1NO4X5GP3GTF" localSheetId="11" hidden="1">#REF!</definedName>
    <definedName name="BEx5FNI2O10YN2SI1NO4X5GP3GTF" localSheetId="2" hidden="1">#REF!</definedName>
    <definedName name="BEx5FNI2O10YN2SI1NO4X5GP3GTF" localSheetId="14" hidden="1">#REF!</definedName>
    <definedName name="BEx5FNI2O10YN2SI1NO4X5GP3GTF" localSheetId="12" hidden="1">#REF!</definedName>
    <definedName name="BEx5FNI2O10YN2SI1NO4X5GP3GTF" hidden="1">#REF!</definedName>
    <definedName name="BEx5FO8YRFSZCG3L608EHIHIHFY4" localSheetId="11" hidden="1">#REF!</definedName>
    <definedName name="BEx5FO8YRFSZCG3L608EHIHIHFY4" localSheetId="2" hidden="1">#REF!</definedName>
    <definedName name="BEx5FO8YRFSZCG3L608EHIHIHFY4" localSheetId="14" hidden="1">#REF!</definedName>
    <definedName name="BEx5FO8YRFSZCG3L608EHIHIHFY4" localSheetId="12" hidden="1">#REF!</definedName>
    <definedName name="BEx5FO8YRFSZCG3L608EHIHIHFY4" hidden="1">#REF!</definedName>
    <definedName name="BEx5FQNA6V4CNYSH013K45RI4BCV" localSheetId="11" hidden="1">#REF!</definedName>
    <definedName name="BEx5FQNA6V4CNYSH013K45RI4BCV" localSheetId="2" hidden="1">#REF!</definedName>
    <definedName name="BEx5FQNA6V4CNYSH013K45RI4BCV" localSheetId="14" hidden="1">#REF!</definedName>
    <definedName name="BEx5FQNA6V4CNYSH013K45RI4BCV" localSheetId="12" hidden="1">#REF!</definedName>
    <definedName name="BEx5FQNA6V4CNYSH013K45RI4BCV" hidden="1">#REF!</definedName>
    <definedName name="BEx5FVQPPEU32CPNV9RRQ9MNLLVE" localSheetId="11" hidden="1">#REF!</definedName>
    <definedName name="BEx5FVQPPEU32CPNV9RRQ9MNLLVE" localSheetId="2" hidden="1">#REF!</definedName>
    <definedName name="BEx5FVQPPEU32CPNV9RRQ9MNLLVE" localSheetId="14" hidden="1">#REF!</definedName>
    <definedName name="BEx5FVQPPEU32CPNV9RRQ9MNLLVE" localSheetId="12" hidden="1">#REF!</definedName>
    <definedName name="BEx5FVQPPEU32CPNV9RRQ9MNLLVE" hidden="1">#REF!</definedName>
    <definedName name="BEx5G08KGMG5X2AQKDGPFYG5GH94" localSheetId="11" hidden="1">#REF!</definedName>
    <definedName name="BEx5G08KGMG5X2AQKDGPFYG5GH94" localSheetId="2" hidden="1">#REF!</definedName>
    <definedName name="BEx5G08KGMG5X2AQKDGPFYG5GH94" localSheetId="14" hidden="1">#REF!</definedName>
    <definedName name="BEx5G08KGMG5X2AQKDGPFYG5GH94" localSheetId="12" hidden="1">#REF!</definedName>
    <definedName name="BEx5G08KGMG5X2AQKDGPFYG5GH94" hidden="1">#REF!</definedName>
    <definedName name="BEx5G1A8TFN4C4QII35U9DKYNIS8" localSheetId="11" hidden="1">#REF!</definedName>
    <definedName name="BEx5G1A8TFN4C4QII35U9DKYNIS8" localSheetId="2" hidden="1">#REF!</definedName>
    <definedName name="BEx5G1A8TFN4C4QII35U9DKYNIS8" localSheetId="14" hidden="1">#REF!</definedName>
    <definedName name="BEx5G1A8TFN4C4QII35U9DKYNIS8" localSheetId="12" hidden="1">#REF!</definedName>
    <definedName name="BEx5G1A8TFN4C4QII35U9DKYNIS8" hidden="1">#REF!</definedName>
    <definedName name="BEx5G1L0QO91KEPDMV1D8OT4BT73" localSheetId="11" hidden="1">#REF!</definedName>
    <definedName name="BEx5G1L0QO91KEPDMV1D8OT4BT73" localSheetId="2" hidden="1">#REF!</definedName>
    <definedName name="BEx5G1L0QO91KEPDMV1D8OT4BT73" localSheetId="14" hidden="1">#REF!</definedName>
    <definedName name="BEx5G1L0QO91KEPDMV1D8OT4BT73" localSheetId="12" hidden="1">#REF!</definedName>
    <definedName name="BEx5G1L0QO91KEPDMV1D8OT4BT73" hidden="1">#REF!</definedName>
    <definedName name="BEx5G1QHX69GFUYHUZA5X74MTDMR" localSheetId="11" hidden="1">#REF!</definedName>
    <definedName name="BEx5G1QHX69GFUYHUZA5X74MTDMR" localSheetId="2" hidden="1">#REF!</definedName>
    <definedName name="BEx5G1QHX69GFUYHUZA5X74MTDMR" localSheetId="14" hidden="1">#REF!</definedName>
    <definedName name="BEx5G1QHX69GFUYHUZA5X74MTDMR" localSheetId="12" hidden="1">#REF!</definedName>
    <definedName name="BEx5G1QHX69GFUYHUZA5X74MTDMR" hidden="1">#REF!</definedName>
    <definedName name="BEx5G5S2C9JRD28ZQMMQLCBHWOHB" localSheetId="11" hidden="1">#REF!</definedName>
    <definedName name="BEx5G5S2C9JRD28ZQMMQLCBHWOHB" localSheetId="2" hidden="1">#REF!</definedName>
    <definedName name="BEx5G5S2C9JRD28ZQMMQLCBHWOHB" localSheetId="14" hidden="1">#REF!</definedName>
    <definedName name="BEx5G5S2C9JRD28ZQMMQLCBHWOHB" localSheetId="12" hidden="1">#REF!</definedName>
    <definedName name="BEx5G5S2C9JRD28ZQMMQLCBHWOHB" hidden="1">#REF!</definedName>
    <definedName name="BEx5G7KU3EGZQSYN2YNML8EW8NDC" localSheetId="11" hidden="1">#REF!</definedName>
    <definedName name="BEx5G7KU3EGZQSYN2YNML8EW8NDC" localSheetId="2" hidden="1">#REF!</definedName>
    <definedName name="BEx5G7KU3EGZQSYN2YNML8EW8NDC" localSheetId="14" hidden="1">#REF!</definedName>
    <definedName name="BEx5G7KU3EGZQSYN2YNML8EW8NDC" localSheetId="12" hidden="1">#REF!</definedName>
    <definedName name="BEx5G7KU3EGZQSYN2YNML8EW8NDC" hidden="1">#REF!</definedName>
    <definedName name="BEx5G86DZL1VYUX6KWODAP3WFAWP" localSheetId="11" hidden="1">#REF!</definedName>
    <definedName name="BEx5G86DZL1VYUX6KWODAP3WFAWP" localSheetId="2" hidden="1">#REF!</definedName>
    <definedName name="BEx5G86DZL1VYUX6KWODAP3WFAWP" localSheetId="14" hidden="1">#REF!</definedName>
    <definedName name="BEx5G86DZL1VYUX6KWODAP3WFAWP" localSheetId="12" hidden="1">#REF!</definedName>
    <definedName name="BEx5G86DZL1VYUX6KWODAP3WFAWP" hidden="1">#REF!</definedName>
    <definedName name="BEx5G8BV2GIOCM3C7IUFK8L04A6M" localSheetId="11" hidden="1">#REF!</definedName>
    <definedName name="BEx5G8BV2GIOCM3C7IUFK8L04A6M" localSheetId="2" hidden="1">#REF!</definedName>
    <definedName name="BEx5G8BV2GIOCM3C7IUFK8L04A6M" localSheetId="14" hidden="1">#REF!</definedName>
    <definedName name="BEx5G8BV2GIOCM3C7IUFK8L04A6M" localSheetId="12" hidden="1">#REF!</definedName>
    <definedName name="BEx5G8BV2GIOCM3C7IUFK8L04A6M" hidden="1">#REF!</definedName>
    <definedName name="BEx5GID9MVBUPFFT9M8K8B5MO9NV" localSheetId="11" hidden="1">#REF!</definedName>
    <definedName name="BEx5GID9MVBUPFFT9M8K8B5MO9NV" localSheetId="2" hidden="1">#REF!</definedName>
    <definedName name="BEx5GID9MVBUPFFT9M8K8B5MO9NV" localSheetId="14" hidden="1">#REF!</definedName>
    <definedName name="BEx5GID9MVBUPFFT9M8K8B5MO9NV" localSheetId="12" hidden="1">#REF!</definedName>
    <definedName name="BEx5GID9MVBUPFFT9M8K8B5MO9NV" hidden="1">#REF!</definedName>
    <definedName name="BEx5GN0EWA9SCQDPQ7NTUQH82QVK" localSheetId="11" hidden="1">#REF!</definedName>
    <definedName name="BEx5GN0EWA9SCQDPQ7NTUQH82QVK" localSheetId="2" hidden="1">#REF!</definedName>
    <definedName name="BEx5GN0EWA9SCQDPQ7NTUQH82QVK" localSheetId="14" hidden="1">#REF!</definedName>
    <definedName name="BEx5GN0EWA9SCQDPQ7NTUQH82QVK" localSheetId="12" hidden="1">#REF!</definedName>
    <definedName name="BEx5GN0EWA9SCQDPQ7NTUQH82QVK" hidden="1">#REF!</definedName>
    <definedName name="BEx5GNBCU4WZ74I0UXFL9ZG2XSGJ" localSheetId="11" hidden="1">#REF!</definedName>
    <definedName name="BEx5GNBCU4WZ74I0UXFL9ZG2XSGJ" localSheetId="2" hidden="1">#REF!</definedName>
    <definedName name="BEx5GNBCU4WZ74I0UXFL9ZG2XSGJ" localSheetId="14" hidden="1">#REF!</definedName>
    <definedName name="BEx5GNBCU4WZ74I0UXFL9ZG2XSGJ" localSheetId="12" hidden="1">#REF!</definedName>
    <definedName name="BEx5GNBCU4WZ74I0UXFL9ZG2XSGJ" hidden="1">#REF!</definedName>
    <definedName name="BEx5GUCTYC7QCWGWU5BTO7Y7HDZX" localSheetId="11" hidden="1">#REF!</definedName>
    <definedName name="BEx5GUCTYC7QCWGWU5BTO7Y7HDZX" localSheetId="2" hidden="1">#REF!</definedName>
    <definedName name="BEx5GUCTYC7QCWGWU5BTO7Y7HDZX" localSheetId="14" hidden="1">#REF!</definedName>
    <definedName name="BEx5GUCTYC7QCWGWU5BTO7Y7HDZX" localSheetId="12" hidden="1">#REF!</definedName>
    <definedName name="BEx5GUCTYC7QCWGWU5BTO7Y7HDZX" hidden="1">#REF!</definedName>
    <definedName name="BEx5GYUPJULJQ624TEESYFG1NFOH" localSheetId="11" hidden="1">#REF!</definedName>
    <definedName name="BEx5GYUPJULJQ624TEESYFG1NFOH" localSheetId="2" hidden="1">#REF!</definedName>
    <definedName name="BEx5GYUPJULJQ624TEESYFG1NFOH" localSheetId="14" hidden="1">#REF!</definedName>
    <definedName name="BEx5GYUPJULJQ624TEESYFG1NFOH" localSheetId="12" hidden="1">#REF!</definedName>
    <definedName name="BEx5GYUPJULJQ624TEESYFG1NFOH" hidden="1">#REF!</definedName>
    <definedName name="BEx5H0NEE0AIN5E2UHJ9J9ISU9N1" localSheetId="11" hidden="1">#REF!</definedName>
    <definedName name="BEx5H0NEE0AIN5E2UHJ9J9ISU9N1" localSheetId="2" hidden="1">#REF!</definedName>
    <definedName name="BEx5H0NEE0AIN5E2UHJ9J9ISU9N1" localSheetId="14" hidden="1">#REF!</definedName>
    <definedName name="BEx5H0NEE0AIN5E2UHJ9J9ISU9N1" localSheetId="12" hidden="1">#REF!</definedName>
    <definedName name="BEx5H0NEE0AIN5E2UHJ9J9ISU9N1" hidden="1">#REF!</definedName>
    <definedName name="BEx5H1UJSEUQM2K8QHQXO5THVHSO" localSheetId="11" hidden="1">#REF!</definedName>
    <definedName name="BEx5H1UJSEUQM2K8QHQXO5THVHSO" localSheetId="2" hidden="1">#REF!</definedName>
    <definedName name="BEx5H1UJSEUQM2K8QHQXO5THVHSO" localSheetId="14" hidden="1">#REF!</definedName>
    <definedName name="BEx5H1UJSEUQM2K8QHQXO5THVHSO" localSheetId="12" hidden="1">#REF!</definedName>
    <definedName name="BEx5H1UJSEUQM2K8QHQXO5THVHSO" hidden="1">#REF!</definedName>
    <definedName name="BEx5HAOT9XWUF7XIFRZZS8B9F5TZ" localSheetId="11" hidden="1">#REF!</definedName>
    <definedName name="BEx5HAOT9XWUF7XIFRZZS8B9F5TZ" localSheetId="2" hidden="1">#REF!</definedName>
    <definedName name="BEx5HAOT9XWUF7XIFRZZS8B9F5TZ" localSheetId="14" hidden="1">#REF!</definedName>
    <definedName name="BEx5HAOT9XWUF7XIFRZZS8B9F5TZ" localSheetId="12" hidden="1">#REF!</definedName>
    <definedName name="BEx5HAOT9XWUF7XIFRZZS8B9F5TZ" hidden="1">#REF!</definedName>
    <definedName name="BEx5HB534CO7TBSALKMD27WHMAQJ" localSheetId="11" hidden="1">#REF!</definedName>
    <definedName name="BEx5HB534CO7TBSALKMD27WHMAQJ" localSheetId="2" hidden="1">#REF!</definedName>
    <definedName name="BEx5HB534CO7TBSALKMD27WHMAQJ" localSheetId="14" hidden="1">#REF!</definedName>
    <definedName name="BEx5HB534CO7TBSALKMD27WHMAQJ" localSheetId="12" hidden="1">#REF!</definedName>
    <definedName name="BEx5HB534CO7TBSALKMD27WHMAQJ" hidden="1">#REF!</definedName>
    <definedName name="BEx5HE4XRF9BUY04MENWY9CHHN5H" localSheetId="11" hidden="1">#REF!</definedName>
    <definedName name="BEx5HE4XRF9BUY04MENWY9CHHN5H" localSheetId="2" hidden="1">#REF!</definedName>
    <definedName name="BEx5HE4XRF9BUY04MENWY9CHHN5H" localSheetId="14" hidden="1">#REF!</definedName>
    <definedName name="BEx5HE4XRF9BUY04MENWY9CHHN5H" localSheetId="12" hidden="1">#REF!</definedName>
    <definedName name="BEx5HE4XRF9BUY04MENWY9CHHN5H" hidden="1">#REF!</definedName>
    <definedName name="BEx5HFHMABAT0H9KKS754X4T304E" localSheetId="11" hidden="1">#REF!</definedName>
    <definedName name="BEx5HFHMABAT0H9KKS754X4T304E" localSheetId="2" hidden="1">#REF!</definedName>
    <definedName name="BEx5HFHMABAT0H9KKS754X4T304E" localSheetId="14" hidden="1">#REF!</definedName>
    <definedName name="BEx5HFHMABAT0H9KKS754X4T304E" localSheetId="12" hidden="1">#REF!</definedName>
    <definedName name="BEx5HFHMABAT0H9KKS754X4T304E" hidden="1">#REF!</definedName>
    <definedName name="BEx5HGDZ7MX1S3KNXLRL9WU565V4" localSheetId="11" hidden="1">#REF!</definedName>
    <definedName name="BEx5HGDZ7MX1S3KNXLRL9WU565V4" localSheetId="2" hidden="1">#REF!</definedName>
    <definedName name="BEx5HGDZ7MX1S3KNXLRL9WU565V4" localSheetId="14" hidden="1">#REF!</definedName>
    <definedName name="BEx5HGDZ7MX1S3KNXLRL9WU565V4" localSheetId="12" hidden="1">#REF!</definedName>
    <definedName name="BEx5HGDZ7MX1S3KNXLRL9WU565V4" hidden="1">#REF!</definedName>
    <definedName name="BEx5HJZ9FAVNZSSBTAYRPZDYM9NU" localSheetId="11" hidden="1">#REF!</definedName>
    <definedName name="BEx5HJZ9FAVNZSSBTAYRPZDYM9NU" localSheetId="2" hidden="1">#REF!</definedName>
    <definedName name="BEx5HJZ9FAVNZSSBTAYRPZDYM9NU" localSheetId="14" hidden="1">#REF!</definedName>
    <definedName name="BEx5HJZ9FAVNZSSBTAYRPZDYM9NU" localSheetId="12" hidden="1">#REF!</definedName>
    <definedName name="BEx5HJZ9FAVNZSSBTAYRPZDYM9NU" hidden="1">#REF!</definedName>
    <definedName name="BEx5HZ9JMKHNLFWLVUB1WP5B39BL" localSheetId="11" hidden="1">#REF!</definedName>
    <definedName name="BEx5HZ9JMKHNLFWLVUB1WP5B39BL" localSheetId="2" hidden="1">#REF!</definedName>
    <definedName name="BEx5HZ9JMKHNLFWLVUB1WP5B39BL" localSheetId="14" hidden="1">#REF!</definedName>
    <definedName name="BEx5HZ9JMKHNLFWLVUB1WP5B39BL" localSheetId="12" hidden="1">#REF!</definedName>
    <definedName name="BEx5HZ9JMKHNLFWLVUB1WP5B39BL" hidden="1">#REF!</definedName>
    <definedName name="BEx5I17QJ0PQ1OG1IMH69HMQWNEA" localSheetId="11" hidden="1">#REF!</definedName>
    <definedName name="BEx5I17QJ0PQ1OG1IMH69HMQWNEA" localSheetId="2" hidden="1">#REF!</definedName>
    <definedName name="BEx5I17QJ0PQ1OG1IMH69HMQWNEA" localSheetId="14" hidden="1">#REF!</definedName>
    <definedName name="BEx5I17QJ0PQ1OG1IMH69HMQWNEA" localSheetId="12" hidden="1">#REF!</definedName>
    <definedName name="BEx5I17QJ0PQ1OG1IMH69HMQWNEA" hidden="1">#REF!</definedName>
    <definedName name="BEx5I244LQHZTF3XI66J8705R9XX" localSheetId="11" hidden="1">#REF!</definedName>
    <definedName name="BEx5I244LQHZTF3XI66J8705R9XX" localSheetId="2" hidden="1">#REF!</definedName>
    <definedName name="BEx5I244LQHZTF3XI66J8705R9XX" localSheetId="14" hidden="1">#REF!</definedName>
    <definedName name="BEx5I244LQHZTF3XI66J8705R9XX" localSheetId="12" hidden="1">#REF!</definedName>
    <definedName name="BEx5I244LQHZTF3XI66J8705R9XX" hidden="1">#REF!</definedName>
    <definedName name="BEx5I8PBP4LIXDGID5BP0THLO0AQ" localSheetId="11" hidden="1">#REF!</definedName>
    <definedName name="BEx5I8PBP4LIXDGID5BP0THLO0AQ" localSheetId="2" hidden="1">#REF!</definedName>
    <definedName name="BEx5I8PBP4LIXDGID5BP0THLO0AQ" localSheetId="14" hidden="1">#REF!</definedName>
    <definedName name="BEx5I8PBP4LIXDGID5BP0THLO0AQ" localSheetId="12" hidden="1">#REF!</definedName>
    <definedName name="BEx5I8PBP4LIXDGID5BP0THLO0AQ" hidden="1">#REF!</definedName>
    <definedName name="BEx5I8USVUB3JP4S9OXGMZVMOQXR" localSheetId="11" hidden="1">#REF!</definedName>
    <definedName name="BEx5I8USVUB3JP4S9OXGMZVMOQXR" localSheetId="2" hidden="1">#REF!</definedName>
    <definedName name="BEx5I8USVUB3JP4S9OXGMZVMOQXR" localSheetId="14" hidden="1">#REF!</definedName>
    <definedName name="BEx5I8USVUB3JP4S9OXGMZVMOQXR" localSheetId="12" hidden="1">#REF!</definedName>
    <definedName name="BEx5I8USVUB3JP4S9OXGMZVMOQXR" hidden="1">#REF!</definedName>
    <definedName name="BEx5I9GDQSYIAL65UQNDMNFQCS9Y" localSheetId="11" hidden="1">#REF!</definedName>
    <definedName name="BEx5I9GDQSYIAL65UQNDMNFQCS9Y" localSheetId="2" hidden="1">#REF!</definedName>
    <definedName name="BEx5I9GDQSYIAL65UQNDMNFQCS9Y" localSheetId="14" hidden="1">#REF!</definedName>
    <definedName name="BEx5I9GDQSYIAL65UQNDMNFQCS9Y" localSheetId="12" hidden="1">#REF!</definedName>
    <definedName name="BEx5I9GDQSYIAL65UQNDMNFQCS9Y" hidden="1">#REF!</definedName>
    <definedName name="BEx5IBUPG9AWNW5PK7JGRGEJ4OLM" localSheetId="11" hidden="1">#REF!</definedName>
    <definedName name="BEx5IBUPG9AWNW5PK7JGRGEJ4OLM" localSheetId="2" hidden="1">#REF!</definedName>
    <definedName name="BEx5IBUPG9AWNW5PK7JGRGEJ4OLM" localSheetId="14" hidden="1">#REF!</definedName>
    <definedName name="BEx5IBUPG9AWNW5PK7JGRGEJ4OLM" localSheetId="12" hidden="1">#REF!</definedName>
    <definedName name="BEx5IBUPG9AWNW5PK7JGRGEJ4OLM" hidden="1">#REF!</definedName>
    <definedName name="BEx5IC06RVN8BSAEPREVKHKLCJ2L" localSheetId="11" hidden="1">#REF!</definedName>
    <definedName name="BEx5IC06RVN8BSAEPREVKHKLCJ2L" localSheetId="2" hidden="1">#REF!</definedName>
    <definedName name="BEx5IC06RVN8BSAEPREVKHKLCJ2L" localSheetId="14" hidden="1">#REF!</definedName>
    <definedName name="BEx5IC06RVN8BSAEPREVKHKLCJ2L" localSheetId="12" hidden="1">#REF!</definedName>
    <definedName name="BEx5IC06RVN8BSAEPREVKHKLCJ2L" hidden="1">#REF!</definedName>
    <definedName name="BEx5IGY4M04BPXSQF2J4GQYXF85O" localSheetId="11" hidden="1">#REF!</definedName>
    <definedName name="BEx5IGY4M04BPXSQF2J4GQYXF85O" localSheetId="2" hidden="1">#REF!</definedName>
    <definedName name="BEx5IGY4M04BPXSQF2J4GQYXF85O" localSheetId="14" hidden="1">#REF!</definedName>
    <definedName name="BEx5IGY4M04BPXSQF2J4GQYXF85O" localSheetId="12" hidden="1">#REF!</definedName>
    <definedName name="BEx5IGY4M04BPXSQF2J4GQYXF85O" hidden="1">#REF!</definedName>
    <definedName name="BEx5IWTZDCLZ5CCDG108STY04SAJ" localSheetId="11" hidden="1">#REF!</definedName>
    <definedName name="BEx5IWTZDCLZ5CCDG108STY04SAJ" localSheetId="2" hidden="1">#REF!</definedName>
    <definedName name="BEx5IWTZDCLZ5CCDG108STY04SAJ" localSheetId="14" hidden="1">#REF!</definedName>
    <definedName name="BEx5IWTZDCLZ5CCDG108STY04SAJ" localSheetId="12" hidden="1">#REF!</definedName>
    <definedName name="BEx5IWTZDCLZ5CCDG108STY04SAJ" hidden="1">#REF!</definedName>
    <definedName name="BEx5J0FFP1KS4NGY20AEJI8VREEA" localSheetId="11" hidden="1">#REF!</definedName>
    <definedName name="BEx5J0FFP1KS4NGY20AEJI8VREEA" localSheetId="2" hidden="1">#REF!</definedName>
    <definedName name="BEx5J0FFP1KS4NGY20AEJI8VREEA" localSheetId="14" hidden="1">#REF!</definedName>
    <definedName name="BEx5J0FFP1KS4NGY20AEJI8VREEA" localSheetId="12" hidden="1">#REF!</definedName>
    <definedName name="BEx5J0FFP1KS4NGY20AEJI8VREEA" hidden="1">#REF!</definedName>
    <definedName name="BEx5J1XE5FVWL6IJV6CWKPN24UBK" localSheetId="11" hidden="1">#REF!</definedName>
    <definedName name="BEx5J1XE5FVWL6IJV6CWKPN24UBK" localSheetId="2" hidden="1">#REF!</definedName>
    <definedName name="BEx5J1XE5FVWL6IJV6CWKPN24UBK" localSheetId="14" hidden="1">#REF!</definedName>
    <definedName name="BEx5J1XE5FVWL6IJV6CWKPN24UBK" localSheetId="12" hidden="1">#REF!</definedName>
    <definedName name="BEx5J1XE5FVWL6IJV6CWKPN24UBK" hidden="1">#REF!</definedName>
    <definedName name="BEx5JF3ZXLDIS8VNKDCY7ZI7H1CI" localSheetId="11" hidden="1">#REF!</definedName>
    <definedName name="BEx5JF3ZXLDIS8VNKDCY7ZI7H1CI" localSheetId="2" hidden="1">#REF!</definedName>
    <definedName name="BEx5JF3ZXLDIS8VNKDCY7ZI7H1CI" localSheetId="14" hidden="1">#REF!</definedName>
    <definedName name="BEx5JF3ZXLDIS8VNKDCY7ZI7H1CI" localSheetId="12" hidden="1">#REF!</definedName>
    <definedName name="BEx5JF3ZXLDIS8VNKDCY7ZI7H1CI" hidden="1">#REF!</definedName>
    <definedName name="BEx5JHCZJ8G6OOOW6EF3GABXKH6F" localSheetId="11" hidden="1">#REF!</definedName>
    <definedName name="BEx5JHCZJ8G6OOOW6EF3GABXKH6F" localSheetId="2" hidden="1">#REF!</definedName>
    <definedName name="BEx5JHCZJ8G6OOOW6EF3GABXKH6F" localSheetId="14" hidden="1">#REF!</definedName>
    <definedName name="BEx5JHCZJ8G6OOOW6EF3GABXKH6F" localSheetId="12" hidden="1">#REF!</definedName>
    <definedName name="BEx5JHCZJ8G6OOOW6EF3GABXKH6F" hidden="1">#REF!</definedName>
    <definedName name="BEx5JJB6W446THXQCRUKD3I7RKLP" localSheetId="11" hidden="1">#REF!</definedName>
    <definedName name="BEx5JJB6W446THXQCRUKD3I7RKLP" localSheetId="2" hidden="1">#REF!</definedName>
    <definedName name="BEx5JJB6W446THXQCRUKD3I7RKLP" localSheetId="14" hidden="1">#REF!</definedName>
    <definedName name="BEx5JJB6W446THXQCRUKD3I7RKLP" localSheetId="12" hidden="1">#REF!</definedName>
    <definedName name="BEx5JJB6W446THXQCRUKD3I7RKLP" hidden="1">#REF!</definedName>
    <definedName name="BEx5JNCT8Z7XSSPD5EMNAJELCU2V" localSheetId="11" hidden="1">#REF!</definedName>
    <definedName name="BEx5JNCT8Z7XSSPD5EMNAJELCU2V" localSheetId="2" hidden="1">#REF!</definedName>
    <definedName name="BEx5JNCT8Z7XSSPD5EMNAJELCU2V" localSheetId="14" hidden="1">#REF!</definedName>
    <definedName name="BEx5JNCT8Z7XSSPD5EMNAJELCU2V" localSheetId="12" hidden="1">#REF!</definedName>
    <definedName name="BEx5JNCT8Z7XSSPD5EMNAJELCU2V" hidden="1">#REF!</definedName>
    <definedName name="BEx5JQCNT9Y4RM306CHC8IPY3HBZ" localSheetId="11" hidden="1">#REF!</definedName>
    <definedName name="BEx5JQCNT9Y4RM306CHC8IPY3HBZ" localSheetId="2" hidden="1">#REF!</definedName>
    <definedName name="BEx5JQCNT9Y4RM306CHC8IPY3HBZ" localSheetId="14" hidden="1">#REF!</definedName>
    <definedName name="BEx5JQCNT9Y4RM306CHC8IPY3HBZ" localSheetId="12" hidden="1">#REF!</definedName>
    <definedName name="BEx5JQCNT9Y4RM306CHC8IPY3HBZ" hidden="1">#REF!</definedName>
    <definedName name="BEx5K08PYKE6JOKBYIB006TX619P" localSheetId="11" hidden="1">#REF!</definedName>
    <definedName name="BEx5K08PYKE6JOKBYIB006TX619P" localSheetId="2" hidden="1">#REF!</definedName>
    <definedName name="BEx5K08PYKE6JOKBYIB006TX619P" localSheetId="14" hidden="1">#REF!</definedName>
    <definedName name="BEx5K08PYKE6JOKBYIB006TX619P" localSheetId="12" hidden="1">#REF!</definedName>
    <definedName name="BEx5K08PYKE6JOKBYIB006TX619P" hidden="1">#REF!</definedName>
    <definedName name="BEx5K4W2S2K7M9V2M304KW93LK8Q" localSheetId="11" hidden="1">#REF!</definedName>
    <definedName name="BEx5K4W2S2K7M9V2M304KW93LK8Q" localSheetId="2" hidden="1">#REF!</definedName>
    <definedName name="BEx5K4W2S2K7M9V2M304KW93LK8Q" localSheetId="14" hidden="1">#REF!</definedName>
    <definedName name="BEx5K4W2S2K7M9V2M304KW93LK8Q" localSheetId="12" hidden="1">#REF!</definedName>
    <definedName name="BEx5K4W2S2K7M9V2M304KW93LK8Q" hidden="1">#REF!</definedName>
    <definedName name="BEx5K51DSERT1TR7B4A29R41W4NX" localSheetId="11" hidden="1">#REF!</definedName>
    <definedName name="BEx5K51DSERT1TR7B4A29R41W4NX" localSheetId="2" hidden="1">#REF!</definedName>
    <definedName name="BEx5K51DSERT1TR7B4A29R41W4NX" localSheetId="14" hidden="1">#REF!</definedName>
    <definedName name="BEx5K51DSERT1TR7B4A29R41W4NX" localSheetId="12" hidden="1">#REF!</definedName>
    <definedName name="BEx5K51DSERT1TR7B4A29R41W4NX" hidden="1">#REF!</definedName>
    <definedName name="BEx5KBBZ8KCEQK36ARG4ERYOFD4G" localSheetId="11" hidden="1">#REF!</definedName>
    <definedName name="BEx5KBBZ8KCEQK36ARG4ERYOFD4G" localSheetId="2" hidden="1">#REF!</definedName>
    <definedName name="BEx5KBBZ8KCEQK36ARG4ERYOFD4G" localSheetId="14" hidden="1">#REF!</definedName>
    <definedName name="BEx5KBBZ8KCEQK36ARG4ERYOFD4G" localSheetId="12" hidden="1">#REF!</definedName>
    <definedName name="BEx5KBBZ8KCEQK36ARG4ERYOFD4G" hidden="1">#REF!</definedName>
    <definedName name="BEx5KCOET0DYMY4VILOLGVBX7E3C" localSheetId="11" hidden="1">#REF!</definedName>
    <definedName name="BEx5KCOET0DYMY4VILOLGVBX7E3C" localSheetId="2" hidden="1">#REF!</definedName>
    <definedName name="BEx5KCOET0DYMY4VILOLGVBX7E3C" localSheetId="14" hidden="1">#REF!</definedName>
    <definedName name="BEx5KCOET0DYMY4VILOLGVBX7E3C" localSheetId="12" hidden="1">#REF!</definedName>
    <definedName name="BEx5KCOET0DYMY4VILOLGVBX7E3C" hidden="1">#REF!</definedName>
    <definedName name="BEx5KYER580I4T7WTLMUN7NLNP5K" localSheetId="11" hidden="1">#REF!</definedName>
    <definedName name="BEx5KYER580I4T7WTLMUN7NLNP5K" localSheetId="2" hidden="1">#REF!</definedName>
    <definedName name="BEx5KYER580I4T7WTLMUN7NLNP5K" localSheetId="14" hidden="1">#REF!</definedName>
    <definedName name="BEx5KYER580I4T7WTLMUN7NLNP5K" localSheetId="12" hidden="1">#REF!</definedName>
    <definedName name="BEx5KYER580I4T7WTLMUN7NLNP5K" hidden="1">#REF!</definedName>
    <definedName name="BEx5LHLB3M6K4ZKY2F42QBZT30ZH" localSheetId="11" hidden="1">#REF!</definedName>
    <definedName name="BEx5LHLB3M6K4ZKY2F42QBZT30ZH" localSheetId="2" hidden="1">#REF!</definedName>
    <definedName name="BEx5LHLB3M6K4ZKY2F42QBZT30ZH" localSheetId="14" hidden="1">#REF!</definedName>
    <definedName name="BEx5LHLB3M6K4ZKY2F42QBZT30ZH" localSheetId="12" hidden="1">#REF!</definedName>
    <definedName name="BEx5LHLB3M6K4ZKY2F42QBZT30ZH" hidden="1">#REF!</definedName>
    <definedName name="BEx5LKQJG40DO2JR1ZF6KD3PON9K" localSheetId="11" hidden="1">#REF!</definedName>
    <definedName name="BEx5LKQJG40DO2JR1ZF6KD3PON9K" localSheetId="2" hidden="1">#REF!</definedName>
    <definedName name="BEx5LKQJG40DO2JR1ZF6KD3PON9K" localSheetId="14" hidden="1">#REF!</definedName>
    <definedName name="BEx5LKQJG40DO2JR1ZF6KD3PON9K" localSheetId="12" hidden="1">#REF!</definedName>
    <definedName name="BEx5LKQJG40DO2JR1ZF6KD3PON9K" hidden="1">#REF!</definedName>
    <definedName name="BEx5LQA84QRPGAR4FLC7MCT3H9EN" localSheetId="11" hidden="1">#REF!</definedName>
    <definedName name="BEx5LQA84QRPGAR4FLC7MCT3H9EN" localSheetId="2" hidden="1">#REF!</definedName>
    <definedName name="BEx5LQA84QRPGAR4FLC7MCT3H9EN" localSheetId="14" hidden="1">#REF!</definedName>
    <definedName name="BEx5LQA84QRPGAR4FLC7MCT3H9EN" localSheetId="12" hidden="1">#REF!</definedName>
    <definedName name="BEx5LQA84QRPGAR4FLC7MCT3H9EN" hidden="1">#REF!</definedName>
    <definedName name="BEx5LRMNU3HXIE1BUMDHRU31F7JJ" localSheetId="11" hidden="1">#REF!</definedName>
    <definedName name="BEx5LRMNU3HXIE1BUMDHRU31F7JJ" localSheetId="2" hidden="1">#REF!</definedName>
    <definedName name="BEx5LRMNU3HXIE1BUMDHRU31F7JJ" localSheetId="14" hidden="1">#REF!</definedName>
    <definedName name="BEx5LRMNU3HXIE1BUMDHRU31F7JJ" localSheetId="12" hidden="1">#REF!</definedName>
    <definedName name="BEx5LRMNU3HXIE1BUMDHRU31F7JJ" hidden="1">#REF!</definedName>
    <definedName name="BEx5LSJ1LPUAX3ENSPECWPG4J7D1" localSheetId="11" hidden="1">#REF!</definedName>
    <definedName name="BEx5LSJ1LPUAX3ENSPECWPG4J7D1" localSheetId="2" hidden="1">#REF!</definedName>
    <definedName name="BEx5LSJ1LPUAX3ENSPECWPG4J7D1" localSheetId="14" hidden="1">#REF!</definedName>
    <definedName name="BEx5LSJ1LPUAX3ENSPECWPG4J7D1" localSheetId="12" hidden="1">#REF!</definedName>
    <definedName name="BEx5LSJ1LPUAX3ENSPECWPG4J7D1" hidden="1">#REF!</definedName>
    <definedName name="BEx5LTKQ8RQWJE4BC88OP928893U" localSheetId="11" hidden="1">#REF!</definedName>
    <definedName name="BEx5LTKQ8RQWJE4BC88OP928893U" localSheetId="2" hidden="1">#REF!</definedName>
    <definedName name="BEx5LTKQ8RQWJE4BC88OP928893U" localSheetId="14" hidden="1">#REF!</definedName>
    <definedName name="BEx5LTKQ8RQWJE4BC88OP928893U" localSheetId="12" hidden="1">#REF!</definedName>
    <definedName name="BEx5LTKQ8RQWJE4BC88OP928893U" hidden="1">#REF!</definedName>
    <definedName name="BEx5M4D4KHXU4JXKDEHZZNRG7NRA" localSheetId="11" hidden="1">#REF!</definedName>
    <definedName name="BEx5M4D4KHXU4JXKDEHZZNRG7NRA" localSheetId="2" hidden="1">#REF!</definedName>
    <definedName name="BEx5M4D4KHXU4JXKDEHZZNRG7NRA" localSheetId="14" hidden="1">#REF!</definedName>
    <definedName name="BEx5M4D4KHXU4JXKDEHZZNRG7NRA" localSheetId="12" hidden="1">#REF!</definedName>
    <definedName name="BEx5M4D4KHXU4JXKDEHZZNRG7NRA" hidden="1">#REF!</definedName>
    <definedName name="BEx5MB9BR71LZDG7XXQ2EO58JC5F" localSheetId="11" hidden="1">#REF!</definedName>
    <definedName name="BEx5MB9BR71LZDG7XXQ2EO58JC5F" localSheetId="2" hidden="1">#REF!</definedName>
    <definedName name="BEx5MB9BR71LZDG7XXQ2EO58JC5F" localSheetId="14" hidden="1">#REF!</definedName>
    <definedName name="BEx5MB9BR71LZDG7XXQ2EO58JC5F" localSheetId="12" hidden="1">#REF!</definedName>
    <definedName name="BEx5MB9BR71LZDG7XXQ2EO58JC5F" hidden="1">#REF!</definedName>
    <definedName name="BEx5MHEF05EVRV5DPTG4KMPWZSUS" localSheetId="11" hidden="1">#REF!</definedName>
    <definedName name="BEx5MHEF05EVRV5DPTG4KMPWZSUS" localSheetId="2" hidden="1">#REF!</definedName>
    <definedName name="BEx5MHEF05EVRV5DPTG4KMPWZSUS" localSheetId="14" hidden="1">#REF!</definedName>
    <definedName name="BEx5MHEF05EVRV5DPTG4KMPWZSUS" localSheetId="12" hidden="1">#REF!</definedName>
    <definedName name="BEx5MHEF05EVRV5DPTG4KMPWZSUS" hidden="1">#REF!</definedName>
    <definedName name="BEx5MLQZM68YQSKARVWTTPINFQ2C" localSheetId="11" hidden="1">#REF!</definedName>
    <definedName name="BEx5MLQZM68YQSKARVWTTPINFQ2C" localSheetId="2" hidden="1">#REF!</definedName>
    <definedName name="BEx5MLQZM68YQSKARVWTTPINFQ2C" localSheetId="9" hidden="1">[16]ZZCOOM_M03_Q004!#REF!</definedName>
    <definedName name="BEx5MLQZM68YQSKARVWTTPINFQ2C" localSheetId="7" hidden="1">[16]ZZCOOM_M03_Q004!#REF!</definedName>
    <definedName name="BEx5MLQZM68YQSKARVWTTPINFQ2C" localSheetId="6" hidden="1">[16]ZZCOOM_M03_Q004!#REF!</definedName>
    <definedName name="BEx5MLQZM68YQSKARVWTTPINFQ2C" localSheetId="14" hidden="1">#REF!</definedName>
    <definedName name="BEx5MLQZM68YQSKARVWTTPINFQ2C" localSheetId="12" hidden="1">#REF!</definedName>
    <definedName name="BEx5MLQZM68YQSKARVWTTPINFQ2C" hidden="1">#REF!</definedName>
    <definedName name="BEx5MMCJMU7FOOWUCW9EA13B7V5F" localSheetId="11" hidden="1">#REF!</definedName>
    <definedName name="BEx5MMCJMU7FOOWUCW9EA13B7V5F" localSheetId="2" hidden="1">#REF!</definedName>
    <definedName name="BEx5MMCJMU7FOOWUCW9EA13B7V5F" localSheetId="14" hidden="1">#REF!</definedName>
    <definedName name="BEx5MMCJMU7FOOWUCW9EA13B7V5F" localSheetId="12" hidden="1">#REF!</definedName>
    <definedName name="BEx5MMCJMU7FOOWUCW9EA13B7V5F" hidden="1">#REF!</definedName>
    <definedName name="BEx5MVXTKNBXHNWTL43C670E4KXC" localSheetId="11" hidden="1">#REF!</definedName>
    <definedName name="BEx5MVXTKNBXHNWTL43C670E4KXC" localSheetId="2" hidden="1">#REF!</definedName>
    <definedName name="BEx5MVXTKNBXHNWTL43C670E4KXC" localSheetId="14" hidden="1">#REF!</definedName>
    <definedName name="BEx5MVXTKNBXHNWTL43C670E4KXC" localSheetId="12" hidden="1">#REF!</definedName>
    <definedName name="BEx5MVXTKNBXHNWTL43C670E4KXC" hidden="1">#REF!</definedName>
    <definedName name="BEx5MWZGZ3VRB5418C2RNF9H17BQ" localSheetId="11" hidden="1">#REF!</definedName>
    <definedName name="BEx5MWZGZ3VRB5418C2RNF9H17BQ" localSheetId="2" hidden="1">#REF!</definedName>
    <definedName name="BEx5MWZGZ3VRB5418C2RNF9H17BQ" localSheetId="14" hidden="1">#REF!</definedName>
    <definedName name="BEx5MWZGZ3VRB5418C2RNF9H17BQ" localSheetId="12" hidden="1">#REF!</definedName>
    <definedName name="BEx5MWZGZ3VRB5418C2RNF9H17BQ" hidden="1">#REF!</definedName>
    <definedName name="BEx5MX4YD2QV39W04QH9C6AOA0FB" localSheetId="11" hidden="1">#REF!</definedName>
    <definedName name="BEx5MX4YD2QV39W04QH9C6AOA0FB" localSheetId="2" hidden="1">#REF!</definedName>
    <definedName name="BEx5MX4YD2QV39W04QH9C6AOA0FB" localSheetId="14" hidden="1">#REF!</definedName>
    <definedName name="BEx5MX4YD2QV39W04QH9C6AOA0FB" localSheetId="12" hidden="1">#REF!</definedName>
    <definedName name="BEx5MX4YD2QV39W04QH9C6AOA0FB" hidden="1">#REF!</definedName>
    <definedName name="BEx5N3A8LULD7YBJH5J83X27PZSW" localSheetId="11" hidden="1">#REF!</definedName>
    <definedName name="BEx5N3A8LULD7YBJH5J83X27PZSW" localSheetId="2" hidden="1">#REF!</definedName>
    <definedName name="BEx5N3A8LULD7YBJH5J83X27PZSW" localSheetId="14" hidden="1">#REF!</definedName>
    <definedName name="BEx5N3A8LULD7YBJH5J83X27PZSW" localSheetId="12" hidden="1">#REF!</definedName>
    <definedName name="BEx5N3A8LULD7YBJH5J83X27PZSW" hidden="1">#REF!</definedName>
    <definedName name="BEx5N4XI4PWB1W9PMZ4O5R0HWTYD" localSheetId="11" hidden="1">#REF!</definedName>
    <definedName name="BEx5N4XI4PWB1W9PMZ4O5R0HWTYD" localSheetId="2" hidden="1">#REF!</definedName>
    <definedName name="BEx5N4XI4PWB1W9PMZ4O5R0HWTYD" localSheetId="14" hidden="1">#REF!</definedName>
    <definedName name="BEx5N4XI4PWB1W9PMZ4O5R0HWTYD" localSheetId="12" hidden="1">#REF!</definedName>
    <definedName name="BEx5N4XI4PWB1W9PMZ4O5R0HWTYD" hidden="1">#REF!</definedName>
    <definedName name="BEx5N8DH1SY888WI2GZ2D6E9XCXB" localSheetId="11" hidden="1">#REF!</definedName>
    <definedName name="BEx5N8DH1SY888WI2GZ2D6E9XCXB" localSheetId="2" hidden="1">#REF!</definedName>
    <definedName name="BEx5N8DH1SY888WI2GZ2D6E9XCXB" localSheetId="14" hidden="1">#REF!</definedName>
    <definedName name="BEx5N8DH1SY888WI2GZ2D6E9XCXB" localSheetId="12" hidden="1">#REF!</definedName>
    <definedName name="BEx5N8DH1SY888WI2GZ2D6E9XCXB" hidden="1">#REF!</definedName>
    <definedName name="BEx5NA68N6FJFX9UJXK4M14U487F" localSheetId="11" hidden="1">#REF!</definedName>
    <definedName name="BEx5NA68N6FJFX9UJXK4M14U487F" localSheetId="2" hidden="1">#REF!</definedName>
    <definedName name="BEx5NA68N6FJFX9UJXK4M14U487F" localSheetId="14" hidden="1">#REF!</definedName>
    <definedName name="BEx5NA68N6FJFX9UJXK4M14U487F" localSheetId="12" hidden="1">#REF!</definedName>
    <definedName name="BEx5NA68N6FJFX9UJXK4M14U487F" hidden="1">#REF!</definedName>
    <definedName name="BEx5NIKBG2GDJOYGE3WCXKU7YY51" localSheetId="11" hidden="1">#REF!</definedName>
    <definedName name="BEx5NIKBG2GDJOYGE3WCXKU7YY51" localSheetId="2" hidden="1">#REF!</definedName>
    <definedName name="BEx5NIKBG2GDJOYGE3WCXKU7YY51" localSheetId="14" hidden="1">#REF!</definedName>
    <definedName name="BEx5NIKBG2GDJOYGE3WCXKU7YY51" localSheetId="12" hidden="1">#REF!</definedName>
    <definedName name="BEx5NIKBG2GDJOYGE3WCXKU7YY51" hidden="1">#REF!</definedName>
    <definedName name="BEx5NV06L5J5IMKGOMGKGJ4PBZCD" localSheetId="11" hidden="1">#REF!</definedName>
    <definedName name="BEx5NV06L5J5IMKGOMGKGJ4PBZCD" localSheetId="2" hidden="1">#REF!</definedName>
    <definedName name="BEx5NV06L5J5IMKGOMGKGJ4PBZCD" localSheetId="14" hidden="1">#REF!</definedName>
    <definedName name="BEx5NV06L5J5IMKGOMGKGJ4PBZCD" localSheetId="12" hidden="1">#REF!</definedName>
    <definedName name="BEx5NV06L5J5IMKGOMGKGJ4PBZCD" hidden="1">#REF!</definedName>
    <definedName name="BEx5NW1V6AB25NEEX9VPHRXWJDSS" localSheetId="11" hidden="1">#REF!</definedName>
    <definedName name="BEx5NW1V6AB25NEEX9VPHRXWJDSS" localSheetId="2" hidden="1">#REF!</definedName>
    <definedName name="BEx5NW1V6AB25NEEX9VPHRXWJDSS" localSheetId="14" hidden="1">#REF!</definedName>
    <definedName name="BEx5NW1V6AB25NEEX9VPHRXWJDSS" localSheetId="12" hidden="1">#REF!</definedName>
    <definedName name="BEx5NW1V6AB25NEEX9VPHRXWJDSS" hidden="1">#REF!</definedName>
    <definedName name="BEx5NWSXWACAUHWVZAI57DGZ8OCQ" localSheetId="11" hidden="1">#REF!</definedName>
    <definedName name="BEx5NWSXWACAUHWVZAI57DGZ8OCQ" localSheetId="2" hidden="1">#REF!</definedName>
    <definedName name="BEx5NWSXWACAUHWVZAI57DGZ8OCQ" localSheetId="14" hidden="1">#REF!</definedName>
    <definedName name="BEx5NWSXWACAUHWVZAI57DGZ8OCQ" localSheetId="12" hidden="1">#REF!</definedName>
    <definedName name="BEx5NWSXWACAUHWVZAI57DGZ8OCQ" hidden="1">#REF!</definedName>
    <definedName name="BEx5NZSSQ6PY99ZX2D7Q9IGOR34W" localSheetId="11" hidden="1">#REF!</definedName>
    <definedName name="BEx5NZSSQ6PY99ZX2D7Q9IGOR34W" localSheetId="2" hidden="1">#REF!</definedName>
    <definedName name="BEx5NZSSQ6PY99ZX2D7Q9IGOR34W" localSheetId="14" hidden="1">#REF!</definedName>
    <definedName name="BEx5NZSSQ6PY99ZX2D7Q9IGOR34W" localSheetId="12" hidden="1">#REF!</definedName>
    <definedName name="BEx5NZSSQ6PY99ZX2D7Q9IGOR34W" hidden="1">#REF!</definedName>
    <definedName name="BEx5O2N9HTGG4OJHR62PKFMNZTTW" localSheetId="11" hidden="1">#REF!</definedName>
    <definedName name="BEx5O2N9HTGG4OJHR62PKFMNZTTW" localSheetId="2" hidden="1">#REF!</definedName>
    <definedName name="BEx5O2N9HTGG4OJHR62PKFMNZTTW" localSheetId="14" hidden="1">#REF!</definedName>
    <definedName name="BEx5O2N9HTGG4OJHR62PKFMNZTTW" localSheetId="12" hidden="1">#REF!</definedName>
    <definedName name="BEx5O2N9HTGG4OJHR62PKFMNZTTW" hidden="1">#REF!</definedName>
    <definedName name="BEx5O3ZUQ2OARA1CDOZ3NC4UE5AA" localSheetId="11" hidden="1">#REF!</definedName>
    <definedName name="BEx5O3ZUQ2OARA1CDOZ3NC4UE5AA" localSheetId="2" hidden="1">#REF!</definedName>
    <definedName name="BEx5O3ZUQ2OARA1CDOZ3NC4UE5AA" localSheetId="14" hidden="1">#REF!</definedName>
    <definedName name="BEx5O3ZUQ2OARA1CDOZ3NC4UE5AA" localSheetId="12" hidden="1">#REF!</definedName>
    <definedName name="BEx5O3ZUQ2OARA1CDOZ3NC4UE5AA" hidden="1">#REF!</definedName>
    <definedName name="BEx5OAFS0NJ2CB86A02E1JYHMLQ1" localSheetId="11" hidden="1">#REF!</definedName>
    <definedName name="BEx5OAFS0NJ2CB86A02E1JYHMLQ1" localSheetId="2" hidden="1">#REF!</definedName>
    <definedName name="BEx5OAFS0NJ2CB86A02E1JYHMLQ1" localSheetId="14" hidden="1">#REF!</definedName>
    <definedName name="BEx5OAFS0NJ2CB86A02E1JYHMLQ1" localSheetId="12" hidden="1">#REF!</definedName>
    <definedName name="BEx5OAFS0NJ2CB86A02E1JYHMLQ1" hidden="1">#REF!</definedName>
    <definedName name="BEx5OG4RPU8W1ETWDWM234NYYYEN" localSheetId="11" hidden="1">#REF!</definedName>
    <definedName name="BEx5OG4RPU8W1ETWDWM234NYYYEN" localSheetId="2" hidden="1">#REF!</definedName>
    <definedName name="BEx5OG4RPU8W1ETWDWM234NYYYEN" localSheetId="14" hidden="1">#REF!</definedName>
    <definedName name="BEx5OG4RPU8W1ETWDWM234NYYYEN" localSheetId="12" hidden="1">#REF!</definedName>
    <definedName name="BEx5OG4RPU8W1ETWDWM234NYYYEN" hidden="1">#REF!</definedName>
    <definedName name="BEx5OP9Y43F99O2IT69MKCCXGL61" localSheetId="11" hidden="1">#REF!</definedName>
    <definedName name="BEx5OP9Y43F99O2IT69MKCCXGL61" localSheetId="2" hidden="1">#REF!</definedName>
    <definedName name="BEx5OP9Y43F99O2IT69MKCCXGL61" localSheetId="14" hidden="1">#REF!</definedName>
    <definedName name="BEx5OP9Y43F99O2IT69MKCCXGL61" localSheetId="12" hidden="1">#REF!</definedName>
    <definedName name="BEx5OP9Y43F99O2IT69MKCCXGL61" hidden="1">#REF!</definedName>
    <definedName name="BEx5P9Y9RDXNUAJ6CZ2LHMM8IM7T" localSheetId="11" hidden="1">#REF!</definedName>
    <definedName name="BEx5P9Y9RDXNUAJ6CZ2LHMM8IM7T" localSheetId="2" hidden="1">#REF!</definedName>
    <definedName name="BEx5P9Y9RDXNUAJ6CZ2LHMM8IM7T" localSheetId="14" hidden="1">#REF!</definedName>
    <definedName name="BEx5P9Y9RDXNUAJ6CZ2LHMM8IM7T" localSheetId="12" hidden="1">#REF!</definedName>
    <definedName name="BEx5P9Y9RDXNUAJ6CZ2LHMM8IM7T" hidden="1">#REF!</definedName>
    <definedName name="BEx5PHWB2C0D5QLP3BZIP3UO7DIZ" localSheetId="11" hidden="1">#REF!</definedName>
    <definedName name="BEx5PHWB2C0D5QLP3BZIP3UO7DIZ" localSheetId="2" hidden="1">#REF!</definedName>
    <definedName name="BEx5PHWB2C0D5QLP3BZIP3UO7DIZ" localSheetId="14" hidden="1">#REF!</definedName>
    <definedName name="BEx5PHWB2C0D5QLP3BZIP3UO7DIZ" localSheetId="12" hidden="1">#REF!</definedName>
    <definedName name="BEx5PHWB2C0D5QLP3BZIP3UO7DIZ" hidden="1">#REF!</definedName>
    <definedName name="BEx5PJP02W68K2E46L5C5YBSNU6T" localSheetId="11" hidden="1">#REF!</definedName>
    <definedName name="BEx5PJP02W68K2E46L5C5YBSNU6T" localSheetId="2" hidden="1">#REF!</definedName>
    <definedName name="BEx5PJP02W68K2E46L5C5YBSNU6T" localSheetId="14" hidden="1">#REF!</definedName>
    <definedName name="BEx5PJP02W68K2E46L5C5YBSNU6T" localSheetId="12" hidden="1">#REF!</definedName>
    <definedName name="BEx5PJP02W68K2E46L5C5YBSNU6T" hidden="1">#REF!</definedName>
    <definedName name="BEx5PLCA8DOMAU315YCS5275L2HS" localSheetId="11" hidden="1">#REF!</definedName>
    <definedName name="BEx5PLCA8DOMAU315YCS5275L2HS" localSheetId="2" hidden="1">#REF!</definedName>
    <definedName name="BEx5PLCA8DOMAU315YCS5275L2HS" localSheetId="14" hidden="1">#REF!</definedName>
    <definedName name="BEx5PLCA8DOMAU315YCS5275L2HS" localSheetId="12" hidden="1">#REF!</definedName>
    <definedName name="BEx5PLCA8DOMAU315YCS5275L2HS" hidden="1">#REF!</definedName>
    <definedName name="BEx5PRXMZ5M65Z732WNNGV564C2J" localSheetId="11" hidden="1">#REF!</definedName>
    <definedName name="BEx5PRXMZ5M65Z732WNNGV564C2J" localSheetId="2" hidden="1">#REF!</definedName>
    <definedName name="BEx5PRXMZ5M65Z732WNNGV564C2J" localSheetId="14" hidden="1">#REF!</definedName>
    <definedName name="BEx5PRXMZ5M65Z732WNNGV564C2J" localSheetId="12" hidden="1">#REF!</definedName>
    <definedName name="BEx5PRXMZ5M65Z732WNNGV564C2J" hidden="1">#REF!</definedName>
    <definedName name="BEx5Q29Y91E64DPE0YY53A6YHF3Y" localSheetId="11" hidden="1">#REF!</definedName>
    <definedName name="BEx5Q29Y91E64DPE0YY53A6YHF3Y" localSheetId="2" hidden="1">#REF!</definedName>
    <definedName name="BEx5Q29Y91E64DPE0YY53A6YHF3Y" localSheetId="14" hidden="1">#REF!</definedName>
    <definedName name="BEx5Q29Y91E64DPE0YY53A6YHF3Y" localSheetId="12" hidden="1">#REF!</definedName>
    <definedName name="BEx5Q29Y91E64DPE0YY53A6YHF3Y" hidden="1">#REF!</definedName>
    <definedName name="BEx5QPSW4IPLH50WSR87HRER05RF" localSheetId="11" hidden="1">#REF!</definedName>
    <definedName name="BEx5QPSW4IPLH50WSR87HRER05RF" localSheetId="2" hidden="1">#REF!</definedName>
    <definedName name="BEx5QPSW4IPLH50WSR87HRER05RF" localSheetId="14" hidden="1">#REF!</definedName>
    <definedName name="BEx5QPSW4IPLH50WSR87HRER05RF" localSheetId="12" hidden="1">#REF!</definedName>
    <definedName name="BEx5QPSW4IPLH50WSR87HRER05RF" hidden="1">#REF!</definedName>
    <definedName name="BEx73V0EP8EMNRC3EZJJKKVKWQVB" localSheetId="11" hidden="1">#REF!</definedName>
    <definedName name="BEx73V0EP8EMNRC3EZJJKKVKWQVB" localSheetId="2" hidden="1">#REF!</definedName>
    <definedName name="BEx73V0EP8EMNRC3EZJJKKVKWQVB" localSheetId="14" hidden="1">#REF!</definedName>
    <definedName name="BEx73V0EP8EMNRC3EZJJKKVKWQVB" localSheetId="12" hidden="1">#REF!</definedName>
    <definedName name="BEx73V0EP8EMNRC3EZJJKKVKWQVB" hidden="1">#REF!</definedName>
    <definedName name="BEx741WJHIJVXUX131SBXTVW8D71" localSheetId="11" hidden="1">#REF!</definedName>
    <definedName name="BEx741WJHIJVXUX131SBXTVW8D71" localSheetId="2" hidden="1">#REF!</definedName>
    <definedName name="BEx741WJHIJVXUX131SBXTVW8D71" localSheetId="14" hidden="1">#REF!</definedName>
    <definedName name="BEx741WJHIJVXUX131SBXTVW8D71" localSheetId="12" hidden="1">#REF!</definedName>
    <definedName name="BEx741WJHIJVXUX131SBXTVW8D71" hidden="1">#REF!</definedName>
    <definedName name="BEx74Q6H3O7133AWQXWC21MI2UFT" localSheetId="11" hidden="1">#REF!</definedName>
    <definedName name="BEx74Q6H3O7133AWQXWC21MI2UFT" localSheetId="2" hidden="1">#REF!</definedName>
    <definedName name="BEx74Q6H3O7133AWQXWC21MI2UFT" localSheetId="14" hidden="1">#REF!</definedName>
    <definedName name="BEx74Q6H3O7133AWQXWC21MI2UFT" localSheetId="12" hidden="1">#REF!</definedName>
    <definedName name="BEx74Q6H3O7133AWQXWC21MI2UFT" hidden="1">#REF!</definedName>
    <definedName name="BEx74R2VQ8BSMKPX25262AU3VZF7" localSheetId="11" hidden="1">#REF!</definedName>
    <definedName name="BEx74R2VQ8BSMKPX25262AU3VZF7" localSheetId="2" hidden="1">#REF!</definedName>
    <definedName name="BEx74R2VQ8BSMKPX25262AU3VZF7" localSheetId="14" hidden="1">#REF!</definedName>
    <definedName name="BEx74R2VQ8BSMKPX25262AU3VZF7" localSheetId="12" hidden="1">#REF!</definedName>
    <definedName name="BEx74R2VQ8BSMKPX25262AU3VZF7" hidden="1">#REF!</definedName>
    <definedName name="BEx74W6BJ8ENO3J25WNM5H5APKA3" localSheetId="11" hidden="1">#REF!</definedName>
    <definedName name="BEx74W6BJ8ENO3J25WNM5H5APKA3" localSheetId="2" hidden="1">#REF!</definedName>
    <definedName name="BEx74W6BJ8ENO3J25WNM5H5APKA3" localSheetId="14" hidden="1">#REF!</definedName>
    <definedName name="BEx74W6BJ8ENO3J25WNM5H5APKA3" localSheetId="12" hidden="1">#REF!</definedName>
    <definedName name="BEx74W6BJ8ENO3J25WNM5H5APKA3" hidden="1">#REF!</definedName>
    <definedName name="BEx74YKLW1FKLWC3DJ2ELZBZBY1M" localSheetId="11" hidden="1">#REF!</definedName>
    <definedName name="BEx74YKLW1FKLWC3DJ2ELZBZBY1M" localSheetId="2" hidden="1">#REF!</definedName>
    <definedName name="BEx74YKLW1FKLWC3DJ2ELZBZBY1M" localSheetId="14" hidden="1">#REF!</definedName>
    <definedName name="BEx74YKLW1FKLWC3DJ2ELZBZBY1M" localSheetId="12" hidden="1">#REF!</definedName>
    <definedName name="BEx74YKLW1FKLWC3DJ2ELZBZBY1M" hidden="1">#REF!</definedName>
    <definedName name="BEx755GRRD9BL27YHLH5QWIYLWB7" localSheetId="11" hidden="1">#REF!</definedName>
    <definedName name="BEx755GRRD9BL27YHLH5QWIYLWB7" localSheetId="2" hidden="1">#REF!</definedName>
    <definedName name="BEx755GRRD9BL27YHLH5QWIYLWB7" localSheetId="14" hidden="1">#REF!</definedName>
    <definedName name="BEx755GRRD9BL27YHLH5QWIYLWB7" localSheetId="12" hidden="1">#REF!</definedName>
    <definedName name="BEx755GRRD9BL27YHLH5QWIYLWB7" hidden="1">#REF!</definedName>
    <definedName name="BEx759D1D5SXS5ELLZVBI0SXYUNF" localSheetId="11" hidden="1">#REF!</definedName>
    <definedName name="BEx759D1D5SXS5ELLZVBI0SXYUNF" localSheetId="2" hidden="1">#REF!</definedName>
    <definedName name="BEx759D1D5SXS5ELLZVBI0SXYUNF" localSheetId="14" hidden="1">#REF!</definedName>
    <definedName name="BEx759D1D5SXS5ELLZVBI0SXYUNF" localSheetId="12" hidden="1">#REF!</definedName>
    <definedName name="BEx759D1D5SXS5ELLZVBI0SXYUNF" hidden="1">#REF!</definedName>
    <definedName name="BEx75DPEQTX055IZ2L8UVLJOT1DD" localSheetId="11" hidden="1">#REF!</definedName>
    <definedName name="BEx75DPEQTX055IZ2L8UVLJOT1DD" localSheetId="2" hidden="1">#REF!</definedName>
    <definedName name="BEx75DPEQTX055IZ2L8UVLJOT1DD" localSheetId="14" hidden="1">#REF!</definedName>
    <definedName name="BEx75DPEQTX055IZ2L8UVLJOT1DD" localSheetId="12" hidden="1">#REF!</definedName>
    <definedName name="BEx75DPEQTX055IZ2L8UVLJOT1DD" hidden="1">#REF!</definedName>
    <definedName name="BEx75GJZSZHUDN6OOAGQYFUDA2LP" localSheetId="11" hidden="1">#REF!</definedName>
    <definedName name="BEx75GJZSZHUDN6OOAGQYFUDA2LP" localSheetId="2" hidden="1">#REF!</definedName>
    <definedName name="BEx75GJZSZHUDN6OOAGQYFUDA2LP" localSheetId="14" hidden="1">#REF!</definedName>
    <definedName name="BEx75GJZSZHUDN6OOAGQYFUDA2LP" localSheetId="12" hidden="1">#REF!</definedName>
    <definedName name="BEx75GJZSZHUDN6OOAGQYFUDA2LP" hidden="1">#REF!</definedName>
    <definedName name="BEx75HGCCV5K4UCJWYV8EV9AG5YT" localSheetId="11" hidden="1">#REF!</definedName>
    <definedName name="BEx75HGCCV5K4UCJWYV8EV9AG5YT" localSheetId="2" hidden="1">#REF!</definedName>
    <definedName name="BEx75HGCCV5K4UCJWYV8EV9AG5YT" localSheetId="14" hidden="1">#REF!</definedName>
    <definedName name="BEx75HGCCV5K4UCJWYV8EV9AG5YT" localSheetId="12" hidden="1">#REF!</definedName>
    <definedName name="BEx75HGCCV5K4UCJWYV8EV9AG5YT" hidden="1">#REF!</definedName>
    <definedName name="BEx75PZT8TY5P13U978NVBUXKHT4" localSheetId="11" hidden="1">#REF!</definedName>
    <definedName name="BEx75PZT8TY5P13U978NVBUXKHT4" localSheetId="2" hidden="1">#REF!</definedName>
    <definedName name="BEx75PZT8TY5P13U978NVBUXKHT4" localSheetId="14" hidden="1">#REF!</definedName>
    <definedName name="BEx75PZT8TY5P13U978NVBUXKHT4" localSheetId="12" hidden="1">#REF!</definedName>
    <definedName name="BEx75PZT8TY5P13U978NVBUXKHT4" hidden="1">#REF!</definedName>
    <definedName name="BEx75T55F7GML8V1DMWL26WRT006" localSheetId="11" hidden="1">#REF!</definedName>
    <definedName name="BEx75T55F7GML8V1DMWL26WRT006" localSheetId="2" hidden="1">#REF!</definedName>
    <definedName name="BEx75T55F7GML8V1DMWL26WRT006" localSheetId="14" hidden="1">#REF!</definedName>
    <definedName name="BEx75T55F7GML8V1DMWL26WRT006" localSheetId="12" hidden="1">#REF!</definedName>
    <definedName name="BEx75T55F7GML8V1DMWL26WRT006" hidden="1">#REF!</definedName>
    <definedName name="BEx75VJGR07JY6UUWURQ4PJ29UKC" localSheetId="11" hidden="1">#REF!</definedName>
    <definedName name="BEx75VJGR07JY6UUWURQ4PJ29UKC" localSheetId="2" hidden="1">#REF!</definedName>
    <definedName name="BEx75VJGR07JY6UUWURQ4PJ29UKC" localSheetId="14" hidden="1">#REF!</definedName>
    <definedName name="BEx75VJGR07JY6UUWURQ4PJ29UKC" localSheetId="12" hidden="1">#REF!</definedName>
    <definedName name="BEx75VJGR07JY6UUWURQ4PJ29UKC" hidden="1">#REF!</definedName>
    <definedName name="BEx7696AZUPB1PK30JJQUWUELQPJ" localSheetId="11" hidden="1">#REF!</definedName>
    <definedName name="BEx7696AZUPB1PK30JJQUWUELQPJ" localSheetId="2" hidden="1">#REF!</definedName>
    <definedName name="BEx7696AZUPB1PK30JJQUWUELQPJ" localSheetId="14" hidden="1">#REF!</definedName>
    <definedName name="BEx7696AZUPB1PK30JJQUWUELQPJ" localSheetId="12" hidden="1">#REF!</definedName>
    <definedName name="BEx7696AZUPB1PK30JJQUWUELQPJ" hidden="1">#REF!</definedName>
    <definedName name="BEx76PNR8S4T4VUQS0KU58SEX0VN" localSheetId="11" hidden="1">#REF!</definedName>
    <definedName name="BEx76PNR8S4T4VUQS0KU58SEX0VN" localSheetId="2" hidden="1">#REF!</definedName>
    <definedName name="BEx76PNR8S4T4VUQS0KU58SEX0VN" localSheetId="14" hidden="1">#REF!</definedName>
    <definedName name="BEx76PNR8S4T4VUQS0KU58SEX0VN" localSheetId="12" hidden="1">#REF!</definedName>
    <definedName name="BEx76PNR8S4T4VUQS0KU58SEX0VN" hidden="1">#REF!</definedName>
    <definedName name="BEx76YY7ODSIKDD9VDF9TLTDM18I" localSheetId="11" hidden="1">#REF!</definedName>
    <definedName name="BEx76YY7ODSIKDD9VDF9TLTDM18I" localSheetId="2" hidden="1">#REF!</definedName>
    <definedName name="BEx76YY7ODSIKDD9VDF9TLTDM18I" localSheetId="14" hidden="1">#REF!</definedName>
    <definedName name="BEx76YY7ODSIKDD9VDF9TLTDM18I" localSheetId="12" hidden="1">#REF!</definedName>
    <definedName name="BEx76YY7ODSIKDD9VDF9TLTDM18I" hidden="1">#REF!</definedName>
    <definedName name="BEx7705E86I9B7DTKMMJMAFSYMUL" localSheetId="11" hidden="1">#REF!</definedName>
    <definedName name="BEx7705E86I9B7DTKMMJMAFSYMUL" localSheetId="2" hidden="1">#REF!</definedName>
    <definedName name="BEx7705E86I9B7DTKMMJMAFSYMUL" localSheetId="14" hidden="1">#REF!</definedName>
    <definedName name="BEx7705E86I9B7DTKMMJMAFSYMUL" localSheetId="12" hidden="1">#REF!</definedName>
    <definedName name="BEx7705E86I9B7DTKMMJMAFSYMUL" hidden="1">#REF!</definedName>
    <definedName name="BEx7741OUGLA0WJQLQRUJSL4DE00" localSheetId="11" hidden="1">#REF!</definedName>
    <definedName name="BEx7741OUGLA0WJQLQRUJSL4DE00" localSheetId="2" hidden="1">#REF!</definedName>
    <definedName name="BEx7741OUGLA0WJQLQRUJSL4DE00" localSheetId="14" hidden="1">#REF!</definedName>
    <definedName name="BEx7741OUGLA0WJQLQRUJSL4DE00" localSheetId="12" hidden="1">#REF!</definedName>
    <definedName name="BEx7741OUGLA0WJQLQRUJSL4DE00" hidden="1">#REF!</definedName>
    <definedName name="BEx774N83DXLJZ54Q42PWIJZ2DN1" localSheetId="11" hidden="1">#REF!</definedName>
    <definedName name="BEx774N83DXLJZ54Q42PWIJZ2DN1" localSheetId="2" hidden="1">#REF!</definedName>
    <definedName name="BEx774N83DXLJZ54Q42PWIJZ2DN1" localSheetId="14" hidden="1">#REF!</definedName>
    <definedName name="BEx774N83DXLJZ54Q42PWIJZ2DN1" localSheetId="12" hidden="1">#REF!</definedName>
    <definedName name="BEx774N83DXLJZ54Q42PWIJZ2DN1" hidden="1">#REF!</definedName>
    <definedName name="BEx779QNIY3061ZV9BR462WKEGRW" localSheetId="11" hidden="1">#REF!</definedName>
    <definedName name="BEx779QNIY3061ZV9BR462WKEGRW" localSheetId="2" hidden="1">#REF!</definedName>
    <definedName name="BEx779QNIY3061ZV9BR462WKEGRW" localSheetId="14" hidden="1">#REF!</definedName>
    <definedName name="BEx779QNIY3061ZV9BR462WKEGRW" localSheetId="12" hidden="1">#REF!</definedName>
    <definedName name="BEx779QNIY3061ZV9BR462WKEGRW" hidden="1">#REF!</definedName>
    <definedName name="BEx77G19QU9A95CNHE6QMVSQR2T3" localSheetId="11" hidden="1">#REF!</definedName>
    <definedName name="BEx77G19QU9A95CNHE6QMVSQR2T3" localSheetId="2" hidden="1">#REF!</definedName>
    <definedName name="BEx77G19QU9A95CNHE6QMVSQR2T3" localSheetId="14" hidden="1">#REF!</definedName>
    <definedName name="BEx77G19QU9A95CNHE6QMVSQR2T3" localSheetId="12" hidden="1">#REF!</definedName>
    <definedName name="BEx77G19QU9A95CNHE6QMVSQR2T3" hidden="1">#REF!</definedName>
    <definedName name="BEx77P0S3GVMS7BJUL9OWUGJ1B02" localSheetId="11" hidden="1">#REF!</definedName>
    <definedName name="BEx77P0S3GVMS7BJUL9OWUGJ1B02" localSheetId="2" hidden="1">#REF!</definedName>
    <definedName name="BEx77P0S3GVMS7BJUL9OWUGJ1B02" localSheetId="14" hidden="1">#REF!</definedName>
    <definedName name="BEx77P0S3GVMS7BJUL9OWUGJ1B02" localSheetId="12" hidden="1">#REF!</definedName>
    <definedName name="BEx77P0S3GVMS7BJUL9OWUGJ1B02" hidden="1">#REF!</definedName>
    <definedName name="BEx77QDESURI6WW5582YXSK3A972" localSheetId="11" hidden="1">#REF!</definedName>
    <definedName name="BEx77QDESURI6WW5582YXSK3A972" localSheetId="2" hidden="1">#REF!</definedName>
    <definedName name="BEx77QDESURI6WW5582YXSK3A972" localSheetId="14" hidden="1">#REF!</definedName>
    <definedName name="BEx77QDESURI6WW5582YXSK3A972" localSheetId="12" hidden="1">#REF!</definedName>
    <definedName name="BEx77QDESURI6WW5582YXSK3A972" hidden="1">#REF!</definedName>
    <definedName name="BEx77VBI9XOPFHKEWU5EHQ9J675Y" localSheetId="11" hidden="1">#REF!</definedName>
    <definedName name="BEx77VBI9XOPFHKEWU5EHQ9J675Y" localSheetId="2" hidden="1">#REF!</definedName>
    <definedName name="BEx77VBI9XOPFHKEWU5EHQ9J675Y" localSheetId="14" hidden="1">#REF!</definedName>
    <definedName name="BEx77VBI9XOPFHKEWU5EHQ9J675Y" localSheetId="12" hidden="1">#REF!</definedName>
    <definedName name="BEx77VBI9XOPFHKEWU5EHQ9J675Y" hidden="1">#REF!</definedName>
    <definedName name="BEx7809GQOCLHSNH95VOYIX7P1TV" localSheetId="11" hidden="1">#REF!</definedName>
    <definedName name="BEx7809GQOCLHSNH95VOYIX7P1TV" localSheetId="2" hidden="1">#REF!</definedName>
    <definedName name="BEx7809GQOCLHSNH95VOYIX7P1TV" localSheetId="14" hidden="1">#REF!</definedName>
    <definedName name="BEx7809GQOCLHSNH95VOYIX7P1TV" localSheetId="12" hidden="1">#REF!</definedName>
    <definedName name="BEx7809GQOCLHSNH95VOYIX7P1TV" hidden="1">#REF!</definedName>
    <definedName name="BEx780K8XAXUHGVZGZWQ74DK4CI3" localSheetId="11" hidden="1">#REF!</definedName>
    <definedName name="BEx780K8XAXUHGVZGZWQ74DK4CI3" localSheetId="2" hidden="1">#REF!</definedName>
    <definedName name="BEx780K8XAXUHGVZGZWQ74DK4CI3" localSheetId="14" hidden="1">#REF!</definedName>
    <definedName name="BEx780K8XAXUHGVZGZWQ74DK4CI3" localSheetId="12" hidden="1">#REF!</definedName>
    <definedName name="BEx780K8XAXUHGVZGZWQ74DK4CI3" hidden="1">#REF!</definedName>
    <definedName name="BEx78226TN58UE0CTY98YEDU0LSL" localSheetId="11" hidden="1">#REF!</definedName>
    <definedName name="BEx78226TN58UE0CTY98YEDU0LSL" localSheetId="2" hidden="1">#REF!</definedName>
    <definedName name="BEx78226TN58UE0CTY98YEDU0LSL" localSheetId="14" hidden="1">#REF!</definedName>
    <definedName name="BEx78226TN58UE0CTY98YEDU0LSL" localSheetId="12" hidden="1">#REF!</definedName>
    <definedName name="BEx78226TN58UE0CTY98YEDU0LSL" hidden="1">#REF!</definedName>
    <definedName name="BEx7881ZZBWHRAX6W2GY19J8MGEQ" localSheetId="11" hidden="1">#REF!</definedName>
    <definedName name="BEx7881ZZBWHRAX6W2GY19J8MGEQ" localSheetId="2" hidden="1">#REF!</definedName>
    <definedName name="BEx7881ZZBWHRAX6W2GY19J8MGEQ" localSheetId="14" hidden="1">#REF!</definedName>
    <definedName name="BEx7881ZZBWHRAX6W2GY19J8MGEQ" localSheetId="12" hidden="1">#REF!</definedName>
    <definedName name="BEx7881ZZBWHRAX6W2GY19J8MGEQ" hidden="1">#REF!</definedName>
    <definedName name="BEx78BSYINF85GYNSCIRD95PH86Q" localSheetId="11" hidden="1">#REF!</definedName>
    <definedName name="BEx78BSYINF85GYNSCIRD95PH86Q" localSheetId="2" hidden="1">#REF!</definedName>
    <definedName name="BEx78BSYINF85GYNSCIRD95PH86Q" localSheetId="14" hidden="1">#REF!</definedName>
    <definedName name="BEx78BSYINF85GYNSCIRD95PH86Q" localSheetId="12" hidden="1">#REF!</definedName>
    <definedName name="BEx78BSYINF85GYNSCIRD95PH86Q" hidden="1">#REF!</definedName>
    <definedName name="BEx78HHRIWDLHQX2LG0HWFRYEL1T" localSheetId="11" hidden="1">#REF!</definedName>
    <definedName name="BEx78HHRIWDLHQX2LG0HWFRYEL1T" localSheetId="2" hidden="1">#REF!</definedName>
    <definedName name="BEx78HHRIWDLHQX2LG0HWFRYEL1T" localSheetId="14" hidden="1">#REF!</definedName>
    <definedName name="BEx78HHRIWDLHQX2LG0HWFRYEL1T" localSheetId="12" hidden="1">#REF!</definedName>
    <definedName name="BEx78HHRIWDLHQX2LG0HWFRYEL1T" hidden="1">#REF!</definedName>
    <definedName name="BEx78QC4X2YVM9K6MQRB2WJG36N3" localSheetId="11" hidden="1">#REF!</definedName>
    <definedName name="BEx78QC4X2YVM9K6MQRB2WJG36N3" localSheetId="2" hidden="1">#REF!</definedName>
    <definedName name="BEx78QC4X2YVM9K6MQRB2WJG36N3" localSheetId="14" hidden="1">#REF!</definedName>
    <definedName name="BEx78QC4X2YVM9K6MQRB2WJG36N3" localSheetId="12" hidden="1">#REF!</definedName>
    <definedName name="BEx78QC4X2YVM9K6MQRB2WJG36N3" hidden="1">#REF!</definedName>
    <definedName name="BEx78QMXZ2P1ZB3HJ9O50DWHCMXR" localSheetId="11" hidden="1">#REF!</definedName>
    <definedName name="BEx78QMXZ2P1ZB3HJ9O50DWHCMXR" localSheetId="2" hidden="1">#REF!</definedName>
    <definedName name="BEx78QMXZ2P1ZB3HJ9O50DWHCMXR" localSheetId="14" hidden="1">#REF!</definedName>
    <definedName name="BEx78QMXZ2P1ZB3HJ9O50DWHCMXR" localSheetId="12" hidden="1">#REF!</definedName>
    <definedName name="BEx78QMXZ2P1ZB3HJ9O50DWHCMXR" hidden="1">#REF!</definedName>
    <definedName name="BEx78SFO5VR28677DWZEMDN7G86X" localSheetId="11" hidden="1">#REF!</definedName>
    <definedName name="BEx78SFO5VR28677DWZEMDN7G86X" localSheetId="2" hidden="1">#REF!</definedName>
    <definedName name="BEx78SFO5VR28677DWZEMDN7G86X" localSheetId="14" hidden="1">#REF!</definedName>
    <definedName name="BEx78SFO5VR28677DWZEMDN7G86X" localSheetId="12" hidden="1">#REF!</definedName>
    <definedName name="BEx78SFO5VR28677DWZEMDN7G86X" hidden="1">#REF!</definedName>
    <definedName name="BEx78SFOYH1Z0ZDTO47W2M60TW6K" localSheetId="11" hidden="1">#REF!</definedName>
    <definedName name="BEx78SFOYH1Z0ZDTO47W2M60TW6K" localSheetId="2" hidden="1">#REF!</definedName>
    <definedName name="BEx78SFOYH1Z0ZDTO47W2M60TW6K" localSheetId="14" hidden="1">#REF!</definedName>
    <definedName name="BEx78SFOYH1Z0ZDTO47W2M60TW6K" localSheetId="12" hidden="1">#REF!</definedName>
    <definedName name="BEx78SFOYH1Z0ZDTO47W2M60TW6K" hidden="1">#REF!</definedName>
    <definedName name="BEx7974EARYYX2ICWU0YC50VO5D8" localSheetId="11" hidden="1">#REF!</definedName>
    <definedName name="BEx7974EARYYX2ICWU0YC50VO5D8" localSheetId="2" hidden="1">#REF!</definedName>
    <definedName name="BEx7974EARYYX2ICWU0YC50VO5D8" localSheetId="14" hidden="1">#REF!</definedName>
    <definedName name="BEx7974EARYYX2ICWU0YC50VO5D8" localSheetId="12" hidden="1">#REF!</definedName>
    <definedName name="BEx7974EARYYX2ICWU0YC50VO5D8" hidden="1">#REF!</definedName>
    <definedName name="BEx79JK3E6JO8MX4O35A5G8NZCC8" localSheetId="11" hidden="1">#REF!</definedName>
    <definedName name="BEx79JK3E6JO8MX4O35A5G8NZCC8" localSheetId="2" hidden="1">#REF!</definedName>
    <definedName name="BEx79JK3E6JO8MX4O35A5G8NZCC8" localSheetId="14" hidden="1">#REF!</definedName>
    <definedName name="BEx79JK3E6JO8MX4O35A5G8NZCC8" localSheetId="12" hidden="1">#REF!</definedName>
    <definedName name="BEx79JK3E6JO8MX4O35A5G8NZCC8" hidden="1">#REF!</definedName>
    <definedName name="BEx79OCP4HQ6XP8EWNGEUDLOZBBS" localSheetId="11" hidden="1">#REF!</definedName>
    <definedName name="BEx79OCP4HQ6XP8EWNGEUDLOZBBS" localSheetId="2" hidden="1">#REF!</definedName>
    <definedName name="BEx79OCP4HQ6XP8EWNGEUDLOZBBS" localSheetId="14" hidden="1">#REF!</definedName>
    <definedName name="BEx79OCP4HQ6XP8EWNGEUDLOZBBS" localSheetId="12" hidden="1">#REF!</definedName>
    <definedName name="BEx79OCP4HQ6XP8EWNGEUDLOZBBS" hidden="1">#REF!</definedName>
    <definedName name="BEx79SEAYKUZB0H4LYBCD6WWJBG2" localSheetId="11" hidden="1">#REF!</definedName>
    <definedName name="BEx79SEAYKUZB0H4LYBCD6WWJBG2" localSheetId="2" hidden="1">#REF!</definedName>
    <definedName name="BEx79SEAYKUZB0H4LYBCD6WWJBG2" localSheetId="14" hidden="1">#REF!</definedName>
    <definedName name="BEx79SEAYKUZB0H4LYBCD6WWJBG2" localSheetId="12" hidden="1">#REF!</definedName>
    <definedName name="BEx79SEAYKUZB0H4LYBCD6WWJBG2" hidden="1">#REF!</definedName>
    <definedName name="BEx79SJRHTLS9PYM69O9BWW1FMJK" localSheetId="11" hidden="1">#REF!</definedName>
    <definedName name="BEx79SJRHTLS9PYM69O9BWW1FMJK" localSheetId="2" hidden="1">#REF!</definedName>
    <definedName name="BEx79SJRHTLS9PYM69O9BWW1FMJK" localSheetId="14" hidden="1">#REF!</definedName>
    <definedName name="BEx79SJRHTLS9PYM69O9BWW1FMJK" localSheetId="12" hidden="1">#REF!</definedName>
    <definedName name="BEx79SJRHTLS9PYM69O9BWW1FMJK" hidden="1">#REF!</definedName>
    <definedName name="BEx79YJJLBELICW9F9FRYSCQ101L" localSheetId="11" hidden="1">#REF!</definedName>
    <definedName name="BEx79YJJLBELICW9F9FRYSCQ101L" localSheetId="2" hidden="1">#REF!</definedName>
    <definedName name="BEx79YJJLBELICW9F9FRYSCQ101L" localSheetId="14" hidden="1">#REF!</definedName>
    <definedName name="BEx79YJJLBELICW9F9FRYSCQ101L" localSheetId="12" hidden="1">#REF!</definedName>
    <definedName name="BEx79YJJLBELICW9F9FRYSCQ101L" hidden="1">#REF!</definedName>
    <definedName name="BEx79YUC7B0V77FSBGIRCY1BR4VK" localSheetId="11" hidden="1">#REF!</definedName>
    <definedName name="BEx79YUC7B0V77FSBGIRCY1BR4VK" localSheetId="2" hidden="1">#REF!</definedName>
    <definedName name="BEx79YUC7B0V77FSBGIRCY1BR4VK" localSheetId="14" hidden="1">#REF!</definedName>
    <definedName name="BEx79YUC7B0V77FSBGIRCY1BR4VK" localSheetId="12" hidden="1">#REF!</definedName>
    <definedName name="BEx79YUC7B0V77FSBGIRCY1BR4VK" hidden="1">#REF!</definedName>
    <definedName name="BEx7A06T3RC2891FUX05G3QPRAUE" localSheetId="11" hidden="1">#REF!</definedName>
    <definedName name="BEx7A06T3RC2891FUX05G3QPRAUE" localSheetId="2" hidden="1">#REF!</definedName>
    <definedName name="BEx7A06T3RC2891FUX05G3QPRAUE" localSheetId="14" hidden="1">#REF!</definedName>
    <definedName name="BEx7A06T3RC2891FUX05G3QPRAUE" localSheetId="12" hidden="1">#REF!</definedName>
    <definedName name="BEx7A06T3RC2891FUX05G3QPRAUE" hidden="1">#REF!</definedName>
    <definedName name="BEx7A9S3JA1X7FH4CFSQLTZC4691" localSheetId="11" hidden="1">#REF!</definedName>
    <definedName name="BEx7A9S3JA1X7FH4CFSQLTZC4691" localSheetId="2" hidden="1">#REF!</definedName>
    <definedName name="BEx7A9S3JA1X7FH4CFSQLTZC4691" localSheetId="14" hidden="1">#REF!</definedName>
    <definedName name="BEx7A9S3JA1X7FH4CFSQLTZC4691" localSheetId="12" hidden="1">#REF!</definedName>
    <definedName name="BEx7A9S3JA1X7FH4CFSQLTZC4691" hidden="1">#REF!</definedName>
    <definedName name="BEx7ABA2C9IWH5VSLVLLLCY62161" localSheetId="11" hidden="1">#REF!</definedName>
    <definedName name="BEx7ABA2C9IWH5VSLVLLLCY62161" localSheetId="2" hidden="1">#REF!</definedName>
    <definedName name="BEx7ABA2C9IWH5VSLVLLLCY62161" localSheetId="14" hidden="1">#REF!</definedName>
    <definedName name="BEx7ABA2C9IWH5VSLVLLLCY62161" localSheetId="12" hidden="1">#REF!</definedName>
    <definedName name="BEx7ABA2C9IWH5VSLVLLLCY62161" hidden="1">#REF!</definedName>
    <definedName name="BEx7AE4LPLX8N85BYB0WCO5S7ZPV" localSheetId="11" hidden="1">#REF!</definedName>
    <definedName name="BEx7AE4LPLX8N85BYB0WCO5S7ZPV" localSheetId="2" hidden="1">#REF!</definedName>
    <definedName name="BEx7AE4LPLX8N85BYB0WCO5S7ZPV" localSheetId="14" hidden="1">#REF!</definedName>
    <definedName name="BEx7AE4LPLX8N85BYB0WCO5S7ZPV" localSheetId="12" hidden="1">#REF!</definedName>
    <definedName name="BEx7AE4LPLX8N85BYB0WCO5S7ZPV" hidden="1">#REF!</definedName>
    <definedName name="BEx7AR0EEP9O5JPPEKQWG1TC860T" localSheetId="11" hidden="1">#REF!</definedName>
    <definedName name="BEx7AR0EEP9O5JPPEKQWG1TC860T" localSheetId="2" hidden="1">#REF!</definedName>
    <definedName name="BEx7AR0EEP9O5JPPEKQWG1TC860T" localSheetId="14" hidden="1">#REF!</definedName>
    <definedName name="BEx7AR0EEP9O5JPPEKQWG1TC860T" localSheetId="12" hidden="1">#REF!</definedName>
    <definedName name="BEx7AR0EEP9O5JPPEKQWG1TC860T" hidden="1">#REF!</definedName>
    <definedName name="BEx7ASD1I654MEDCO6GGWA95PXSC" localSheetId="11" hidden="1">#REF!</definedName>
    <definedName name="BEx7ASD1I654MEDCO6GGWA95PXSC" localSheetId="2" hidden="1">#REF!</definedName>
    <definedName name="BEx7ASD1I654MEDCO6GGWA95PXSC" localSheetId="14" hidden="1">#REF!</definedName>
    <definedName name="BEx7ASD1I654MEDCO6GGWA95PXSC" localSheetId="12" hidden="1">#REF!</definedName>
    <definedName name="BEx7ASD1I654MEDCO6GGWA95PXSC" hidden="1">#REF!</definedName>
    <definedName name="BEx7AURD3S7JGN4D3YK1QAG6TAFA" localSheetId="11" hidden="1">#REF!</definedName>
    <definedName name="BEx7AURD3S7JGN4D3YK1QAG6TAFA" localSheetId="2" hidden="1">#REF!</definedName>
    <definedName name="BEx7AURD3S7JGN4D3YK1QAG6TAFA" localSheetId="14" hidden="1">#REF!</definedName>
    <definedName name="BEx7AURD3S7JGN4D3YK1QAG6TAFA" localSheetId="12" hidden="1">#REF!</definedName>
    <definedName name="BEx7AURD3S7JGN4D3YK1QAG6TAFA" hidden="1">#REF!</definedName>
    <definedName name="BEx7AVCX9S5RJP3NSZ4QM4E6ERDT" localSheetId="11" hidden="1">#REF!</definedName>
    <definedName name="BEx7AVCX9S5RJP3NSZ4QM4E6ERDT" localSheetId="2" hidden="1">#REF!</definedName>
    <definedName name="BEx7AVCX9S5RJP3NSZ4QM4E6ERDT" localSheetId="14" hidden="1">#REF!</definedName>
    <definedName name="BEx7AVCX9S5RJP3NSZ4QM4E6ERDT" localSheetId="12" hidden="1">#REF!</definedName>
    <definedName name="BEx7AVCX9S5RJP3NSZ4QM4E6ERDT" hidden="1">#REF!</definedName>
    <definedName name="BEx7AVYIGP0930MV5JEBWRYCJN68" localSheetId="11" hidden="1">#REF!</definedName>
    <definedName name="BEx7AVYIGP0930MV5JEBWRYCJN68" localSheetId="2" hidden="1">#REF!</definedName>
    <definedName name="BEx7AVYIGP0930MV5JEBWRYCJN68" localSheetId="14" hidden="1">#REF!</definedName>
    <definedName name="BEx7AVYIGP0930MV5JEBWRYCJN68" localSheetId="12" hidden="1">#REF!</definedName>
    <definedName name="BEx7AVYIGP0930MV5JEBWRYCJN68" hidden="1">#REF!</definedName>
    <definedName name="BEx7B6LH6917TXOSAAQ6U7HVF018" localSheetId="11" hidden="1">#REF!</definedName>
    <definedName name="BEx7B6LH6917TXOSAAQ6U7HVF018" localSheetId="2" hidden="1">#REF!</definedName>
    <definedName name="BEx7B6LH6917TXOSAAQ6U7HVF018" localSheetId="14" hidden="1">#REF!</definedName>
    <definedName name="BEx7B6LH6917TXOSAAQ6U7HVF018" localSheetId="12" hidden="1">#REF!</definedName>
    <definedName name="BEx7B6LH6917TXOSAAQ6U7HVF018" hidden="1">#REF!</definedName>
    <definedName name="BEx7BN8E88JR3K1BSLAZRPSFPQ9L" localSheetId="11" hidden="1">#REF!</definedName>
    <definedName name="BEx7BN8E88JR3K1BSLAZRPSFPQ9L" localSheetId="2" hidden="1">#REF!</definedName>
    <definedName name="BEx7BN8E88JR3K1BSLAZRPSFPQ9L" localSheetId="14" hidden="1">#REF!</definedName>
    <definedName name="BEx7BN8E88JR3K1BSLAZRPSFPQ9L" localSheetId="12" hidden="1">#REF!</definedName>
    <definedName name="BEx7BN8E88JR3K1BSLAZRPSFPQ9L" hidden="1">#REF!</definedName>
    <definedName name="BEx7BP14RMS3638K85OM4NCYLRHG" localSheetId="11" hidden="1">#REF!</definedName>
    <definedName name="BEx7BP14RMS3638K85OM4NCYLRHG" localSheetId="2" hidden="1">#REF!</definedName>
    <definedName name="BEx7BP14RMS3638K85OM4NCYLRHG" localSheetId="14" hidden="1">#REF!</definedName>
    <definedName name="BEx7BP14RMS3638K85OM4NCYLRHG" localSheetId="12" hidden="1">#REF!</definedName>
    <definedName name="BEx7BP14RMS3638K85OM4NCYLRHG" hidden="1">#REF!</definedName>
    <definedName name="BEx7BPXFZXJ79FQ0E8AQE21PGVHA" localSheetId="11" hidden="1">#REF!</definedName>
    <definedName name="BEx7BPXFZXJ79FQ0E8AQE21PGVHA" localSheetId="2" hidden="1">#REF!</definedName>
    <definedName name="BEx7BPXFZXJ79FQ0E8AQE21PGVHA" localSheetId="14" hidden="1">#REF!</definedName>
    <definedName name="BEx7BPXFZXJ79FQ0E8AQE21PGVHA" localSheetId="12" hidden="1">#REF!</definedName>
    <definedName name="BEx7BPXFZXJ79FQ0E8AQE21PGVHA" hidden="1">#REF!</definedName>
    <definedName name="BEx7C04AM39DQMC1TIX7CFZ2ADHX" localSheetId="11" hidden="1">#REF!</definedName>
    <definedName name="BEx7C04AM39DQMC1TIX7CFZ2ADHX" localSheetId="2" hidden="1">#REF!</definedName>
    <definedName name="BEx7C04AM39DQMC1TIX7CFZ2ADHX" localSheetId="14" hidden="1">#REF!</definedName>
    <definedName name="BEx7C04AM39DQMC1TIX7CFZ2ADHX" localSheetId="12" hidden="1">#REF!</definedName>
    <definedName name="BEx7C04AM39DQMC1TIX7CFZ2ADHX" hidden="1">#REF!</definedName>
    <definedName name="BEx7C346X4AX2J1QPM4NBC7JL5W9" localSheetId="11" hidden="1">#REF!</definedName>
    <definedName name="BEx7C346X4AX2J1QPM4NBC7JL5W9" localSheetId="2" hidden="1">#REF!</definedName>
    <definedName name="BEx7C346X4AX2J1QPM4NBC7JL5W9" localSheetId="14" hidden="1">#REF!</definedName>
    <definedName name="BEx7C346X4AX2J1QPM4NBC7JL5W9" localSheetId="12" hidden="1">#REF!</definedName>
    <definedName name="BEx7C346X4AX2J1QPM4NBC7JL5W9" hidden="1">#REF!</definedName>
    <definedName name="BEx7C40F0PQURHPI6YQ39NFIR86Z" localSheetId="11" hidden="1">#REF!</definedName>
    <definedName name="BEx7C40F0PQURHPI6YQ39NFIR86Z" localSheetId="2" hidden="1">#REF!</definedName>
    <definedName name="BEx7C40F0PQURHPI6YQ39NFIR86Z" localSheetId="14" hidden="1">#REF!</definedName>
    <definedName name="BEx7C40F0PQURHPI6YQ39NFIR86Z" localSheetId="12" hidden="1">#REF!</definedName>
    <definedName name="BEx7C40F0PQURHPI6YQ39NFIR86Z" hidden="1">#REF!</definedName>
    <definedName name="BEx7C7B9VCY7N0H7N1NH6HNNH724" localSheetId="11" hidden="1">#REF!</definedName>
    <definedName name="BEx7C7B9VCY7N0H7N1NH6HNNH724" localSheetId="2" hidden="1">#REF!</definedName>
    <definedName name="BEx7C7B9VCY7N0H7N1NH6HNNH724" localSheetId="14" hidden="1">#REF!</definedName>
    <definedName name="BEx7C7B9VCY7N0H7N1NH6HNNH724" localSheetId="12" hidden="1">#REF!</definedName>
    <definedName name="BEx7C7B9VCY7N0H7N1NH6HNNH724" hidden="1">#REF!</definedName>
    <definedName name="BEx7C93VR7SYRIJS1JO8YZKSFAW9" localSheetId="11" hidden="1">#REF!</definedName>
    <definedName name="BEx7C93VR7SYRIJS1JO8YZKSFAW9" localSheetId="2" hidden="1">#REF!</definedName>
    <definedName name="BEx7C93VR7SYRIJS1JO8YZKSFAW9" localSheetId="14" hidden="1">#REF!</definedName>
    <definedName name="BEx7C93VR7SYRIJS1JO8YZKSFAW9" localSheetId="12" hidden="1">#REF!</definedName>
    <definedName name="BEx7C93VR7SYRIJS1JO8YZKSFAW9" hidden="1">#REF!</definedName>
    <definedName name="BEx7CCPC6R1KQQZ2JQU6EFI1G0RM" localSheetId="11" hidden="1">#REF!</definedName>
    <definedName name="BEx7CCPC6R1KQQZ2JQU6EFI1G0RM" localSheetId="2" hidden="1">#REF!</definedName>
    <definedName name="BEx7CCPC6R1KQQZ2JQU6EFI1G0RM" localSheetId="14" hidden="1">#REF!</definedName>
    <definedName name="BEx7CCPC6R1KQQZ2JQU6EFI1G0RM" localSheetId="12" hidden="1">#REF!</definedName>
    <definedName name="BEx7CCPC6R1KQQZ2JQU6EFI1G0RM" hidden="1">#REF!</definedName>
    <definedName name="BEx7CIJST9GLS2QD383UK7VUDTGL" localSheetId="11" hidden="1">#REF!</definedName>
    <definedName name="BEx7CIJST9GLS2QD383UK7VUDTGL" localSheetId="2" hidden="1">#REF!</definedName>
    <definedName name="BEx7CIJST9GLS2QD383UK7VUDTGL" localSheetId="14" hidden="1">#REF!</definedName>
    <definedName name="BEx7CIJST9GLS2QD383UK7VUDTGL" localSheetId="12" hidden="1">#REF!</definedName>
    <definedName name="BEx7CIJST9GLS2QD383UK7VUDTGL" hidden="1">#REF!</definedName>
    <definedName name="BEx7CO8T2XKC7GHDSYNAWTZ9L7YR" localSheetId="11" hidden="1">#REF!</definedName>
    <definedName name="BEx7CO8T2XKC7GHDSYNAWTZ9L7YR" localSheetId="2" hidden="1">#REF!</definedName>
    <definedName name="BEx7CO8T2XKC7GHDSYNAWTZ9L7YR" localSheetId="14" hidden="1">#REF!</definedName>
    <definedName name="BEx7CO8T2XKC7GHDSYNAWTZ9L7YR" localSheetId="12" hidden="1">#REF!</definedName>
    <definedName name="BEx7CO8T2XKC7GHDSYNAWTZ9L7YR" hidden="1">#REF!</definedName>
    <definedName name="BEx7CW1CF00DO8A36UNC2X7K65C2" localSheetId="11" hidden="1">#REF!</definedName>
    <definedName name="BEx7CW1CF00DO8A36UNC2X7K65C2" localSheetId="2" hidden="1">#REF!</definedName>
    <definedName name="BEx7CW1CF00DO8A36UNC2X7K65C2" localSheetId="14" hidden="1">#REF!</definedName>
    <definedName name="BEx7CW1CF00DO8A36UNC2X7K65C2" localSheetId="12" hidden="1">#REF!</definedName>
    <definedName name="BEx7CW1CF00DO8A36UNC2X7K65C2" hidden="1">#REF!</definedName>
    <definedName name="BEx7CW6NFRL2P4XWP0MWHIYA97KF" localSheetId="11" hidden="1">#REF!</definedName>
    <definedName name="BEx7CW6NFRL2P4XWP0MWHIYA97KF" localSheetId="2" hidden="1">#REF!</definedName>
    <definedName name="BEx7CW6NFRL2P4XWP0MWHIYA97KF" localSheetId="14" hidden="1">#REF!</definedName>
    <definedName name="BEx7CW6NFRL2P4XWP0MWHIYA97KF" localSheetId="12" hidden="1">#REF!</definedName>
    <definedName name="BEx7CW6NFRL2P4XWP0MWHIYA97KF" hidden="1">#REF!</definedName>
    <definedName name="BEx7CZXN83U7XFVGG1P1N6ZCQK7U" localSheetId="11" hidden="1">#REF!</definedName>
    <definedName name="BEx7CZXN83U7XFVGG1P1N6ZCQK7U" localSheetId="2" hidden="1">#REF!</definedName>
    <definedName name="BEx7CZXN83U7XFVGG1P1N6ZCQK7U" localSheetId="14" hidden="1">#REF!</definedName>
    <definedName name="BEx7CZXN83U7XFVGG1P1N6ZCQK7U" localSheetId="12" hidden="1">#REF!</definedName>
    <definedName name="BEx7CZXN83U7XFVGG1P1N6ZCQK7U" hidden="1">#REF!</definedName>
    <definedName name="BEx7D14R4J25CLH301NHMGU8FSWM" localSheetId="11" hidden="1">#REF!</definedName>
    <definedName name="BEx7D14R4J25CLH301NHMGU8FSWM" localSheetId="2" hidden="1">#REF!</definedName>
    <definedName name="BEx7D14R4J25CLH301NHMGU8FSWM" localSheetId="14" hidden="1">#REF!</definedName>
    <definedName name="BEx7D14R4J25CLH301NHMGU8FSWM" localSheetId="12" hidden="1">#REF!</definedName>
    <definedName name="BEx7D14R4J25CLH301NHMGU8FSWM" hidden="1">#REF!</definedName>
    <definedName name="BEx7D38BE0Z9QLQBDMGARM9USFPM" localSheetId="11" hidden="1">#REF!</definedName>
    <definedName name="BEx7D38BE0Z9QLQBDMGARM9USFPM" localSheetId="2" hidden="1">#REF!</definedName>
    <definedName name="BEx7D38BE0Z9QLQBDMGARM9USFPM" localSheetId="14" hidden="1">#REF!</definedName>
    <definedName name="BEx7D38BE0Z9QLQBDMGARM9USFPM" localSheetId="12" hidden="1">#REF!</definedName>
    <definedName name="BEx7D38BE0Z9QLQBDMGARM9USFPM" hidden="1">#REF!</definedName>
    <definedName name="BEx7D5RWKRS4W71J4NZ6ZSFHPKFT" localSheetId="11" hidden="1">#REF!</definedName>
    <definedName name="BEx7D5RWKRS4W71J4NZ6ZSFHPKFT" localSheetId="2" hidden="1">#REF!</definedName>
    <definedName name="BEx7D5RWKRS4W71J4NZ6ZSFHPKFT" localSheetId="14" hidden="1">#REF!</definedName>
    <definedName name="BEx7D5RWKRS4W71J4NZ6ZSFHPKFT" localSheetId="12" hidden="1">#REF!</definedName>
    <definedName name="BEx7D5RWKRS4W71J4NZ6ZSFHPKFT" hidden="1">#REF!</definedName>
    <definedName name="BEx7D8H1TPOX1UN17QZYEV7Q58GA" localSheetId="11" hidden="1">#REF!</definedName>
    <definedName name="BEx7D8H1TPOX1UN17QZYEV7Q58GA" localSheetId="2" hidden="1">#REF!</definedName>
    <definedName name="BEx7D8H1TPOX1UN17QZYEV7Q58GA" localSheetId="14" hidden="1">#REF!</definedName>
    <definedName name="BEx7D8H1TPOX1UN17QZYEV7Q58GA" localSheetId="12" hidden="1">#REF!</definedName>
    <definedName name="BEx7D8H1TPOX1UN17QZYEV7Q58GA" hidden="1">#REF!</definedName>
    <definedName name="BEx7DGF13H2074LRWFZQ45PZ6JPX" localSheetId="11" hidden="1">#REF!</definedName>
    <definedName name="BEx7DGF13H2074LRWFZQ45PZ6JPX" localSheetId="2" hidden="1">#REF!</definedName>
    <definedName name="BEx7DGF13H2074LRWFZQ45PZ6JPX" localSheetId="14" hidden="1">#REF!</definedName>
    <definedName name="BEx7DGF13H2074LRWFZQ45PZ6JPX" localSheetId="12" hidden="1">#REF!</definedName>
    <definedName name="BEx7DGF13H2074LRWFZQ45PZ6JPX" hidden="1">#REF!</definedName>
    <definedName name="BEx7DHBE0SOC5KXWWQ73WUDBRX8J" localSheetId="11" hidden="1">#REF!</definedName>
    <definedName name="BEx7DHBE0SOC5KXWWQ73WUDBRX8J" localSheetId="2" hidden="1">#REF!</definedName>
    <definedName name="BEx7DHBE0SOC5KXWWQ73WUDBRX8J" localSheetId="14" hidden="1">#REF!</definedName>
    <definedName name="BEx7DHBE0SOC5KXWWQ73WUDBRX8J" localSheetId="12" hidden="1">#REF!</definedName>
    <definedName name="BEx7DHBE0SOC5KXWWQ73WUDBRX8J" hidden="1">#REF!</definedName>
    <definedName name="BEx7DKWUXEDIISSX4GDD4YYT887F" localSheetId="11" hidden="1">#REF!</definedName>
    <definedName name="BEx7DKWUXEDIISSX4GDD4YYT887F" localSheetId="2" hidden="1">#REF!</definedName>
    <definedName name="BEx7DKWUXEDIISSX4GDD4YYT887F" localSheetId="14" hidden="1">#REF!</definedName>
    <definedName name="BEx7DKWUXEDIISSX4GDD4YYT887F" localSheetId="12" hidden="1">#REF!</definedName>
    <definedName name="BEx7DKWUXEDIISSX4GDD4YYT887F" hidden="1">#REF!</definedName>
    <definedName name="BEx7DMUYR2HC26WW7AOB1TULERMB" localSheetId="11" hidden="1">#REF!</definedName>
    <definedName name="BEx7DMUYR2HC26WW7AOB1TULERMB" localSheetId="2" hidden="1">#REF!</definedName>
    <definedName name="BEx7DMUYR2HC26WW7AOB1TULERMB" localSheetId="14" hidden="1">#REF!</definedName>
    <definedName name="BEx7DMUYR2HC26WW7AOB1TULERMB" localSheetId="12" hidden="1">#REF!</definedName>
    <definedName name="BEx7DMUYR2HC26WW7AOB1TULERMB" hidden="1">#REF!</definedName>
    <definedName name="BEx7DVJTRV44IMJIBFXELE67SZ7S" localSheetId="11" hidden="1">#REF!</definedName>
    <definedName name="BEx7DVJTRV44IMJIBFXELE67SZ7S" localSheetId="2" hidden="1">#REF!</definedName>
    <definedName name="BEx7DVJTRV44IMJIBFXELE67SZ7S" localSheetId="14" hidden="1">#REF!</definedName>
    <definedName name="BEx7DVJTRV44IMJIBFXELE67SZ7S" localSheetId="12" hidden="1">#REF!</definedName>
    <definedName name="BEx7DVJTRV44IMJIBFXELE67SZ7S" hidden="1">#REF!</definedName>
    <definedName name="BEx7DVUMFCI5INHMVFIJ44RTTSTT" localSheetId="11" hidden="1">#REF!</definedName>
    <definedName name="BEx7DVUMFCI5INHMVFIJ44RTTSTT" localSheetId="2" hidden="1">#REF!</definedName>
    <definedName name="BEx7DVUMFCI5INHMVFIJ44RTTSTT" localSheetId="14" hidden="1">#REF!</definedName>
    <definedName name="BEx7DVUMFCI5INHMVFIJ44RTTSTT" localSheetId="12" hidden="1">#REF!</definedName>
    <definedName name="BEx7DVUMFCI5INHMVFIJ44RTTSTT" hidden="1">#REF!</definedName>
    <definedName name="BEx7E2QT2U8THYOKBPXONB1B47WH" localSheetId="11" hidden="1">#REF!</definedName>
    <definedName name="BEx7E2QT2U8THYOKBPXONB1B47WH" localSheetId="2" hidden="1">#REF!</definedName>
    <definedName name="BEx7E2QT2U8THYOKBPXONB1B47WH" localSheetId="14" hidden="1">#REF!</definedName>
    <definedName name="BEx7E2QT2U8THYOKBPXONB1B47WH" localSheetId="12" hidden="1">#REF!</definedName>
    <definedName name="BEx7E2QT2U8THYOKBPXONB1B47WH" hidden="1">#REF!</definedName>
    <definedName name="BEx7E5QP7W6UKO74F5Y0VJ741HS5" localSheetId="11" hidden="1">#REF!</definedName>
    <definedName name="BEx7E5QP7W6UKO74F5Y0VJ741HS5" localSheetId="2" hidden="1">#REF!</definedName>
    <definedName name="BEx7E5QP7W6UKO74F5Y0VJ741HS5" localSheetId="14" hidden="1">#REF!</definedName>
    <definedName name="BEx7E5QP7W6UKO74F5Y0VJ741HS5" localSheetId="12" hidden="1">#REF!</definedName>
    <definedName name="BEx7E5QP7W6UKO74F5Y0VJ741HS5" hidden="1">#REF!</definedName>
    <definedName name="BEx7E6N29HGH3I47AFB2DCS6MVS6" localSheetId="11" hidden="1">#REF!</definedName>
    <definedName name="BEx7E6N29HGH3I47AFB2DCS6MVS6" localSheetId="2" hidden="1">#REF!</definedName>
    <definedName name="BEx7E6N29HGH3I47AFB2DCS6MVS6" localSheetId="14" hidden="1">#REF!</definedName>
    <definedName name="BEx7E6N29HGH3I47AFB2DCS6MVS6" localSheetId="12" hidden="1">#REF!</definedName>
    <definedName name="BEx7E6N29HGH3I47AFB2DCS6MVS6" hidden="1">#REF!</definedName>
    <definedName name="BEx7EBA8IYHQKT7IQAOAML660SYA" localSheetId="11" hidden="1">#REF!</definedName>
    <definedName name="BEx7EBA8IYHQKT7IQAOAML660SYA" localSheetId="2" hidden="1">#REF!</definedName>
    <definedName name="BEx7EBA8IYHQKT7IQAOAML660SYA" localSheetId="14" hidden="1">#REF!</definedName>
    <definedName name="BEx7EBA8IYHQKT7IQAOAML660SYA" localSheetId="12" hidden="1">#REF!</definedName>
    <definedName name="BEx7EBA8IYHQKT7IQAOAML660SYA" hidden="1">#REF!</definedName>
    <definedName name="BEx7EI6C8MCRZFEQYUBE5FSUTIHK" localSheetId="11" hidden="1">#REF!</definedName>
    <definedName name="BEx7EI6C8MCRZFEQYUBE5FSUTIHK" localSheetId="2" hidden="1">#REF!</definedName>
    <definedName name="BEx7EI6C8MCRZFEQYUBE5FSUTIHK" localSheetId="14" hidden="1">#REF!</definedName>
    <definedName name="BEx7EI6C8MCRZFEQYUBE5FSUTIHK" localSheetId="12" hidden="1">#REF!</definedName>
    <definedName name="BEx7EI6C8MCRZFEQYUBE5FSUTIHK" hidden="1">#REF!</definedName>
    <definedName name="BEx7EI6DL1Z6UWLFBXAKVGZTKHWJ" localSheetId="11" hidden="1">#REF!</definedName>
    <definedName name="BEx7EI6DL1Z6UWLFBXAKVGZTKHWJ" localSheetId="2" hidden="1">#REF!</definedName>
    <definedName name="BEx7EI6DL1Z6UWLFBXAKVGZTKHWJ" localSheetId="14" hidden="1">#REF!</definedName>
    <definedName name="BEx7EI6DL1Z6UWLFBXAKVGZTKHWJ" localSheetId="12" hidden="1">#REF!</definedName>
    <definedName name="BEx7EI6DL1Z6UWLFBXAKVGZTKHWJ" hidden="1">#REF!</definedName>
    <definedName name="BEx7EQKHX7GZYOLXRDU534TT4H64" localSheetId="11" hidden="1">#REF!</definedName>
    <definedName name="BEx7EQKHX7GZYOLXRDU534TT4H64" localSheetId="2" hidden="1">#REF!</definedName>
    <definedName name="BEx7EQKHX7GZYOLXRDU534TT4H64" localSheetId="14" hidden="1">#REF!</definedName>
    <definedName name="BEx7EQKHX7GZYOLXRDU534TT4H64" localSheetId="12" hidden="1">#REF!</definedName>
    <definedName name="BEx7EQKHX7GZYOLXRDU534TT4H64" hidden="1">#REF!</definedName>
    <definedName name="BEx7ETV6L1TM7JSXJIGK3FC6RVZW" localSheetId="11" hidden="1">#REF!</definedName>
    <definedName name="BEx7ETV6L1TM7JSXJIGK3FC6RVZW" localSheetId="2" hidden="1">#REF!</definedName>
    <definedName name="BEx7ETV6L1TM7JSXJIGK3FC6RVZW" localSheetId="14" hidden="1">#REF!</definedName>
    <definedName name="BEx7ETV6L1TM7JSXJIGK3FC6RVZW" localSheetId="12" hidden="1">#REF!</definedName>
    <definedName name="BEx7ETV6L1TM7JSXJIGK3FC6RVZW" hidden="1">#REF!</definedName>
    <definedName name="BEx7EYYLHMBYQTH6I377FCQS7CSX" localSheetId="11" hidden="1">#REF!</definedName>
    <definedName name="BEx7EYYLHMBYQTH6I377FCQS7CSX" localSheetId="2" hidden="1">#REF!</definedName>
    <definedName name="BEx7EYYLHMBYQTH6I377FCQS7CSX" localSheetId="14" hidden="1">#REF!</definedName>
    <definedName name="BEx7EYYLHMBYQTH6I377FCQS7CSX" localSheetId="12" hidden="1">#REF!</definedName>
    <definedName name="BEx7EYYLHMBYQTH6I377FCQS7CSX" hidden="1">#REF!</definedName>
    <definedName name="BEx7FCLG1RYI2SNOU1Y2GQZNZSWA" localSheetId="11" hidden="1">#REF!</definedName>
    <definedName name="BEx7FCLG1RYI2SNOU1Y2GQZNZSWA" localSheetId="2" hidden="1">#REF!</definedName>
    <definedName name="BEx7FCLG1RYI2SNOU1Y2GQZNZSWA" localSheetId="14" hidden="1">#REF!</definedName>
    <definedName name="BEx7FCLG1RYI2SNOU1Y2GQZNZSWA" localSheetId="12" hidden="1">#REF!</definedName>
    <definedName name="BEx7FCLG1RYI2SNOU1Y2GQZNZSWA" hidden="1">#REF!</definedName>
    <definedName name="BEx7FN32ZGWOAA4TTH79KINTDWR9" localSheetId="11" hidden="1">#REF!</definedName>
    <definedName name="BEx7FN32ZGWOAA4TTH79KINTDWR9" localSheetId="2" hidden="1">#REF!</definedName>
    <definedName name="BEx7FN32ZGWOAA4TTH79KINTDWR9" localSheetId="14" hidden="1">#REF!</definedName>
    <definedName name="BEx7FN32ZGWOAA4TTH79KINTDWR9" localSheetId="12" hidden="1">#REF!</definedName>
    <definedName name="BEx7FN32ZGWOAA4TTH79KINTDWR9" hidden="1">#REF!</definedName>
    <definedName name="BEx7FV0WJHXL6X5JNQ2ZX45PX49P" localSheetId="11" hidden="1">#REF!</definedName>
    <definedName name="BEx7FV0WJHXL6X5JNQ2ZX45PX49P" localSheetId="2" hidden="1">#REF!</definedName>
    <definedName name="BEx7FV0WJHXL6X5JNQ2ZX45PX49P" localSheetId="14" hidden="1">#REF!</definedName>
    <definedName name="BEx7FV0WJHXL6X5JNQ2ZX45PX49P" localSheetId="12" hidden="1">#REF!</definedName>
    <definedName name="BEx7FV0WJHXL6X5JNQ2ZX45PX49P" hidden="1">#REF!</definedName>
    <definedName name="BEx7G82CKM3NIY1PHNFK28M09PCH" localSheetId="11" hidden="1">#REF!</definedName>
    <definedName name="BEx7G82CKM3NIY1PHNFK28M09PCH" localSheetId="2" hidden="1">#REF!</definedName>
    <definedName name="BEx7G82CKM3NIY1PHNFK28M09PCH" localSheetId="14" hidden="1">#REF!</definedName>
    <definedName name="BEx7G82CKM3NIY1PHNFK28M09PCH" localSheetId="12" hidden="1">#REF!</definedName>
    <definedName name="BEx7G82CKM3NIY1PHNFK28M09PCH" hidden="1">#REF!</definedName>
    <definedName name="BEx7GR3ENYWRXXS5IT0UMEGOLGUH" localSheetId="11" hidden="1">#REF!</definedName>
    <definedName name="BEx7GR3ENYWRXXS5IT0UMEGOLGUH" localSheetId="2" hidden="1">#REF!</definedName>
    <definedName name="BEx7GR3ENYWRXXS5IT0UMEGOLGUH" localSheetId="14" hidden="1">#REF!</definedName>
    <definedName name="BEx7GR3ENYWRXXS5IT0UMEGOLGUH" localSheetId="12" hidden="1">#REF!</definedName>
    <definedName name="BEx7GR3ENYWRXXS5IT0UMEGOLGUH" hidden="1">#REF!</definedName>
    <definedName name="BEx7GSAL6P7TASL8MB63RFST1LJL" localSheetId="11" hidden="1">#REF!</definedName>
    <definedName name="BEx7GSAL6P7TASL8MB63RFST1LJL" localSheetId="2" hidden="1">#REF!</definedName>
    <definedName name="BEx7GSAL6P7TASL8MB63RFST1LJL" localSheetId="14" hidden="1">#REF!</definedName>
    <definedName name="BEx7GSAL6P7TASL8MB63RFST1LJL" localSheetId="12" hidden="1">#REF!</definedName>
    <definedName name="BEx7GSAL6P7TASL8MB63RFST1LJL" hidden="1">#REF!</definedName>
    <definedName name="BEx7H0JD6I5I8WQLLWOYWY5YWPQE" localSheetId="11" hidden="1">#REF!</definedName>
    <definedName name="BEx7H0JD6I5I8WQLLWOYWY5YWPQE" localSheetId="2" hidden="1">#REF!</definedName>
    <definedName name="BEx7H0JD6I5I8WQLLWOYWY5YWPQE" localSheetId="14" hidden="1">#REF!</definedName>
    <definedName name="BEx7H0JD6I5I8WQLLWOYWY5YWPQE" localSheetId="12" hidden="1">#REF!</definedName>
    <definedName name="BEx7H0JD6I5I8WQLLWOYWY5YWPQE" hidden="1">#REF!</definedName>
    <definedName name="BEx7H14XCXH7WEXEY1HVO53A6AGH" localSheetId="11" hidden="1">#REF!</definedName>
    <definedName name="BEx7H14XCXH7WEXEY1HVO53A6AGH" localSheetId="2" hidden="1">#REF!</definedName>
    <definedName name="BEx7H14XCXH7WEXEY1HVO53A6AGH" localSheetId="14" hidden="1">#REF!</definedName>
    <definedName name="BEx7H14XCXH7WEXEY1HVO53A6AGH" localSheetId="12" hidden="1">#REF!</definedName>
    <definedName name="BEx7H14XCXH7WEXEY1HVO53A6AGH" hidden="1">#REF!</definedName>
    <definedName name="BEx7HGVBEF4LEIF6RC14N3PSU461" localSheetId="11" hidden="1">#REF!</definedName>
    <definedName name="BEx7HGVBEF4LEIF6RC14N3PSU461" localSheetId="2" hidden="1">#REF!</definedName>
    <definedName name="BEx7HGVBEF4LEIF6RC14N3PSU461" localSheetId="14" hidden="1">#REF!</definedName>
    <definedName name="BEx7HGVBEF4LEIF6RC14N3PSU461" localSheetId="12" hidden="1">#REF!</definedName>
    <definedName name="BEx7HGVBEF4LEIF6RC14N3PSU461" hidden="1">#REF!</definedName>
    <definedName name="BEx7HQ5T9FZ42QWS09UO4DT42Y0R" localSheetId="11" hidden="1">#REF!</definedName>
    <definedName name="BEx7HQ5T9FZ42QWS09UO4DT42Y0R" localSheetId="2" hidden="1">#REF!</definedName>
    <definedName name="BEx7HQ5T9FZ42QWS09UO4DT42Y0R" localSheetId="14" hidden="1">#REF!</definedName>
    <definedName name="BEx7HQ5T9FZ42QWS09UO4DT42Y0R" localSheetId="12" hidden="1">#REF!</definedName>
    <definedName name="BEx7HQ5T9FZ42QWS09UO4DT42Y0R" hidden="1">#REF!</definedName>
    <definedName name="BEx7HRCZE3CVGON1HV07MT5MNDZ3" localSheetId="11" hidden="1">#REF!</definedName>
    <definedName name="BEx7HRCZE3CVGON1HV07MT5MNDZ3" localSheetId="2" hidden="1">#REF!</definedName>
    <definedName name="BEx7HRCZE3CVGON1HV07MT5MNDZ3" localSheetId="14" hidden="1">#REF!</definedName>
    <definedName name="BEx7HRCZE3CVGON1HV07MT5MNDZ3" localSheetId="12" hidden="1">#REF!</definedName>
    <definedName name="BEx7HRCZE3CVGON1HV07MT5MNDZ3" hidden="1">#REF!</definedName>
    <definedName name="BEx7HWGE2CANG5M17X4C8YNC3N8F" localSheetId="11" hidden="1">#REF!</definedName>
    <definedName name="BEx7HWGE2CANG5M17X4C8YNC3N8F" localSheetId="2" hidden="1">#REF!</definedName>
    <definedName name="BEx7HWGE2CANG5M17X4C8YNC3N8F" localSheetId="14" hidden="1">#REF!</definedName>
    <definedName name="BEx7HWGE2CANG5M17X4C8YNC3N8F" localSheetId="12" hidden="1">#REF!</definedName>
    <definedName name="BEx7HWGE2CANG5M17X4C8YNC3N8F" hidden="1">#REF!</definedName>
    <definedName name="BEx7IB54GU5UCTJS549UBDW43EJL" localSheetId="11" hidden="1">#REF!</definedName>
    <definedName name="BEx7IB54GU5UCTJS549UBDW43EJL" localSheetId="2" hidden="1">#REF!</definedName>
    <definedName name="BEx7IB54GU5UCTJS549UBDW43EJL" localSheetId="14" hidden="1">#REF!</definedName>
    <definedName name="BEx7IB54GU5UCTJS549UBDW43EJL" localSheetId="12" hidden="1">#REF!</definedName>
    <definedName name="BEx7IB54GU5UCTJS549UBDW43EJL" hidden="1">#REF!</definedName>
    <definedName name="BEx7IBVYN47SFZIA0K4MDKQZNN9V" localSheetId="11" hidden="1">#REF!</definedName>
    <definedName name="BEx7IBVYN47SFZIA0K4MDKQZNN9V" localSheetId="2" hidden="1">#REF!</definedName>
    <definedName name="BEx7IBVYN47SFZIA0K4MDKQZNN9V" localSheetId="14" hidden="1">#REF!</definedName>
    <definedName name="BEx7IBVYN47SFZIA0K4MDKQZNN9V" localSheetId="12" hidden="1">#REF!</definedName>
    <definedName name="BEx7IBVYN47SFZIA0K4MDKQZNN9V" hidden="1">#REF!</definedName>
    <definedName name="BEx7IGOMJB39HUONENRXTK1MFHGE" localSheetId="11" hidden="1">#REF!</definedName>
    <definedName name="BEx7IGOMJB39HUONENRXTK1MFHGE" localSheetId="2" hidden="1">#REF!</definedName>
    <definedName name="BEx7IGOMJB39HUONENRXTK1MFHGE" localSheetId="14" hidden="1">#REF!</definedName>
    <definedName name="BEx7IGOMJB39HUONENRXTK1MFHGE" localSheetId="12" hidden="1">#REF!</definedName>
    <definedName name="BEx7IGOMJB39HUONENRXTK1MFHGE" hidden="1">#REF!</definedName>
    <definedName name="BEx7ISO6LTCYYDK0J6IN4PG2P6SW" localSheetId="11" hidden="1">#REF!</definedName>
    <definedName name="BEx7ISO6LTCYYDK0J6IN4PG2P6SW" localSheetId="2" hidden="1">#REF!</definedName>
    <definedName name="BEx7ISO6LTCYYDK0J6IN4PG2P6SW" localSheetId="14" hidden="1">#REF!</definedName>
    <definedName name="BEx7ISO6LTCYYDK0J6IN4PG2P6SW" localSheetId="12" hidden="1">#REF!</definedName>
    <definedName name="BEx7ISO6LTCYYDK0J6IN4PG2P6SW" hidden="1">#REF!</definedName>
    <definedName name="BEx7IV2IJ5WT7UC0UG7WP0WF2JZI" localSheetId="11" hidden="1">#REF!</definedName>
    <definedName name="BEx7IV2IJ5WT7UC0UG7WP0WF2JZI" localSheetId="2" hidden="1">#REF!</definedName>
    <definedName name="BEx7IV2IJ5WT7UC0UG7WP0WF2JZI" localSheetId="14" hidden="1">#REF!</definedName>
    <definedName name="BEx7IV2IJ5WT7UC0UG7WP0WF2JZI" localSheetId="12" hidden="1">#REF!</definedName>
    <definedName name="BEx7IV2IJ5WT7UC0UG7WP0WF2JZI" hidden="1">#REF!</definedName>
    <definedName name="BEx7IXGU74GE5E4S6W4Z13AR092Y" localSheetId="11" hidden="1">#REF!</definedName>
    <definedName name="BEx7IXGU74GE5E4S6W4Z13AR092Y" localSheetId="2" hidden="1">#REF!</definedName>
    <definedName name="BEx7IXGU74GE5E4S6W4Z13AR092Y" localSheetId="14" hidden="1">#REF!</definedName>
    <definedName name="BEx7IXGU74GE5E4S6W4Z13AR092Y" localSheetId="12" hidden="1">#REF!</definedName>
    <definedName name="BEx7IXGU74GE5E4S6W4Z13AR092Y" hidden="1">#REF!</definedName>
    <definedName name="BEx7J4YL8Q3BI1MLH16YYQ18IJRD" localSheetId="11" hidden="1">#REF!</definedName>
    <definedName name="BEx7J4YL8Q3BI1MLH16YYQ18IJRD" localSheetId="2" hidden="1">#REF!</definedName>
    <definedName name="BEx7J4YL8Q3BI1MLH16YYQ18IJRD" localSheetId="14" hidden="1">#REF!</definedName>
    <definedName name="BEx7J4YL8Q3BI1MLH16YYQ18IJRD" localSheetId="12" hidden="1">#REF!</definedName>
    <definedName name="BEx7J4YL8Q3BI1MLH16YYQ18IJRD" hidden="1">#REF!</definedName>
    <definedName name="BEx7J5K5QVUOXI6A663KUWL6PO3O" localSheetId="11" hidden="1">#REF!</definedName>
    <definedName name="BEx7J5K5QVUOXI6A663KUWL6PO3O" localSheetId="2" hidden="1">#REF!</definedName>
    <definedName name="BEx7J5K5QVUOXI6A663KUWL6PO3O" localSheetId="14" hidden="1">#REF!</definedName>
    <definedName name="BEx7J5K5QVUOXI6A663KUWL6PO3O" localSheetId="12" hidden="1">#REF!</definedName>
    <definedName name="BEx7J5K5QVUOXI6A663KUWL6PO3O" hidden="1">#REF!</definedName>
    <definedName name="BEx7JH3HGBPI07OHZ5LFYK0UFZQR" localSheetId="11" hidden="1">#REF!</definedName>
    <definedName name="BEx7JH3HGBPI07OHZ5LFYK0UFZQR" localSheetId="2" hidden="1">#REF!</definedName>
    <definedName name="BEx7JH3HGBPI07OHZ5LFYK0UFZQR" localSheetId="14" hidden="1">#REF!</definedName>
    <definedName name="BEx7JH3HGBPI07OHZ5LFYK0UFZQR" localSheetId="12" hidden="1">#REF!</definedName>
    <definedName name="BEx7JH3HGBPI07OHZ5LFYK0UFZQR" hidden="1">#REF!</definedName>
    <definedName name="BEx7JRL3MHRMVLQF3EN15MXRPN68" localSheetId="11" hidden="1">#REF!</definedName>
    <definedName name="BEx7JRL3MHRMVLQF3EN15MXRPN68" localSheetId="2" hidden="1">#REF!</definedName>
    <definedName name="BEx7JRL3MHRMVLQF3EN15MXRPN68" localSheetId="14" hidden="1">#REF!</definedName>
    <definedName name="BEx7JRL3MHRMVLQF3EN15MXRPN68" localSheetId="12" hidden="1">#REF!</definedName>
    <definedName name="BEx7JRL3MHRMVLQF3EN15MXRPN68" hidden="1">#REF!</definedName>
    <definedName name="BEx7JV194190CNM6WWGQ3UBJ3CHH" localSheetId="11" hidden="1">#REF!</definedName>
    <definedName name="BEx7JV194190CNM6WWGQ3UBJ3CHH" localSheetId="2" hidden="1">#REF!</definedName>
    <definedName name="BEx7JV194190CNM6WWGQ3UBJ3CHH" localSheetId="14" hidden="1">#REF!</definedName>
    <definedName name="BEx7JV194190CNM6WWGQ3UBJ3CHH" localSheetId="12" hidden="1">#REF!</definedName>
    <definedName name="BEx7JV194190CNM6WWGQ3UBJ3CHH" hidden="1">#REF!</definedName>
    <definedName name="BEx7JZJ4AE8AGMWPK3XPBTBUBZ48" localSheetId="11" hidden="1">#REF!</definedName>
    <definedName name="BEx7JZJ4AE8AGMWPK3XPBTBUBZ48" localSheetId="2" hidden="1">#REF!</definedName>
    <definedName name="BEx7JZJ4AE8AGMWPK3XPBTBUBZ48" localSheetId="14" hidden="1">#REF!</definedName>
    <definedName name="BEx7JZJ4AE8AGMWPK3XPBTBUBZ48" localSheetId="12" hidden="1">#REF!</definedName>
    <definedName name="BEx7JZJ4AE8AGMWPK3XPBTBUBZ48" hidden="1">#REF!</definedName>
    <definedName name="BEx7K7GZ607XQOGB81A1HINBTGOZ" localSheetId="11" hidden="1">#REF!</definedName>
    <definedName name="BEx7K7GZ607XQOGB81A1HINBTGOZ" localSheetId="2" hidden="1">#REF!</definedName>
    <definedName name="BEx7K7GZ607XQOGB81A1HINBTGOZ" localSheetId="14" hidden="1">#REF!</definedName>
    <definedName name="BEx7K7GZ607XQOGB81A1HINBTGOZ" localSheetId="12" hidden="1">#REF!</definedName>
    <definedName name="BEx7K7GZ607XQOGB81A1HINBTGOZ" hidden="1">#REF!</definedName>
    <definedName name="BEx7KEYPBDXSNROH8M6CDCBN6B50" localSheetId="11" hidden="1">#REF!</definedName>
    <definedName name="BEx7KEYPBDXSNROH8M6CDCBN6B50" localSheetId="2" hidden="1">#REF!</definedName>
    <definedName name="BEx7KEYPBDXSNROH8M6CDCBN6B50" localSheetId="14" hidden="1">#REF!</definedName>
    <definedName name="BEx7KEYPBDXSNROH8M6CDCBN6B50" localSheetId="12" hidden="1">#REF!</definedName>
    <definedName name="BEx7KEYPBDXSNROH8M6CDCBN6B50" hidden="1">#REF!</definedName>
    <definedName name="BEx7KH7PZ0A6FSWA4LAN2CMZ0WSF" localSheetId="11" hidden="1">#REF!</definedName>
    <definedName name="BEx7KH7PZ0A6FSWA4LAN2CMZ0WSF" localSheetId="2" hidden="1">#REF!</definedName>
    <definedName name="BEx7KH7PZ0A6FSWA4LAN2CMZ0WSF" localSheetId="14" hidden="1">#REF!</definedName>
    <definedName name="BEx7KH7PZ0A6FSWA4LAN2CMZ0WSF" localSheetId="12" hidden="1">#REF!</definedName>
    <definedName name="BEx7KH7PZ0A6FSWA4LAN2CMZ0WSF" hidden="1">#REF!</definedName>
    <definedName name="BEx7KNCTL6VMNQP4MFMHOMV1WI1Y" localSheetId="11" hidden="1">#REF!</definedName>
    <definedName name="BEx7KNCTL6VMNQP4MFMHOMV1WI1Y" localSheetId="2" hidden="1">#REF!</definedName>
    <definedName name="BEx7KNCTL6VMNQP4MFMHOMV1WI1Y" localSheetId="14" hidden="1">#REF!</definedName>
    <definedName name="BEx7KNCTL6VMNQP4MFMHOMV1WI1Y" localSheetId="12" hidden="1">#REF!</definedName>
    <definedName name="BEx7KNCTL6VMNQP4MFMHOMV1WI1Y" hidden="1">#REF!</definedName>
    <definedName name="BEx7KSAS8BZT6H8OQCZ5DNSTMO07" localSheetId="11" hidden="1">#REF!</definedName>
    <definedName name="BEx7KSAS8BZT6H8OQCZ5DNSTMO07" localSheetId="2" hidden="1">#REF!</definedName>
    <definedName name="BEx7KSAS8BZT6H8OQCZ5DNSTMO07" localSheetId="14" hidden="1">#REF!</definedName>
    <definedName name="BEx7KSAS8BZT6H8OQCZ5DNSTMO07" localSheetId="12" hidden="1">#REF!</definedName>
    <definedName name="BEx7KSAS8BZT6H8OQCZ5DNSTMO07" hidden="1">#REF!</definedName>
    <definedName name="BEx7KWHTBD21COXVI4HNEQH0Z3L8" localSheetId="11" hidden="1">#REF!</definedName>
    <definedName name="BEx7KWHTBD21COXVI4HNEQH0Z3L8" localSheetId="2" hidden="1">#REF!</definedName>
    <definedName name="BEx7KWHTBD21COXVI4HNEQH0Z3L8" localSheetId="14" hidden="1">#REF!</definedName>
    <definedName name="BEx7KWHTBD21COXVI4HNEQH0Z3L8" localSheetId="12" hidden="1">#REF!</definedName>
    <definedName name="BEx7KWHTBD21COXVI4HNEQH0Z3L8" hidden="1">#REF!</definedName>
    <definedName name="BEx7KXUGRMRSUXCM97Z7VRZQ9JH2" localSheetId="11" hidden="1">#REF!</definedName>
    <definedName name="BEx7KXUGRMRSUXCM97Z7VRZQ9JH2" localSheetId="2" hidden="1">#REF!</definedName>
    <definedName name="BEx7KXUGRMRSUXCM97Z7VRZQ9JH2" localSheetId="14" hidden="1">#REF!</definedName>
    <definedName name="BEx7KXUGRMRSUXCM97Z7VRZQ9JH2" localSheetId="12" hidden="1">#REF!</definedName>
    <definedName name="BEx7KXUGRMRSUXCM97Z7VRZQ9JH2" hidden="1">#REF!</definedName>
    <definedName name="BEx7L5C6U8MP6IZ67BD649WQYJEK" localSheetId="11" hidden="1">#REF!</definedName>
    <definedName name="BEx7L5C6U8MP6IZ67BD649WQYJEK" localSheetId="2" hidden="1">#REF!</definedName>
    <definedName name="BEx7L5C6U8MP6IZ67BD649WQYJEK" localSheetId="14" hidden="1">#REF!</definedName>
    <definedName name="BEx7L5C6U8MP6IZ67BD649WQYJEK" localSheetId="12" hidden="1">#REF!</definedName>
    <definedName name="BEx7L5C6U8MP6IZ67BD649WQYJEK" hidden="1">#REF!</definedName>
    <definedName name="BEx7L8HEYEVTATR0OG5JJO647KNI" localSheetId="11" hidden="1">#REF!</definedName>
    <definedName name="BEx7L8HEYEVTATR0OG5JJO647KNI" localSheetId="2" hidden="1">#REF!</definedName>
    <definedName name="BEx7L8HEYEVTATR0OG5JJO647KNI" localSheetId="14" hidden="1">#REF!</definedName>
    <definedName name="BEx7L8HEYEVTATR0OG5JJO647KNI" localSheetId="12" hidden="1">#REF!</definedName>
    <definedName name="BEx7L8HEYEVTATR0OG5JJO647KNI" hidden="1">#REF!</definedName>
    <definedName name="BEx7L8XOV64OMS15ZFURFEUXLMWF" localSheetId="11" hidden="1">#REF!</definedName>
    <definedName name="BEx7L8XOV64OMS15ZFURFEUXLMWF" localSheetId="2" hidden="1">#REF!</definedName>
    <definedName name="BEx7L8XOV64OMS15ZFURFEUXLMWF" localSheetId="14" hidden="1">#REF!</definedName>
    <definedName name="BEx7L8XOV64OMS15ZFURFEUXLMWF" localSheetId="12" hidden="1">#REF!</definedName>
    <definedName name="BEx7L8XOV64OMS15ZFURFEUXLMWF" hidden="1">#REF!</definedName>
    <definedName name="BEx7LPF478MRAYB9TQ6LDML6O3BY" localSheetId="11" hidden="1">#REF!</definedName>
    <definedName name="BEx7LPF478MRAYB9TQ6LDML6O3BY" localSheetId="2" hidden="1">#REF!</definedName>
    <definedName name="BEx7LPF478MRAYB9TQ6LDML6O3BY" localSheetId="14" hidden="1">#REF!</definedName>
    <definedName name="BEx7LPF478MRAYB9TQ6LDML6O3BY" localSheetId="12" hidden="1">#REF!</definedName>
    <definedName name="BEx7LPF478MRAYB9TQ6LDML6O3BY" hidden="1">#REF!</definedName>
    <definedName name="BEx7LPV780NFCG1VX4EKJ29YXOLZ" localSheetId="11" hidden="1">#REF!</definedName>
    <definedName name="BEx7LPV780NFCG1VX4EKJ29YXOLZ" localSheetId="2" hidden="1">#REF!</definedName>
    <definedName name="BEx7LPV780NFCG1VX4EKJ29YXOLZ" localSheetId="14" hidden="1">#REF!</definedName>
    <definedName name="BEx7LPV780NFCG1VX4EKJ29YXOLZ" localSheetId="12" hidden="1">#REF!</definedName>
    <definedName name="BEx7LPV780NFCG1VX4EKJ29YXOLZ" hidden="1">#REF!</definedName>
    <definedName name="BEx7LQ0PD30NJWOAYKPEYHM9J83B" localSheetId="11" hidden="1">#REF!</definedName>
    <definedName name="BEx7LQ0PD30NJWOAYKPEYHM9J83B" localSheetId="2" hidden="1">#REF!</definedName>
    <definedName name="BEx7LQ0PD30NJWOAYKPEYHM9J83B" localSheetId="14" hidden="1">#REF!</definedName>
    <definedName name="BEx7LQ0PD30NJWOAYKPEYHM9J83B" localSheetId="12" hidden="1">#REF!</definedName>
    <definedName name="BEx7LQ0PD30NJWOAYKPEYHM9J83B" hidden="1">#REF!</definedName>
    <definedName name="BEx7M4EKEDHZ1ZZ91NDLSUNPUFPZ" localSheetId="11" hidden="1">#REF!</definedName>
    <definedName name="BEx7M4EKEDHZ1ZZ91NDLSUNPUFPZ" localSheetId="2" hidden="1">#REF!</definedName>
    <definedName name="BEx7M4EKEDHZ1ZZ91NDLSUNPUFPZ" localSheetId="14" hidden="1">#REF!</definedName>
    <definedName name="BEx7M4EKEDHZ1ZZ91NDLSUNPUFPZ" localSheetId="12" hidden="1">#REF!</definedName>
    <definedName name="BEx7M4EKEDHZ1ZZ91NDLSUNPUFPZ" hidden="1">#REF!</definedName>
    <definedName name="BEx7MAUI1JJFDIJGDW4RWY5384LY" localSheetId="11" hidden="1">#REF!</definedName>
    <definedName name="BEx7MAUI1JJFDIJGDW4RWY5384LY" localSheetId="2" hidden="1">#REF!</definedName>
    <definedName name="BEx7MAUI1JJFDIJGDW4RWY5384LY" localSheetId="14" hidden="1">#REF!</definedName>
    <definedName name="BEx7MAUI1JJFDIJGDW4RWY5384LY" localSheetId="12" hidden="1">#REF!</definedName>
    <definedName name="BEx7MAUI1JJFDIJGDW4RWY5384LY" hidden="1">#REF!</definedName>
    <definedName name="BEx7MI1EW6N7FOBHWJLYC02TZSKR" localSheetId="11" hidden="1">#REF!</definedName>
    <definedName name="BEx7MI1EW6N7FOBHWJLYC02TZSKR" localSheetId="2" hidden="1">#REF!</definedName>
    <definedName name="BEx7MI1EW6N7FOBHWJLYC02TZSKR" localSheetId="14" hidden="1">#REF!</definedName>
    <definedName name="BEx7MI1EW6N7FOBHWJLYC02TZSKR" localSheetId="12" hidden="1">#REF!</definedName>
    <definedName name="BEx7MI1EW6N7FOBHWJLYC02TZSKR" hidden="1">#REF!</definedName>
    <definedName name="BEx7MJZO3UKAMJ53UWOJ5ZD4GGMQ" localSheetId="11" hidden="1">#REF!</definedName>
    <definedName name="BEx7MJZO3UKAMJ53UWOJ5ZD4GGMQ" localSheetId="2" hidden="1">#REF!</definedName>
    <definedName name="BEx7MJZO3UKAMJ53UWOJ5ZD4GGMQ" localSheetId="14" hidden="1">#REF!</definedName>
    <definedName name="BEx7MJZO3UKAMJ53UWOJ5ZD4GGMQ" localSheetId="12" hidden="1">#REF!</definedName>
    <definedName name="BEx7MJZO3UKAMJ53UWOJ5ZD4GGMQ" hidden="1">#REF!</definedName>
    <definedName name="BEx7MO17TZ6L4457Q12FYYLUUZAZ" localSheetId="11" hidden="1">#REF!</definedName>
    <definedName name="BEx7MO17TZ6L4457Q12FYYLUUZAZ" localSheetId="2" hidden="1">#REF!</definedName>
    <definedName name="BEx7MO17TZ6L4457Q12FYYLUUZAZ" localSheetId="14" hidden="1">#REF!</definedName>
    <definedName name="BEx7MO17TZ6L4457Q12FYYLUUZAZ" localSheetId="12" hidden="1">#REF!</definedName>
    <definedName name="BEx7MO17TZ6L4457Q12FYYLUUZAZ" hidden="1">#REF!</definedName>
    <definedName name="BEx7MT4MFNXIVQGAT6D971GZW7CA" localSheetId="11" hidden="1">#REF!</definedName>
    <definedName name="BEx7MT4MFNXIVQGAT6D971GZW7CA" localSheetId="2" hidden="1">#REF!</definedName>
    <definedName name="BEx7MT4MFNXIVQGAT6D971GZW7CA" localSheetId="14" hidden="1">#REF!</definedName>
    <definedName name="BEx7MT4MFNXIVQGAT6D971GZW7CA" localSheetId="12" hidden="1">#REF!</definedName>
    <definedName name="BEx7MT4MFNXIVQGAT6D971GZW7CA" hidden="1">#REF!</definedName>
    <definedName name="BEx7MUMLPPX92MX7SA8S1PLONDL8" localSheetId="11" hidden="1">#REF!</definedName>
    <definedName name="BEx7MUMLPPX92MX7SA8S1PLONDL8" localSheetId="2" hidden="1">#REF!</definedName>
    <definedName name="BEx7MUMLPPX92MX7SA8S1PLONDL8" localSheetId="14" hidden="1">#REF!</definedName>
    <definedName name="BEx7MUMLPPX92MX7SA8S1PLONDL8" localSheetId="12" hidden="1">#REF!</definedName>
    <definedName name="BEx7MUMLPPX92MX7SA8S1PLONDL8" hidden="1">#REF!</definedName>
    <definedName name="BEx7MX0W532Q7CB4V6KFVC9WAOUI" localSheetId="11" hidden="1">#REF!</definedName>
    <definedName name="BEx7MX0W532Q7CB4V6KFVC9WAOUI" localSheetId="2" hidden="1">#REF!</definedName>
    <definedName name="BEx7MX0W532Q7CB4V6KFVC9WAOUI" localSheetId="14" hidden="1">#REF!</definedName>
    <definedName name="BEx7MX0W532Q7CB4V6KFVC9WAOUI" localSheetId="12" hidden="1">#REF!</definedName>
    <definedName name="BEx7MX0W532Q7CB4V6KFVC9WAOUI" hidden="1">#REF!</definedName>
    <definedName name="BEx7NB403NE748IF75RXMWOFQ986" localSheetId="11" hidden="1">#REF!</definedName>
    <definedName name="BEx7NB403NE748IF75RXMWOFQ986" localSheetId="2" hidden="1">#REF!</definedName>
    <definedName name="BEx7NB403NE748IF75RXMWOFQ986" localSheetId="14" hidden="1">#REF!</definedName>
    <definedName name="BEx7NB403NE748IF75RXMWOFQ986" localSheetId="12" hidden="1">#REF!</definedName>
    <definedName name="BEx7NB403NE748IF75RXMWOFQ986" hidden="1">#REF!</definedName>
    <definedName name="BEx7NI062THZAM6I8AJWTFJL91CS" localSheetId="11" hidden="1">#REF!</definedName>
    <definedName name="BEx7NI062THZAM6I8AJWTFJL91CS" localSheetId="2" hidden="1">#REF!</definedName>
    <definedName name="BEx7NI062THZAM6I8AJWTFJL91CS" localSheetId="14" hidden="1">#REF!</definedName>
    <definedName name="BEx7NI062THZAM6I8AJWTFJL91CS" localSheetId="12" hidden="1">#REF!</definedName>
    <definedName name="BEx7NI062THZAM6I8AJWTFJL91CS" hidden="1">#REF!</definedName>
    <definedName name="BEx904S75BPRYMHF0083JF7ES4NG" localSheetId="11" hidden="1">#REF!</definedName>
    <definedName name="BEx904S75BPRYMHF0083JF7ES4NG" localSheetId="2" hidden="1">#REF!</definedName>
    <definedName name="BEx904S75BPRYMHF0083JF7ES4NG" localSheetId="14" hidden="1">#REF!</definedName>
    <definedName name="BEx904S75BPRYMHF0083JF7ES4NG" localSheetId="12" hidden="1">#REF!</definedName>
    <definedName name="BEx904S75BPRYMHF0083JF7ES4NG" hidden="1">#REF!</definedName>
    <definedName name="BEx90HDD4RWF7JZGA8GCGG7D63MG" localSheetId="11" hidden="1">#REF!</definedName>
    <definedName name="BEx90HDD4RWF7JZGA8GCGG7D63MG" localSheetId="2" hidden="1">#REF!</definedName>
    <definedName name="BEx90HDD4RWF7JZGA8GCGG7D63MG" localSheetId="14" hidden="1">#REF!</definedName>
    <definedName name="BEx90HDD4RWF7JZGA8GCGG7D63MG" localSheetId="12" hidden="1">#REF!</definedName>
    <definedName name="BEx90HDD4RWF7JZGA8GCGG7D63MG" hidden="1">#REF!</definedName>
    <definedName name="BEx90HO6UVMFVSV8U0YBZFHNCL38" localSheetId="11" hidden="1">#REF!</definedName>
    <definedName name="BEx90HO6UVMFVSV8U0YBZFHNCL38" localSheetId="2" hidden="1">#REF!</definedName>
    <definedName name="BEx90HO6UVMFVSV8U0YBZFHNCL38" localSheetId="14" hidden="1">#REF!</definedName>
    <definedName name="BEx90HO6UVMFVSV8U0YBZFHNCL38" localSheetId="12" hidden="1">#REF!</definedName>
    <definedName name="BEx90HO6UVMFVSV8U0YBZFHNCL38" hidden="1">#REF!</definedName>
    <definedName name="BEx90VGH5H09ON2QXYC9WIIEU98T" localSheetId="11" hidden="1">#REF!</definedName>
    <definedName name="BEx90VGH5H09ON2QXYC9WIIEU98T" localSheetId="2" hidden="1">#REF!</definedName>
    <definedName name="BEx90VGH5H09ON2QXYC9WIIEU98T" localSheetId="14" hidden="1">#REF!</definedName>
    <definedName name="BEx90VGH5H09ON2QXYC9WIIEU98T" localSheetId="12" hidden="1">#REF!</definedName>
    <definedName name="BEx90VGH5H09ON2QXYC9WIIEU98T" hidden="1">#REF!</definedName>
    <definedName name="BEx9157279000SVN5XNWQ99JY0WU" localSheetId="11" hidden="1">#REF!</definedName>
    <definedName name="BEx9157279000SVN5XNWQ99JY0WU" localSheetId="2" hidden="1">#REF!</definedName>
    <definedName name="BEx9157279000SVN5XNWQ99JY0WU" localSheetId="14" hidden="1">#REF!</definedName>
    <definedName name="BEx9157279000SVN5XNWQ99JY0WU" localSheetId="12" hidden="1">#REF!</definedName>
    <definedName name="BEx9157279000SVN5XNWQ99JY0WU" hidden="1">#REF!</definedName>
    <definedName name="BEx9175B70QXYAU5A8DJPGZQ46L9" localSheetId="11" hidden="1">#REF!</definedName>
    <definedName name="BEx9175B70QXYAU5A8DJPGZQ46L9" localSheetId="2" hidden="1">#REF!</definedName>
    <definedName name="BEx9175B70QXYAU5A8DJPGZQ46L9" localSheetId="14" hidden="1">#REF!</definedName>
    <definedName name="BEx9175B70QXYAU5A8DJPGZQ46L9" localSheetId="12" hidden="1">#REF!</definedName>
    <definedName name="BEx9175B70QXYAU5A8DJPGZQ46L9" hidden="1">#REF!</definedName>
    <definedName name="BEx91AQQRTV87AO27VWHSFZAD4ZR" localSheetId="11" hidden="1">#REF!</definedName>
    <definedName name="BEx91AQQRTV87AO27VWHSFZAD4ZR" localSheetId="2" hidden="1">#REF!</definedName>
    <definedName name="BEx91AQQRTV87AO27VWHSFZAD4ZR" localSheetId="14" hidden="1">#REF!</definedName>
    <definedName name="BEx91AQQRTV87AO27VWHSFZAD4ZR" localSheetId="12" hidden="1">#REF!</definedName>
    <definedName name="BEx91AQQRTV87AO27VWHSFZAD4ZR" hidden="1">#REF!</definedName>
    <definedName name="BEx91L8FLL5CWLA2CDHKCOMGVDZN" localSheetId="11" hidden="1">#REF!</definedName>
    <definedName name="BEx91L8FLL5CWLA2CDHKCOMGVDZN" localSheetId="2" hidden="1">#REF!</definedName>
    <definedName name="BEx91L8FLL5CWLA2CDHKCOMGVDZN" localSheetId="14" hidden="1">#REF!</definedName>
    <definedName name="BEx91L8FLL5CWLA2CDHKCOMGVDZN" localSheetId="12" hidden="1">#REF!</definedName>
    <definedName name="BEx91L8FLL5CWLA2CDHKCOMGVDZN" hidden="1">#REF!</definedName>
    <definedName name="BEx91OTVH9ZDBC3QTORU8RZX4EOC" localSheetId="11" hidden="1">#REF!</definedName>
    <definedName name="BEx91OTVH9ZDBC3QTORU8RZX4EOC" localSheetId="2" hidden="1">#REF!</definedName>
    <definedName name="BEx91OTVH9ZDBC3QTORU8RZX4EOC" localSheetId="14" hidden="1">#REF!</definedName>
    <definedName name="BEx91OTVH9ZDBC3QTORU8RZX4EOC" localSheetId="12" hidden="1">#REF!</definedName>
    <definedName name="BEx91OTVH9ZDBC3QTORU8RZX4EOC" hidden="1">#REF!</definedName>
    <definedName name="BEx91QH5JRZKQP1GPN2SQMR3CKAG" localSheetId="11" hidden="1">#REF!</definedName>
    <definedName name="BEx91QH5JRZKQP1GPN2SQMR3CKAG" localSheetId="2" hidden="1">#REF!</definedName>
    <definedName name="BEx91QH5JRZKQP1GPN2SQMR3CKAG" localSheetId="14" hidden="1">#REF!</definedName>
    <definedName name="BEx91QH5JRZKQP1GPN2SQMR3CKAG" localSheetId="12" hidden="1">#REF!</definedName>
    <definedName name="BEx91QH5JRZKQP1GPN2SQMR3CKAG" hidden="1">#REF!</definedName>
    <definedName name="BEx91ROALDNHO7FI4X8L61RH4UJE" localSheetId="11" hidden="1">#REF!</definedName>
    <definedName name="BEx91ROALDNHO7FI4X8L61RH4UJE" localSheetId="2" hidden="1">#REF!</definedName>
    <definedName name="BEx91ROALDNHO7FI4X8L61RH4UJE" localSheetId="14" hidden="1">#REF!</definedName>
    <definedName name="BEx91ROALDNHO7FI4X8L61RH4UJE" localSheetId="12" hidden="1">#REF!</definedName>
    <definedName name="BEx91ROALDNHO7FI4X8L61RH4UJE" hidden="1">#REF!</definedName>
    <definedName name="BEx91TMID71GVYH0U16QM1RV3PX0" localSheetId="11" hidden="1">#REF!</definedName>
    <definedName name="BEx91TMID71GVYH0U16QM1RV3PX0" localSheetId="2" hidden="1">#REF!</definedName>
    <definedName name="BEx91TMID71GVYH0U16QM1RV3PX0" localSheetId="14" hidden="1">#REF!</definedName>
    <definedName name="BEx91TMID71GVYH0U16QM1RV3PX0" localSheetId="12" hidden="1">#REF!</definedName>
    <definedName name="BEx91TMID71GVYH0U16QM1RV3PX0" hidden="1">#REF!</definedName>
    <definedName name="BEx91VF2D78PAF337E3L2L81K9W2" localSheetId="11" hidden="1">#REF!</definedName>
    <definedName name="BEx91VF2D78PAF337E3L2L81K9W2" localSheetId="2" hidden="1">#REF!</definedName>
    <definedName name="BEx91VF2D78PAF337E3L2L81K9W2" localSheetId="14" hidden="1">#REF!</definedName>
    <definedName name="BEx91VF2D78PAF337E3L2L81K9W2" localSheetId="12" hidden="1">#REF!</definedName>
    <definedName name="BEx91VF2D78PAF337E3L2L81K9W2" hidden="1">#REF!</definedName>
    <definedName name="BEx921PNZ46VORG2VRMWREWIC0SE" localSheetId="11" hidden="1">#REF!</definedName>
    <definedName name="BEx921PNZ46VORG2VRMWREWIC0SE" localSheetId="2" hidden="1">#REF!</definedName>
    <definedName name="BEx921PNZ46VORG2VRMWREWIC0SE" localSheetId="14" hidden="1">#REF!</definedName>
    <definedName name="BEx921PNZ46VORG2VRMWREWIC0SE" localSheetId="12" hidden="1">#REF!</definedName>
    <definedName name="BEx921PNZ46VORG2VRMWREWIC0SE" hidden="1">#REF!</definedName>
    <definedName name="BEx929CVDCG5CFUQWNDLOSNRQ1FN" localSheetId="11" hidden="1">#REF!</definedName>
    <definedName name="BEx929CVDCG5CFUQWNDLOSNRQ1FN" localSheetId="2" hidden="1">#REF!</definedName>
    <definedName name="BEx929CVDCG5CFUQWNDLOSNRQ1FN" localSheetId="14" hidden="1">#REF!</definedName>
    <definedName name="BEx929CVDCG5CFUQWNDLOSNRQ1FN" localSheetId="12" hidden="1">#REF!</definedName>
    <definedName name="BEx929CVDCG5CFUQWNDLOSNRQ1FN" hidden="1">#REF!</definedName>
    <definedName name="BEx92DPEKL5WM5A3CN8674JI0PR3" localSheetId="11" hidden="1">#REF!</definedName>
    <definedName name="BEx92DPEKL5WM5A3CN8674JI0PR3" localSheetId="2" hidden="1">#REF!</definedName>
    <definedName name="BEx92DPEKL5WM5A3CN8674JI0PR3" localSheetId="14" hidden="1">#REF!</definedName>
    <definedName name="BEx92DPEKL5WM5A3CN8674JI0PR3" localSheetId="12" hidden="1">#REF!</definedName>
    <definedName name="BEx92DPEKL5WM5A3CN8674JI0PR3" hidden="1">#REF!</definedName>
    <definedName name="BEx92ER2RMY93TZK0D9L9T3H0GI5" localSheetId="11" hidden="1">#REF!</definedName>
    <definedName name="BEx92ER2RMY93TZK0D9L9T3H0GI5" localSheetId="2" hidden="1">#REF!</definedName>
    <definedName name="BEx92ER2RMY93TZK0D9L9T3H0GI5" localSheetId="14" hidden="1">#REF!</definedName>
    <definedName name="BEx92ER2RMY93TZK0D9L9T3H0GI5" localSheetId="12" hidden="1">#REF!</definedName>
    <definedName name="BEx92ER2RMY93TZK0D9L9T3H0GI5" hidden="1">#REF!</definedName>
    <definedName name="BEx92FI04PJT4LI23KKIHRXWJDTT" localSheetId="11" hidden="1">#REF!</definedName>
    <definedName name="BEx92FI04PJT4LI23KKIHRXWJDTT" localSheetId="2" hidden="1">#REF!</definedName>
    <definedName name="BEx92FI04PJT4LI23KKIHRXWJDTT" localSheetId="14" hidden="1">#REF!</definedName>
    <definedName name="BEx92FI04PJT4LI23KKIHRXWJDTT" localSheetId="12" hidden="1">#REF!</definedName>
    <definedName name="BEx92FI04PJT4LI23KKIHRXWJDTT" hidden="1">#REF!</definedName>
    <definedName name="BEx92HR14HQ9D5JXCSPA4SS4RT62" localSheetId="11" hidden="1">#REF!</definedName>
    <definedName name="BEx92HR14HQ9D5JXCSPA4SS4RT62" localSheetId="2" hidden="1">#REF!</definedName>
    <definedName name="BEx92HR14HQ9D5JXCSPA4SS4RT62" localSheetId="14" hidden="1">#REF!</definedName>
    <definedName name="BEx92HR14HQ9D5JXCSPA4SS4RT62" localSheetId="12" hidden="1">#REF!</definedName>
    <definedName name="BEx92HR14HQ9D5JXCSPA4SS4RT62" hidden="1">#REF!</definedName>
    <definedName name="BEx92HWA2D6A5EX9MFG68G0NOMSN" localSheetId="11" hidden="1">#REF!</definedName>
    <definedName name="BEx92HWA2D6A5EX9MFG68G0NOMSN" localSheetId="2" hidden="1">#REF!</definedName>
    <definedName name="BEx92HWA2D6A5EX9MFG68G0NOMSN" localSheetId="14" hidden="1">#REF!</definedName>
    <definedName name="BEx92HWA2D6A5EX9MFG68G0NOMSN" localSheetId="12" hidden="1">#REF!</definedName>
    <definedName name="BEx92HWA2D6A5EX9MFG68G0NOMSN" hidden="1">#REF!</definedName>
    <definedName name="BEx92I1SQUKW2W7S22E82HLJXRGK" localSheetId="11" hidden="1">#REF!</definedName>
    <definedName name="BEx92I1SQUKW2W7S22E82HLJXRGK" localSheetId="2" hidden="1">#REF!</definedName>
    <definedName name="BEx92I1SQUKW2W7S22E82HLJXRGK" localSheetId="14" hidden="1">#REF!</definedName>
    <definedName name="BEx92I1SQUKW2W7S22E82HLJXRGK" localSheetId="12" hidden="1">#REF!</definedName>
    <definedName name="BEx92I1SQUKW2W7S22E82HLJXRGK" hidden="1">#REF!</definedName>
    <definedName name="BEx92PUBDIXAU1FW5ZAXECMAU0LN" localSheetId="11" hidden="1">#REF!</definedName>
    <definedName name="BEx92PUBDIXAU1FW5ZAXECMAU0LN" localSheetId="2" hidden="1">#REF!</definedName>
    <definedName name="BEx92PUBDIXAU1FW5ZAXECMAU0LN" localSheetId="14" hidden="1">#REF!</definedName>
    <definedName name="BEx92PUBDIXAU1FW5ZAXECMAU0LN" localSheetId="12" hidden="1">#REF!</definedName>
    <definedName name="BEx92PUBDIXAU1FW5ZAXECMAU0LN" hidden="1">#REF!</definedName>
    <definedName name="BEx92S8MHFFIVRQ2YSHZNQGOFUHD" localSheetId="11" hidden="1">#REF!</definedName>
    <definedName name="BEx92S8MHFFIVRQ2YSHZNQGOFUHD" localSheetId="2" hidden="1">#REF!</definedName>
    <definedName name="BEx92S8MHFFIVRQ2YSHZNQGOFUHD" localSheetId="14" hidden="1">#REF!</definedName>
    <definedName name="BEx92S8MHFFIVRQ2YSHZNQGOFUHD" localSheetId="12" hidden="1">#REF!</definedName>
    <definedName name="BEx92S8MHFFIVRQ2YSHZNQGOFUHD" hidden="1">#REF!</definedName>
    <definedName name="BEx92VJ5FJGXISSSMOUAESCSIWFV" localSheetId="11" hidden="1">#REF!</definedName>
    <definedName name="BEx92VJ5FJGXISSSMOUAESCSIWFV" localSheetId="2" hidden="1">#REF!</definedName>
    <definedName name="BEx92VJ5FJGXISSSMOUAESCSIWFV" localSheetId="14" hidden="1">#REF!</definedName>
    <definedName name="BEx92VJ5FJGXISSSMOUAESCSIWFV" localSheetId="12" hidden="1">#REF!</definedName>
    <definedName name="BEx92VJ5FJGXISSSMOUAESCSIWFV" hidden="1">#REF!</definedName>
    <definedName name="BEx93B9OULL2YGC896XXYAAJSTRK" localSheetId="11" hidden="1">#REF!</definedName>
    <definedName name="BEx93B9OULL2YGC896XXYAAJSTRK" localSheetId="2" hidden="1">#REF!</definedName>
    <definedName name="BEx93B9OULL2YGC896XXYAAJSTRK" localSheetId="14" hidden="1">#REF!</definedName>
    <definedName name="BEx93B9OULL2YGC896XXYAAJSTRK" localSheetId="12" hidden="1">#REF!</definedName>
    <definedName name="BEx93B9OULL2YGC896XXYAAJSTRK" hidden="1">#REF!</definedName>
    <definedName name="BEx93FRKF99NRT3LH99UTIH7AAYF" localSheetId="11" hidden="1">#REF!</definedName>
    <definedName name="BEx93FRKF99NRT3LH99UTIH7AAYF" localSheetId="2" hidden="1">#REF!</definedName>
    <definedName name="BEx93FRKF99NRT3LH99UTIH7AAYF" localSheetId="14" hidden="1">#REF!</definedName>
    <definedName name="BEx93FRKF99NRT3LH99UTIH7AAYF" localSheetId="12" hidden="1">#REF!</definedName>
    <definedName name="BEx93FRKF99NRT3LH99UTIH7AAYF" hidden="1">#REF!</definedName>
    <definedName name="BEx93M7FSHP50OG34A4W8W8DF12U" localSheetId="11" hidden="1">#REF!</definedName>
    <definedName name="BEx93M7FSHP50OG34A4W8W8DF12U" localSheetId="2" hidden="1">#REF!</definedName>
    <definedName name="BEx93M7FSHP50OG34A4W8W8DF12U" localSheetId="14" hidden="1">#REF!</definedName>
    <definedName name="BEx93M7FSHP50OG34A4W8W8DF12U" localSheetId="12" hidden="1">#REF!</definedName>
    <definedName name="BEx93M7FSHP50OG34A4W8W8DF12U" hidden="1">#REF!</definedName>
    <definedName name="BEx93OLWY2O3PRA74U41VG5RXT4Q" localSheetId="11" hidden="1">#REF!</definedName>
    <definedName name="BEx93OLWY2O3PRA74U41VG5RXT4Q" localSheetId="2" hidden="1">#REF!</definedName>
    <definedName name="BEx93OLWY2O3PRA74U41VG5RXT4Q" localSheetId="14" hidden="1">#REF!</definedName>
    <definedName name="BEx93OLWY2O3PRA74U41VG5RXT4Q" localSheetId="12" hidden="1">#REF!</definedName>
    <definedName name="BEx93OLWY2O3PRA74U41VG5RXT4Q" hidden="1">#REF!</definedName>
    <definedName name="BEx93RWFAF6YJGYUTITVM445C02U" localSheetId="11" hidden="1">#REF!</definedName>
    <definedName name="BEx93RWFAF6YJGYUTITVM445C02U" localSheetId="2" hidden="1">#REF!</definedName>
    <definedName name="BEx93RWFAF6YJGYUTITVM445C02U" localSheetId="14" hidden="1">#REF!</definedName>
    <definedName name="BEx93RWFAF6YJGYUTITVM445C02U" localSheetId="12" hidden="1">#REF!</definedName>
    <definedName name="BEx93RWFAF6YJGYUTITVM445C02U" hidden="1">#REF!</definedName>
    <definedName name="BEx93SY9RWG3HUV4YXQKXJH9FH14" localSheetId="11" hidden="1">#REF!</definedName>
    <definedName name="BEx93SY9RWG3HUV4YXQKXJH9FH14" localSheetId="2" hidden="1">#REF!</definedName>
    <definedName name="BEx93SY9RWG3HUV4YXQKXJH9FH14" localSheetId="14" hidden="1">#REF!</definedName>
    <definedName name="BEx93SY9RWG3HUV4YXQKXJH9FH14" localSheetId="12" hidden="1">#REF!</definedName>
    <definedName name="BEx93SY9RWG3HUV4YXQKXJH9FH14" hidden="1">#REF!</definedName>
    <definedName name="BEx93TJUX3U0FJDBG6DDSNQ91R5J" localSheetId="11" hidden="1">#REF!</definedName>
    <definedName name="BEx93TJUX3U0FJDBG6DDSNQ91R5J" localSheetId="2" hidden="1">#REF!</definedName>
    <definedName name="BEx93TJUX3U0FJDBG6DDSNQ91R5J" localSheetId="14" hidden="1">#REF!</definedName>
    <definedName name="BEx93TJUX3U0FJDBG6DDSNQ91R5J" localSheetId="12" hidden="1">#REF!</definedName>
    <definedName name="BEx93TJUX3U0FJDBG6DDSNQ91R5J" hidden="1">#REF!</definedName>
    <definedName name="BEx942UCRHMI4B0US31HO95GSC2X" localSheetId="11" hidden="1">#REF!</definedName>
    <definedName name="BEx942UCRHMI4B0US31HO95GSC2X" localSheetId="2" hidden="1">#REF!</definedName>
    <definedName name="BEx942UCRHMI4B0US31HO95GSC2X" localSheetId="14" hidden="1">#REF!</definedName>
    <definedName name="BEx942UCRHMI4B0US31HO95GSC2X" localSheetId="12" hidden="1">#REF!</definedName>
    <definedName name="BEx942UCRHMI4B0US31HO95GSC2X" hidden="1">#REF!</definedName>
    <definedName name="BEx942ZND3V7XSHKTD0UH9X85N5E" localSheetId="11" hidden="1">#REF!</definedName>
    <definedName name="BEx942ZND3V7XSHKTD0UH9X85N5E" localSheetId="2" hidden="1">#REF!</definedName>
    <definedName name="BEx942ZND3V7XSHKTD0UH9X85N5E" localSheetId="14" hidden="1">#REF!</definedName>
    <definedName name="BEx942ZND3V7XSHKTD0UH9X85N5E" localSheetId="12" hidden="1">#REF!</definedName>
    <definedName name="BEx942ZND3V7XSHKTD0UH9X85N5E" hidden="1">#REF!</definedName>
    <definedName name="BEx947HHLR6UU6NYPNDZRF79V52K" localSheetId="11" hidden="1">#REF!</definedName>
    <definedName name="BEx947HHLR6UU6NYPNDZRF79V52K" localSheetId="2" hidden="1">#REF!</definedName>
    <definedName name="BEx947HHLR6UU6NYPNDZRF79V52K" localSheetId="14" hidden="1">#REF!</definedName>
    <definedName name="BEx947HHLR6UU6NYPNDZRF79V52K" localSheetId="12" hidden="1">#REF!</definedName>
    <definedName name="BEx947HHLR6UU6NYPNDZRF79V52K" hidden="1">#REF!</definedName>
    <definedName name="BEx948ZFFQWVIDNG4AZAUGGGEB5U" localSheetId="11" hidden="1">#REF!</definedName>
    <definedName name="BEx948ZFFQWVIDNG4AZAUGGGEB5U" localSheetId="2" hidden="1">#REF!</definedName>
    <definedName name="BEx948ZFFQWVIDNG4AZAUGGGEB5U" localSheetId="14" hidden="1">#REF!</definedName>
    <definedName name="BEx948ZFFQWVIDNG4AZAUGGGEB5U" localSheetId="12" hidden="1">#REF!</definedName>
    <definedName name="BEx948ZFFQWVIDNG4AZAUGGGEB5U" hidden="1">#REF!</definedName>
    <definedName name="BEx94CKXG92OMURH41SNU6IOHK4J" localSheetId="11" hidden="1">#REF!</definedName>
    <definedName name="BEx94CKXG92OMURH41SNU6IOHK4J" localSheetId="2" hidden="1">#REF!</definedName>
    <definedName name="BEx94CKXG92OMURH41SNU6IOHK4J" localSheetId="14" hidden="1">#REF!</definedName>
    <definedName name="BEx94CKXG92OMURH41SNU6IOHK4J" localSheetId="12" hidden="1">#REF!</definedName>
    <definedName name="BEx94CKXG92OMURH41SNU6IOHK4J" hidden="1">#REF!</definedName>
    <definedName name="BEx94GXG30CIVB6ZQN3X3IK6BZXQ" localSheetId="11" hidden="1">#REF!</definedName>
    <definedName name="BEx94GXG30CIVB6ZQN3X3IK6BZXQ" localSheetId="2" hidden="1">#REF!</definedName>
    <definedName name="BEx94GXG30CIVB6ZQN3X3IK6BZXQ" localSheetId="14" hidden="1">#REF!</definedName>
    <definedName name="BEx94GXG30CIVB6ZQN3X3IK6BZXQ" localSheetId="12" hidden="1">#REF!</definedName>
    <definedName name="BEx94GXG30CIVB6ZQN3X3IK6BZXQ" hidden="1">#REF!</definedName>
    <definedName name="BEx94HJ0DWZHE39X4BLCQCJ3M1MC" localSheetId="11" hidden="1">#REF!</definedName>
    <definedName name="BEx94HJ0DWZHE39X4BLCQCJ3M1MC" localSheetId="2" hidden="1">#REF!</definedName>
    <definedName name="BEx94HJ0DWZHE39X4BLCQCJ3M1MC" localSheetId="14" hidden="1">#REF!</definedName>
    <definedName name="BEx94HJ0DWZHE39X4BLCQCJ3M1MC" localSheetId="12" hidden="1">#REF!</definedName>
    <definedName name="BEx94HJ0DWZHE39X4BLCQCJ3M1MC" hidden="1">#REF!</definedName>
    <definedName name="BEx94HZ5LURYM9ST744ALV6ZCKYP" localSheetId="11" hidden="1">#REF!</definedName>
    <definedName name="BEx94HZ5LURYM9ST744ALV6ZCKYP" localSheetId="2" hidden="1">#REF!</definedName>
    <definedName name="BEx94HZ5LURYM9ST744ALV6ZCKYP" localSheetId="14" hidden="1">#REF!</definedName>
    <definedName name="BEx94HZ5LURYM9ST744ALV6ZCKYP" localSheetId="12" hidden="1">#REF!</definedName>
    <definedName name="BEx94HZ5LURYM9ST744ALV6ZCKYP" hidden="1">#REF!</definedName>
    <definedName name="BEx94IQ75E90YUMWJ9N591LR7DQQ" localSheetId="11" hidden="1">#REF!</definedName>
    <definedName name="BEx94IQ75E90YUMWJ9N591LR7DQQ" localSheetId="2" hidden="1">#REF!</definedName>
    <definedName name="BEx94IQ75E90YUMWJ9N591LR7DQQ" localSheetId="14" hidden="1">#REF!</definedName>
    <definedName name="BEx94IQ75E90YUMWJ9N591LR7DQQ" localSheetId="12" hidden="1">#REF!</definedName>
    <definedName name="BEx94IQ75E90YUMWJ9N591LR7DQQ" hidden="1">#REF!</definedName>
    <definedName name="BEx94N7W5T3U7UOE97D6OVIBUCXS" localSheetId="11" hidden="1">#REF!</definedName>
    <definedName name="BEx94N7W5T3U7UOE97D6OVIBUCXS" localSheetId="2" hidden="1">#REF!</definedName>
    <definedName name="BEx94N7W5T3U7UOE97D6OVIBUCXS" localSheetId="14" hidden="1">#REF!</definedName>
    <definedName name="BEx94N7W5T3U7UOE97D6OVIBUCXS" localSheetId="12" hidden="1">#REF!</definedName>
    <definedName name="BEx94N7W5T3U7UOE97D6OVIBUCXS" hidden="1">#REF!</definedName>
    <definedName name="BEx955NIAWX5OLAHMTV6QFUZPR30" localSheetId="11" hidden="1">#REF!</definedName>
    <definedName name="BEx955NIAWX5OLAHMTV6QFUZPR30" localSheetId="2" hidden="1">#REF!</definedName>
    <definedName name="BEx955NIAWX5OLAHMTV6QFUZPR30" localSheetId="14" hidden="1">#REF!</definedName>
    <definedName name="BEx955NIAWX5OLAHMTV6QFUZPR30" localSheetId="12" hidden="1">#REF!</definedName>
    <definedName name="BEx955NIAWX5OLAHMTV6QFUZPR30" hidden="1">#REF!</definedName>
    <definedName name="BEx9581TYVI2M5TT4ISDAJV4W7Z6" localSheetId="11" hidden="1">#REF!</definedName>
    <definedName name="BEx9581TYVI2M5TT4ISDAJV4W7Z6" localSheetId="2" hidden="1">#REF!</definedName>
    <definedName name="BEx9581TYVI2M5TT4ISDAJV4W7Z6" localSheetId="14" hidden="1">#REF!</definedName>
    <definedName name="BEx9581TYVI2M5TT4ISDAJV4W7Z6" localSheetId="12" hidden="1">#REF!</definedName>
    <definedName name="BEx9581TYVI2M5TT4ISDAJV4W7Z6" hidden="1">#REF!</definedName>
    <definedName name="BEx95G55NR99FDSE95CXDI4DKWSV" localSheetId="11" hidden="1">#REF!</definedName>
    <definedName name="BEx95G55NR99FDSE95CXDI4DKWSV" localSheetId="2" hidden="1">#REF!</definedName>
    <definedName name="BEx95G55NR99FDSE95CXDI4DKWSV" localSheetId="14" hidden="1">#REF!</definedName>
    <definedName name="BEx95G55NR99FDSE95CXDI4DKWSV" localSheetId="12" hidden="1">#REF!</definedName>
    <definedName name="BEx95G55NR99FDSE95CXDI4DKWSV" hidden="1">#REF!</definedName>
    <definedName name="BEx95NHF4RVUE0YDOAFZEIVBYJXD" localSheetId="11" hidden="1">#REF!</definedName>
    <definedName name="BEx95NHF4RVUE0YDOAFZEIVBYJXD" localSheetId="2" hidden="1">#REF!</definedName>
    <definedName name="BEx95NHF4RVUE0YDOAFZEIVBYJXD" localSheetId="14" hidden="1">#REF!</definedName>
    <definedName name="BEx95NHF4RVUE0YDOAFZEIVBYJXD" localSheetId="12" hidden="1">#REF!</definedName>
    <definedName name="BEx95NHF4RVUE0YDOAFZEIVBYJXD" hidden="1">#REF!</definedName>
    <definedName name="BEx95QBZMG0E2KQ9BERJ861QLYN3" localSheetId="11" hidden="1">#REF!</definedName>
    <definedName name="BEx95QBZMG0E2KQ9BERJ861QLYN3" localSheetId="2" hidden="1">#REF!</definedName>
    <definedName name="BEx95QBZMG0E2KQ9BERJ861QLYN3" localSheetId="14" hidden="1">#REF!</definedName>
    <definedName name="BEx95QBZMG0E2KQ9BERJ861QLYN3" localSheetId="12" hidden="1">#REF!</definedName>
    <definedName name="BEx95QBZMG0E2KQ9BERJ861QLYN3" hidden="1">#REF!</definedName>
    <definedName name="BEx95QHBVDN795UNQJLRXG3RDU49" localSheetId="11" hidden="1">#REF!</definedName>
    <definedName name="BEx95QHBVDN795UNQJLRXG3RDU49" localSheetId="2" hidden="1">#REF!</definedName>
    <definedName name="BEx95QHBVDN795UNQJLRXG3RDU49" localSheetId="14" hidden="1">#REF!</definedName>
    <definedName name="BEx95QHBVDN795UNQJLRXG3RDU49" localSheetId="12" hidden="1">#REF!</definedName>
    <definedName name="BEx95QHBVDN795UNQJLRXG3RDU49" hidden="1">#REF!</definedName>
    <definedName name="BEx95TBVUWV7L7OMFMZDQEXGVHU6" localSheetId="11" hidden="1">#REF!</definedName>
    <definedName name="BEx95TBVUWV7L7OMFMZDQEXGVHU6" localSheetId="2" hidden="1">#REF!</definedName>
    <definedName name="BEx95TBVUWV7L7OMFMZDQEXGVHU6" localSheetId="14" hidden="1">#REF!</definedName>
    <definedName name="BEx95TBVUWV7L7OMFMZDQEXGVHU6" localSheetId="12" hidden="1">#REF!</definedName>
    <definedName name="BEx95TBVUWV7L7OMFMZDQEXGVHU6" hidden="1">#REF!</definedName>
    <definedName name="BEx95U89DZZSVO39TGS62CX8G9N4" localSheetId="11" hidden="1">#REF!</definedName>
    <definedName name="BEx95U89DZZSVO39TGS62CX8G9N4" localSheetId="2" hidden="1">#REF!</definedName>
    <definedName name="BEx95U89DZZSVO39TGS62CX8G9N4" localSheetId="14" hidden="1">#REF!</definedName>
    <definedName name="BEx95U89DZZSVO39TGS62CX8G9N4" localSheetId="12" hidden="1">#REF!</definedName>
    <definedName name="BEx95U89DZZSVO39TGS62CX8G9N4" hidden="1">#REF!</definedName>
    <definedName name="BEx95XTPKKKJG67C45LRX0T25I06" localSheetId="11" hidden="1">#REF!</definedName>
    <definedName name="BEx95XTPKKKJG67C45LRX0T25I06" localSheetId="2" hidden="1">#REF!</definedName>
    <definedName name="BEx95XTPKKKJG67C45LRX0T25I06" localSheetId="14" hidden="1">#REF!</definedName>
    <definedName name="BEx95XTPKKKJG67C45LRX0T25I06" localSheetId="12" hidden="1">#REF!</definedName>
    <definedName name="BEx95XTPKKKJG67C45LRX0T25I06" hidden="1">#REF!</definedName>
    <definedName name="BEx9602K2GHNBUEUVT9ONRQU1GMD" localSheetId="11" hidden="1">#REF!</definedName>
    <definedName name="BEx9602K2GHNBUEUVT9ONRQU1GMD" localSheetId="2" hidden="1">#REF!</definedName>
    <definedName name="BEx9602K2GHNBUEUVT9ONRQU1GMD" localSheetId="14" hidden="1">#REF!</definedName>
    <definedName name="BEx9602K2GHNBUEUVT9ONRQU1GMD" localSheetId="12" hidden="1">#REF!</definedName>
    <definedName name="BEx9602K2GHNBUEUVT9ONRQU1GMD" hidden="1">#REF!</definedName>
    <definedName name="BEx9602LTEI8BPC79BGMRK6S0RP8" localSheetId="11" hidden="1">#REF!</definedName>
    <definedName name="BEx9602LTEI8BPC79BGMRK6S0RP8" localSheetId="2" hidden="1">#REF!</definedName>
    <definedName name="BEx9602LTEI8BPC79BGMRK6S0RP8" localSheetId="14" hidden="1">#REF!</definedName>
    <definedName name="BEx9602LTEI8BPC79BGMRK6S0RP8" localSheetId="12" hidden="1">#REF!</definedName>
    <definedName name="BEx9602LTEI8BPC79BGMRK6S0RP8" hidden="1">#REF!</definedName>
    <definedName name="BEx962BL3Y4LA53EBYI64ZYMZE8U" localSheetId="11" hidden="1">#REF!</definedName>
    <definedName name="BEx962BL3Y4LA53EBYI64ZYMZE8U" localSheetId="2" hidden="1">#REF!</definedName>
    <definedName name="BEx962BL3Y4LA53EBYI64ZYMZE8U" localSheetId="14" hidden="1">#REF!</definedName>
    <definedName name="BEx962BL3Y4LA53EBYI64ZYMZE8U" localSheetId="12" hidden="1">#REF!</definedName>
    <definedName name="BEx962BL3Y4LA53EBYI64ZYMZE8U" hidden="1">#REF!</definedName>
    <definedName name="BEx96HAWZ2EMMI7VJ5NQXGK044OO" localSheetId="11" hidden="1">#REF!</definedName>
    <definedName name="BEx96HAWZ2EMMI7VJ5NQXGK044OO" localSheetId="2" hidden="1">#REF!</definedName>
    <definedName name="BEx96HAWZ2EMMI7VJ5NQXGK044OO" localSheetId="14" hidden="1">#REF!</definedName>
    <definedName name="BEx96HAWZ2EMMI7VJ5NQXGK044OO" localSheetId="12" hidden="1">#REF!</definedName>
    <definedName name="BEx96HAWZ2EMMI7VJ5NQXGK044OO" hidden="1">#REF!</definedName>
    <definedName name="BEx96KR21O7H9R29TN0S45Y3QPUK" localSheetId="11" hidden="1">#REF!</definedName>
    <definedName name="BEx96KR21O7H9R29TN0S45Y3QPUK" localSheetId="2" hidden="1">#REF!</definedName>
    <definedName name="BEx96KR21O7H9R29TN0S45Y3QPUK" localSheetId="14" hidden="1">#REF!</definedName>
    <definedName name="BEx96KR21O7H9R29TN0S45Y3QPUK" localSheetId="12" hidden="1">#REF!</definedName>
    <definedName name="BEx96KR21O7H9R29TN0S45Y3QPUK" hidden="1">#REF!</definedName>
    <definedName name="BEx96SUFKHHFE8XQ6UUO6ILDOXHO" localSheetId="11" hidden="1">#REF!</definedName>
    <definedName name="BEx96SUFKHHFE8XQ6UUO6ILDOXHO" localSheetId="2" hidden="1">#REF!</definedName>
    <definedName name="BEx96SUFKHHFE8XQ6UUO6ILDOXHO" localSheetId="14" hidden="1">#REF!</definedName>
    <definedName name="BEx96SUFKHHFE8XQ6UUO6ILDOXHO" localSheetId="12" hidden="1">#REF!</definedName>
    <definedName name="BEx96SUFKHHFE8XQ6UUO6ILDOXHO" hidden="1">#REF!</definedName>
    <definedName name="BEx96UN4YWXBDEZ1U1ZUIPP41Z7I" localSheetId="11" hidden="1">#REF!</definedName>
    <definedName name="BEx96UN4YWXBDEZ1U1ZUIPP41Z7I" localSheetId="2" hidden="1">#REF!</definedName>
    <definedName name="BEx96UN4YWXBDEZ1U1ZUIPP41Z7I" localSheetId="14" hidden="1">#REF!</definedName>
    <definedName name="BEx96UN4YWXBDEZ1U1ZUIPP41Z7I" localSheetId="12" hidden="1">#REF!</definedName>
    <definedName name="BEx96UN4YWXBDEZ1U1ZUIPP41Z7I" hidden="1">#REF!</definedName>
    <definedName name="BEx978KSD61YJH3S9DGO050R2EHA" localSheetId="11" hidden="1">#REF!</definedName>
    <definedName name="BEx978KSD61YJH3S9DGO050R2EHA" localSheetId="2" hidden="1">#REF!</definedName>
    <definedName name="BEx978KSD61YJH3S9DGO050R2EHA" localSheetId="14" hidden="1">#REF!</definedName>
    <definedName name="BEx978KSD61YJH3S9DGO050R2EHA" localSheetId="12" hidden="1">#REF!</definedName>
    <definedName name="BEx978KSD61YJH3S9DGO050R2EHA" hidden="1">#REF!</definedName>
    <definedName name="BEx97H9O1NAKAPK4MX4PKO34ICL5" localSheetId="11" hidden="1">#REF!</definedName>
    <definedName name="BEx97H9O1NAKAPK4MX4PKO34ICL5" localSheetId="2" hidden="1">#REF!</definedName>
    <definedName name="BEx97H9O1NAKAPK4MX4PKO34ICL5" localSheetId="14" hidden="1">#REF!</definedName>
    <definedName name="BEx97H9O1NAKAPK4MX4PKO34ICL5" localSheetId="12" hidden="1">#REF!</definedName>
    <definedName name="BEx97H9O1NAKAPK4MX4PKO34ICL5" hidden="1">#REF!</definedName>
    <definedName name="BEx97MNUZQ1Z0AO2FL7XQYVNCPR7" localSheetId="11" hidden="1">#REF!</definedName>
    <definedName name="BEx97MNUZQ1Z0AO2FL7XQYVNCPR7" localSheetId="2" hidden="1">#REF!</definedName>
    <definedName name="BEx97MNUZQ1Z0AO2FL7XQYVNCPR7" localSheetId="14" hidden="1">#REF!</definedName>
    <definedName name="BEx97MNUZQ1Z0AO2FL7XQYVNCPR7" localSheetId="12" hidden="1">#REF!</definedName>
    <definedName name="BEx97MNUZQ1Z0AO2FL7XQYVNCPR7" hidden="1">#REF!</definedName>
    <definedName name="BEx97NPQBACJVD9K1YXI08RTW9E2" localSheetId="11" hidden="1">#REF!</definedName>
    <definedName name="BEx97NPQBACJVD9K1YXI08RTW9E2" localSheetId="2" hidden="1">#REF!</definedName>
    <definedName name="BEx97NPQBACJVD9K1YXI08RTW9E2" localSheetId="14" hidden="1">#REF!</definedName>
    <definedName name="BEx97NPQBACJVD9K1YXI08RTW9E2" localSheetId="12" hidden="1">#REF!</definedName>
    <definedName name="BEx97NPQBACJVD9K1YXI08RTW9E2" hidden="1">#REF!</definedName>
    <definedName name="BEx97RWQLXS0OORDCN69IGA58CWU" localSheetId="11" hidden="1">#REF!</definedName>
    <definedName name="BEx97RWQLXS0OORDCN69IGA58CWU" localSheetId="2" hidden="1">#REF!</definedName>
    <definedName name="BEx97RWQLXS0OORDCN69IGA58CWU" localSheetId="14" hidden="1">#REF!</definedName>
    <definedName name="BEx97RWQLXS0OORDCN69IGA58CWU" localSheetId="12" hidden="1">#REF!</definedName>
    <definedName name="BEx97RWQLXS0OORDCN69IGA58CWU" hidden="1">#REF!</definedName>
    <definedName name="BEx97YNGGDFIXHTMGFL2IHAQX9MI" localSheetId="11" hidden="1">#REF!</definedName>
    <definedName name="BEx97YNGGDFIXHTMGFL2IHAQX9MI" localSheetId="2" hidden="1">#REF!</definedName>
    <definedName name="BEx97YNGGDFIXHTMGFL2IHAQX9MI" localSheetId="14" hidden="1">#REF!</definedName>
    <definedName name="BEx97YNGGDFIXHTMGFL2IHAQX9MI" localSheetId="12" hidden="1">#REF!</definedName>
    <definedName name="BEx97YNGGDFIXHTMGFL2IHAQX9MI" hidden="1">#REF!</definedName>
    <definedName name="BEx9805E16VCDEWPM3404WTQS6ZK" localSheetId="11" hidden="1">#REF!</definedName>
    <definedName name="BEx9805E16VCDEWPM3404WTQS6ZK" localSheetId="2" hidden="1">#REF!</definedName>
    <definedName name="BEx9805E16VCDEWPM3404WTQS6ZK" localSheetId="14" hidden="1">#REF!</definedName>
    <definedName name="BEx9805E16VCDEWPM3404WTQS6ZK" localSheetId="12" hidden="1">#REF!</definedName>
    <definedName name="BEx9805E16VCDEWPM3404WTQS6ZK" hidden="1">#REF!</definedName>
    <definedName name="BEx981HW73BUZWT14TBTZHC0ZTJ4" localSheetId="11" hidden="1">#REF!</definedName>
    <definedName name="BEx981HW73BUZWT14TBTZHC0ZTJ4" localSheetId="2" hidden="1">#REF!</definedName>
    <definedName name="BEx981HW73BUZWT14TBTZHC0ZTJ4" localSheetId="14" hidden="1">#REF!</definedName>
    <definedName name="BEx981HW73BUZWT14TBTZHC0ZTJ4" localSheetId="12" hidden="1">#REF!</definedName>
    <definedName name="BEx981HW73BUZWT14TBTZHC0ZTJ4" hidden="1">#REF!</definedName>
    <definedName name="BEx9871KU0N99P0900EAK69VFYT2" localSheetId="11" hidden="1">#REF!</definedName>
    <definedName name="BEx9871KU0N99P0900EAK69VFYT2" localSheetId="2" hidden="1">#REF!</definedName>
    <definedName name="BEx9871KU0N99P0900EAK69VFYT2" localSheetId="14" hidden="1">#REF!</definedName>
    <definedName name="BEx9871KU0N99P0900EAK69VFYT2" localSheetId="12" hidden="1">#REF!</definedName>
    <definedName name="BEx9871KU0N99P0900EAK69VFYT2" hidden="1">#REF!</definedName>
    <definedName name="BEx98IFKNJFGZFLID1YTRFEG1SXY" localSheetId="11" hidden="1">#REF!</definedName>
    <definedName name="BEx98IFKNJFGZFLID1YTRFEG1SXY" localSheetId="2" hidden="1">#REF!</definedName>
    <definedName name="BEx98IFKNJFGZFLID1YTRFEG1SXY" localSheetId="14" hidden="1">#REF!</definedName>
    <definedName name="BEx98IFKNJFGZFLID1YTRFEG1SXY" localSheetId="12" hidden="1">#REF!</definedName>
    <definedName name="BEx98IFKNJFGZFLID1YTRFEG1SXY" hidden="1">#REF!</definedName>
    <definedName name="BEx98T7ZEF0HKRFLBVK3BNKCG3CJ" localSheetId="11" hidden="1">#REF!</definedName>
    <definedName name="BEx98T7ZEF0HKRFLBVK3BNKCG3CJ" localSheetId="2" hidden="1">#REF!</definedName>
    <definedName name="BEx98T7ZEF0HKRFLBVK3BNKCG3CJ" localSheetId="14" hidden="1">#REF!</definedName>
    <definedName name="BEx98T7ZEF0HKRFLBVK3BNKCG3CJ" localSheetId="12" hidden="1">#REF!</definedName>
    <definedName name="BEx98T7ZEF0HKRFLBVK3BNKCG3CJ" hidden="1">#REF!</definedName>
    <definedName name="BEx98WYSAS39FWGYTMQ8QGIT81TF" localSheetId="11" hidden="1">#REF!</definedName>
    <definedName name="BEx98WYSAS39FWGYTMQ8QGIT81TF" localSheetId="2" hidden="1">#REF!</definedName>
    <definedName name="BEx98WYSAS39FWGYTMQ8QGIT81TF" localSheetId="14" hidden="1">#REF!</definedName>
    <definedName name="BEx98WYSAS39FWGYTMQ8QGIT81TF" localSheetId="12" hidden="1">#REF!</definedName>
    <definedName name="BEx98WYSAS39FWGYTMQ8QGIT81TF" hidden="1">#REF!</definedName>
    <definedName name="BEx990461P2YAJ7BRK25INFYZ7RQ" localSheetId="11" hidden="1">#REF!</definedName>
    <definedName name="BEx990461P2YAJ7BRK25INFYZ7RQ" localSheetId="2" hidden="1">#REF!</definedName>
    <definedName name="BEx990461P2YAJ7BRK25INFYZ7RQ" localSheetId="14" hidden="1">#REF!</definedName>
    <definedName name="BEx990461P2YAJ7BRK25INFYZ7RQ" localSheetId="12" hidden="1">#REF!</definedName>
    <definedName name="BEx990461P2YAJ7BRK25INFYZ7RQ" hidden="1">#REF!</definedName>
    <definedName name="BEx9915UVD4G7RA3IMLFZ0LG3UA2" localSheetId="11" hidden="1">#REF!</definedName>
    <definedName name="BEx9915UVD4G7RA3IMLFZ0LG3UA2" localSheetId="2" hidden="1">#REF!</definedName>
    <definedName name="BEx9915UVD4G7RA3IMLFZ0LG3UA2" localSheetId="14" hidden="1">#REF!</definedName>
    <definedName name="BEx9915UVD4G7RA3IMLFZ0LG3UA2" localSheetId="12" hidden="1">#REF!</definedName>
    <definedName name="BEx9915UVD4G7RA3IMLFZ0LG3UA2" hidden="1">#REF!</definedName>
    <definedName name="BEx991M410V3S2PKCJGQ30O6JT6H" localSheetId="11" hidden="1">#REF!</definedName>
    <definedName name="BEx991M410V3S2PKCJGQ30O6JT6H" localSheetId="2" hidden="1">#REF!</definedName>
    <definedName name="BEx991M410V3S2PKCJGQ30O6JT6H" localSheetId="14" hidden="1">#REF!</definedName>
    <definedName name="BEx991M410V3S2PKCJGQ30O6JT6H" localSheetId="12" hidden="1">#REF!</definedName>
    <definedName name="BEx991M410V3S2PKCJGQ30O6JT6H" hidden="1">#REF!</definedName>
    <definedName name="BEx992CZON8AO7U7V88VN1JBO0MG" localSheetId="11" hidden="1">#REF!</definedName>
    <definedName name="BEx992CZON8AO7U7V88VN1JBO0MG" localSheetId="2" hidden="1">#REF!</definedName>
    <definedName name="BEx992CZON8AO7U7V88VN1JBO0MG" localSheetId="14" hidden="1">#REF!</definedName>
    <definedName name="BEx992CZON8AO7U7V88VN1JBO0MG" localSheetId="12" hidden="1">#REF!</definedName>
    <definedName name="BEx992CZON8AO7U7V88VN1JBO0MG" hidden="1">#REF!</definedName>
    <definedName name="BEx9952469XMFGSPXL7CMXHPJF90" localSheetId="11" hidden="1">#REF!</definedName>
    <definedName name="BEx9952469XMFGSPXL7CMXHPJF90" localSheetId="2" hidden="1">#REF!</definedName>
    <definedName name="BEx9952469XMFGSPXL7CMXHPJF90" localSheetId="14" hidden="1">#REF!</definedName>
    <definedName name="BEx9952469XMFGSPXL7CMXHPJF90" localSheetId="12" hidden="1">#REF!</definedName>
    <definedName name="BEx9952469XMFGSPXL7CMXHPJF90" hidden="1">#REF!</definedName>
    <definedName name="BEx99B77I7TUSHRR4HIZ9FU2EIUT" localSheetId="11" hidden="1">#REF!</definedName>
    <definedName name="BEx99B77I7TUSHRR4HIZ9FU2EIUT" localSheetId="2" hidden="1">#REF!</definedName>
    <definedName name="BEx99B77I7TUSHRR4HIZ9FU2EIUT" localSheetId="14" hidden="1">#REF!</definedName>
    <definedName name="BEx99B77I7TUSHRR4HIZ9FU2EIUT" localSheetId="12" hidden="1">#REF!</definedName>
    <definedName name="BEx99B77I7TUSHRR4HIZ9FU2EIUT" hidden="1">#REF!</definedName>
    <definedName name="BEx99EHWKKHZB66Q30C7QIXU3BVM" localSheetId="11" hidden="1">#REF!</definedName>
    <definedName name="BEx99EHWKKHZB66Q30C7QIXU3BVM" localSheetId="2" hidden="1">#REF!</definedName>
    <definedName name="BEx99EHWKKHZB66Q30C7QIXU3BVM" localSheetId="14" hidden="1">#REF!</definedName>
    <definedName name="BEx99EHWKKHZB66Q30C7QIXU3BVM" localSheetId="12" hidden="1">#REF!</definedName>
    <definedName name="BEx99EHWKKHZB66Q30C7QIXU3BVM" hidden="1">#REF!</definedName>
    <definedName name="BEx99IE6TEODZ443HP0AYCXVTNOV" localSheetId="11" hidden="1">#REF!</definedName>
    <definedName name="BEx99IE6TEODZ443HP0AYCXVTNOV" localSheetId="2" hidden="1">#REF!</definedName>
    <definedName name="BEx99IE6TEODZ443HP0AYCXVTNOV" localSheetId="14" hidden="1">#REF!</definedName>
    <definedName name="BEx99IE6TEODZ443HP0AYCXVTNOV" localSheetId="12" hidden="1">#REF!</definedName>
    <definedName name="BEx99IE6TEODZ443HP0AYCXVTNOV" hidden="1">#REF!</definedName>
    <definedName name="BEx99Q6PH5F3OQKCCAAO75PYDEFN" localSheetId="11" hidden="1">#REF!</definedName>
    <definedName name="BEx99Q6PH5F3OQKCCAAO75PYDEFN" localSheetId="2" hidden="1">#REF!</definedName>
    <definedName name="BEx99Q6PH5F3OQKCCAAO75PYDEFN" localSheetId="14" hidden="1">#REF!</definedName>
    <definedName name="BEx99Q6PH5F3OQKCCAAO75PYDEFN" localSheetId="12" hidden="1">#REF!</definedName>
    <definedName name="BEx99Q6PH5F3OQKCCAAO75PYDEFN" hidden="1">#REF!</definedName>
    <definedName name="BEx99RU5I4O0109P2FW9DN4IU3QX" localSheetId="11" hidden="1">#REF!</definedName>
    <definedName name="BEx99RU5I4O0109P2FW9DN4IU3QX" localSheetId="2" hidden="1">#REF!</definedName>
    <definedName name="BEx99RU5I4O0109P2FW9DN4IU3QX" localSheetId="14" hidden="1">#REF!</definedName>
    <definedName name="BEx99RU5I4O0109P2FW9DN4IU3QX" localSheetId="12" hidden="1">#REF!</definedName>
    <definedName name="BEx99RU5I4O0109P2FW9DN4IU3QX" hidden="1">#REF!</definedName>
    <definedName name="BEx99WBYT2D6UUC1PT7A40ENYID4" localSheetId="11" hidden="1">#REF!</definedName>
    <definedName name="BEx99WBYT2D6UUC1PT7A40ENYID4" localSheetId="2" hidden="1">#REF!</definedName>
    <definedName name="BEx99WBYT2D6UUC1PT7A40ENYID4" localSheetId="14" hidden="1">#REF!</definedName>
    <definedName name="BEx99WBYT2D6UUC1PT7A40ENYID4" localSheetId="12" hidden="1">#REF!</definedName>
    <definedName name="BEx99WBYT2D6UUC1PT7A40ENYID4" hidden="1">#REF!</definedName>
    <definedName name="BEx99WS2X3RTQE9O764SS5G2FPE6" localSheetId="11" hidden="1">#REF!</definedName>
    <definedName name="BEx99WS2X3RTQE9O764SS5G2FPE6" localSheetId="2" hidden="1">#REF!</definedName>
    <definedName name="BEx99WS2X3RTQE9O764SS5G2FPE6" localSheetId="14" hidden="1">#REF!</definedName>
    <definedName name="BEx99WS2X3RTQE9O764SS5G2FPE6" localSheetId="12" hidden="1">#REF!</definedName>
    <definedName name="BEx99WS2X3RTQE9O764SS5G2FPE6" hidden="1">#REF!</definedName>
    <definedName name="BEx99ZRZ4I7FHDPGRAT5VW7NVBPU" localSheetId="11" hidden="1">#REF!</definedName>
    <definedName name="BEx99ZRZ4I7FHDPGRAT5VW7NVBPU" localSheetId="2" hidden="1">#REF!</definedName>
    <definedName name="BEx99ZRZ4I7FHDPGRAT5VW7NVBPU" localSheetId="14" hidden="1">#REF!</definedName>
    <definedName name="BEx99ZRZ4I7FHDPGRAT5VW7NVBPU" localSheetId="12" hidden="1">#REF!</definedName>
    <definedName name="BEx99ZRZ4I7FHDPGRAT5VW7NVBPU" hidden="1">#REF!</definedName>
    <definedName name="BEx9AT5E3ZSHKSOL35O38L8HF9TH" localSheetId="11" hidden="1">#REF!</definedName>
    <definedName name="BEx9AT5E3ZSHKSOL35O38L8HF9TH" localSheetId="2" hidden="1">#REF!</definedName>
    <definedName name="BEx9AT5E3ZSHKSOL35O38L8HF9TH" localSheetId="14" hidden="1">#REF!</definedName>
    <definedName name="BEx9AT5E3ZSHKSOL35O38L8HF9TH" localSheetId="12" hidden="1">#REF!</definedName>
    <definedName name="BEx9AT5E3ZSHKSOL35O38L8HF9TH" hidden="1">#REF!</definedName>
    <definedName name="BEx9ATW9WB5CNKQR5HKK7Y2GHYGR" localSheetId="11" hidden="1">#REF!</definedName>
    <definedName name="BEx9ATW9WB5CNKQR5HKK7Y2GHYGR" localSheetId="2" hidden="1">#REF!</definedName>
    <definedName name="BEx9ATW9WB5CNKQR5HKK7Y2GHYGR" localSheetId="14" hidden="1">#REF!</definedName>
    <definedName name="BEx9ATW9WB5CNKQR5HKK7Y2GHYGR" localSheetId="12" hidden="1">#REF!</definedName>
    <definedName name="BEx9ATW9WB5CNKQR5HKK7Y2GHYGR" hidden="1">#REF!</definedName>
    <definedName name="BEx9AV8W1FAWF5BHATYEN47X12JN" localSheetId="11" hidden="1">#REF!</definedName>
    <definedName name="BEx9AV8W1FAWF5BHATYEN47X12JN" localSheetId="2" hidden="1">#REF!</definedName>
    <definedName name="BEx9AV8W1FAWF5BHATYEN47X12JN" localSheetId="14" hidden="1">#REF!</definedName>
    <definedName name="BEx9AV8W1FAWF5BHATYEN47X12JN" localSheetId="12" hidden="1">#REF!</definedName>
    <definedName name="BEx9AV8W1FAWF5BHATYEN47X12JN" hidden="1">#REF!</definedName>
    <definedName name="BEx9B8A5186FNTQQNLIO5LK02ABI" localSheetId="11" hidden="1">#REF!</definedName>
    <definedName name="BEx9B8A5186FNTQQNLIO5LK02ABI" localSheetId="2" hidden="1">#REF!</definedName>
    <definedName name="BEx9B8A5186FNTQQNLIO5LK02ABI" localSheetId="14" hidden="1">#REF!</definedName>
    <definedName name="BEx9B8A5186FNTQQNLIO5LK02ABI" localSheetId="12" hidden="1">#REF!</definedName>
    <definedName name="BEx9B8A5186FNTQQNLIO5LK02ABI" hidden="1">#REF!</definedName>
    <definedName name="BEx9B8VR20E2CILU4CDQUQQ9ONXK" localSheetId="11" hidden="1">#REF!</definedName>
    <definedName name="BEx9B8VR20E2CILU4CDQUQQ9ONXK" localSheetId="2" hidden="1">#REF!</definedName>
    <definedName name="BEx9B8VR20E2CILU4CDQUQQ9ONXK" localSheetId="14" hidden="1">#REF!</definedName>
    <definedName name="BEx9B8VR20E2CILU4CDQUQQ9ONXK" localSheetId="12" hidden="1">#REF!</definedName>
    <definedName name="BEx9B8VR20E2CILU4CDQUQQ9ONXK" hidden="1">#REF!</definedName>
    <definedName name="BEx9B917EUP13X6FQ3NPQL76XM5V" localSheetId="11" hidden="1">#REF!</definedName>
    <definedName name="BEx9B917EUP13X6FQ3NPQL76XM5V" localSheetId="2" hidden="1">#REF!</definedName>
    <definedName name="BEx9B917EUP13X6FQ3NPQL76XM5V" localSheetId="14" hidden="1">#REF!</definedName>
    <definedName name="BEx9B917EUP13X6FQ3NPQL76XM5V" localSheetId="12" hidden="1">#REF!</definedName>
    <definedName name="BEx9B917EUP13X6FQ3NPQL76XM5V" hidden="1">#REF!</definedName>
    <definedName name="BEx9BAJ5WYEQ623HUT9NNCMP3RUG" localSheetId="11" hidden="1">#REF!</definedName>
    <definedName name="BEx9BAJ5WYEQ623HUT9NNCMP3RUG" localSheetId="2" hidden="1">#REF!</definedName>
    <definedName name="BEx9BAJ5WYEQ623HUT9NNCMP3RUG" localSheetId="14" hidden="1">#REF!</definedName>
    <definedName name="BEx9BAJ5WYEQ623HUT9NNCMP3RUG" localSheetId="12" hidden="1">#REF!</definedName>
    <definedName name="BEx9BAJ5WYEQ623HUT9NNCMP3RUG" hidden="1">#REF!</definedName>
    <definedName name="BEx9BE9Z7EFJCFDYJJOY5KFTGDF4" localSheetId="11" hidden="1">#REF!</definedName>
    <definedName name="BEx9BE9Z7EFJCFDYJJOY5KFTGDF4" localSheetId="2" hidden="1">#REF!</definedName>
    <definedName name="BEx9BE9Z7EFJCFDYJJOY5KFTGDF4" localSheetId="14" hidden="1">#REF!</definedName>
    <definedName name="BEx9BE9Z7EFJCFDYJJOY5KFTGDF4" localSheetId="12" hidden="1">#REF!</definedName>
    <definedName name="BEx9BE9Z7EFJCFDYJJOY5KFTGDF4" hidden="1">#REF!</definedName>
    <definedName name="BEx9BSIJN2O0MG8CXAMCAOADEMTO" localSheetId="11" hidden="1">#REF!</definedName>
    <definedName name="BEx9BSIJN2O0MG8CXAMCAOADEMTO" localSheetId="2" hidden="1">#REF!</definedName>
    <definedName name="BEx9BSIJN2O0MG8CXAMCAOADEMTO" localSheetId="14" hidden="1">#REF!</definedName>
    <definedName name="BEx9BSIJN2O0MG8CXAMCAOADEMTO" localSheetId="12" hidden="1">#REF!</definedName>
    <definedName name="BEx9BSIJN2O0MG8CXAMCAOADEMTO" hidden="1">#REF!</definedName>
    <definedName name="BEx9BU0BBJO3ITPCO4T9FIVEVJY7" localSheetId="11" hidden="1">#REF!</definedName>
    <definedName name="BEx9BU0BBJO3ITPCO4T9FIVEVJY7" localSheetId="2" hidden="1">#REF!</definedName>
    <definedName name="BEx9BU0BBJO3ITPCO4T9FIVEVJY7" localSheetId="14" hidden="1">#REF!</definedName>
    <definedName name="BEx9BU0BBJO3ITPCO4T9FIVEVJY7" localSheetId="12" hidden="1">#REF!</definedName>
    <definedName name="BEx9BU0BBJO3ITPCO4T9FIVEVJY7" hidden="1">#REF!</definedName>
    <definedName name="BEx9BYSYW7QCPXS2NAVLFAU5Y2Z2" localSheetId="11" hidden="1">#REF!</definedName>
    <definedName name="BEx9BYSYW7QCPXS2NAVLFAU5Y2Z2" localSheetId="2" hidden="1">#REF!</definedName>
    <definedName name="BEx9BYSYW7QCPXS2NAVLFAU5Y2Z2" localSheetId="14" hidden="1">#REF!</definedName>
    <definedName name="BEx9BYSYW7QCPXS2NAVLFAU5Y2Z2" localSheetId="12" hidden="1">#REF!</definedName>
    <definedName name="BEx9BYSYW7QCPXS2NAVLFAU5Y2Z2" hidden="1">#REF!</definedName>
    <definedName name="BEx9C590HJ2O31IWJB73C1HR74AI" localSheetId="11" hidden="1">#REF!</definedName>
    <definedName name="BEx9C590HJ2O31IWJB73C1HR74AI" localSheetId="2" hidden="1">#REF!</definedName>
    <definedName name="BEx9C590HJ2O31IWJB73C1HR74AI" localSheetId="14" hidden="1">#REF!</definedName>
    <definedName name="BEx9C590HJ2O31IWJB73C1HR74AI" localSheetId="12" hidden="1">#REF!</definedName>
    <definedName name="BEx9C590HJ2O31IWJB73C1HR74AI" hidden="1">#REF!</definedName>
    <definedName name="BEx9CCQRMYYOGIOYTOM73VKDIPS1" localSheetId="11" hidden="1">#REF!</definedName>
    <definedName name="BEx9CCQRMYYOGIOYTOM73VKDIPS1" localSheetId="2" hidden="1">#REF!</definedName>
    <definedName name="BEx9CCQRMYYOGIOYTOM73VKDIPS1" localSheetId="14" hidden="1">#REF!</definedName>
    <definedName name="BEx9CCQRMYYOGIOYTOM73VKDIPS1" localSheetId="12" hidden="1">#REF!</definedName>
    <definedName name="BEx9CCQRMYYOGIOYTOM73VKDIPS1" hidden="1">#REF!</definedName>
    <definedName name="BEx9CM6JVXIG9S6EAZMR899UW190" localSheetId="11" hidden="1">#REF!</definedName>
    <definedName name="BEx9CM6JVXIG9S6EAZMR899UW190" localSheetId="2" hidden="1">#REF!</definedName>
    <definedName name="BEx9CM6JVXIG9S6EAZMR899UW190" localSheetId="14" hidden="1">#REF!</definedName>
    <definedName name="BEx9CM6JVXIG9S6EAZMR899UW190" localSheetId="12" hidden="1">#REF!</definedName>
    <definedName name="BEx9CM6JVXIG9S6EAZMR899UW190" hidden="1">#REF!</definedName>
    <definedName name="BEx9D160NRGTDVT2ML4H9A7UKR4T" localSheetId="11" hidden="1">#REF!</definedName>
    <definedName name="BEx9D160NRGTDVT2ML4H9A7UKR4T" localSheetId="2" hidden="1">#REF!</definedName>
    <definedName name="BEx9D160NRGTDVT2ML4H9A7UKR4T" localSheetId="14" hidden="1">#REF!</definedName>
    <definedName name="BEx9D160NRGTDVT2ML4H9A7UKR4T" localSheetId="12" hidden="1">#REF!</definedName>
    <definedName name="BEx9D160NRGTDVT2ML4H9A7UKR4T" hidden="1">#REF!</definedName>
    <definedName name="BEx9D1BC9FT19KY0INAABNDBAMR1" localSheetId="11" hidden="1">#REF!</definedName>
    <definedName name="BEx9D1BC9FT19KY0INAABNDBAMR1" localSheetId="2" hidden="1">#REF!</definedName>
    <definedName name="BEx9D1BC9FT19KY0INAABNDBAMR1" localSheetId="14" hidden="1">#REF!</definedName>
    <definedName name="BEx9D1BC9FT19KY0INAABNDBAMR1" localSheetId="12" hidden="1">#REF!</definedName>
    <definedName name="BEx9D1BC9FT19KY0INAABNDBAMR1" hidden="1">#REF!</definedName>
    <definedName name="BEx9D1MB15VSARB7IKBMZYU0JJBI" localSheetId="11" hidden="1">#REF!</definedName>
    <definedName name="BEx9D1MB15VSARB7IKBMZYU0JJBI" localSheetId="2" hidden="1">#REF!</definedName>
    <definedName name="BEx9D1MB15VSARB7IKBMZYU0JJBI" localSheetId="14" hidden="1">#REF!</definedName>
    <definedName name="BEx9D1MB15VSARB7IKBMZYU0JJBI" localSheetId="12" hidden="1">#REF!</definedName>
    <definedName name="BEx9D1MB15VSARB7IKBMZYU0JJBI" hidden="1">#REF!</definedName>
    <definedName name="BEx9DN6ZMF18Q39MPMXSDJTZQNJ3" localSheetId="11" hidden="1">#REF!</definedName>
    <definedName name="BEx9DN6ZMF18Q39MPMXSDJTZQNJ3" localSheetId="2" hidden="1">#REF!</definedName>
    <definedName name="BEx9DN6ZMF18Q39MPMXSDJTZQNJ3" localSheetId="14" hidden="1">#REF!</definedName>
    <definedName name="BEx9DN6ZMF18Q39MPMXSDJTZQNJ3" localSheetId="12" hidden="1">#REF!</definedName>
    <definedName name="BEx9DN6ZMF18Q39MPMXSDJTZQNJ3" hidden="1">#REF!</definedName>
    <definedName name="BEx9DZXN85O544CD9O60K126YYAU" localSheetId="11" hidden="1">#REF!</definedName>
    <definedName name="BEx9DZXN85O544CD9O60K126YYAU" localSheetId="2" hidden="1">#REF!</definedName>
    <definedName name="BEx9DZXN85O544CD9O60K126YYAU" localSheetId="14" hidden="1">#REF!</definedName>
    <definedName name="BEx9DZXN85O544CD9O60K126YYAU" localSheetId="12" hidden="1">#REF!</definedName>
    <definedName name="BEx9DZXN85O544CD9O60K126YYAU" hidden="1">#REF!</definedName>
    <definedName name="BEx9E14TDNSEMI784W0OTIEQMWN6" localSheetId="11" hidden="1">#REF!</definedName>
    <definedName name="BEx9E14TDNSEMI784W0OTIEQMWN6" localSheetId="2" hidden="1">#REF!</definedName>
    <definedName name="BEx9E14TDNSEMI784W0OTIEQMWN6" localSheetId="14" hidden="1">#REF!</definedName>
    <definedName name="BEx9E14TDNSEMI784W0OTIEQMWN6" localSheetId="12" hidden="1">#REF!</definedName>
    <definedName name="BEx9E14TDNSEMI784W0OTIEQMWN6" hidden="1">#REF!</definedName>
    <definedName name="BEx9E14TGNBYGMDDG9NETDK4SYAW" localSheetId="11" hidden="1">#REF!</definedName>
    <definedName name="BEx9E14TGNBYGMDDG9NETDK4SYAW" localSheetId="2" hidden="1">#REF!</definedName>
    <definedName name="BEx9E14TGNBYGMDDG9NETDK4SYAW" localSheetId="14" hidden="1">#REF!</definedName>
    <definedName name="BEx9E14TGNBYGMDDG9NETDK4SYAW" localSheetId="12" hidden="1">#REF!</definedName>
    <definedName name="BEx9E14TGNBYGMDDG9NETDK4SYAW" hidden="1">#REF!</definedName>
    <definedName name="BEx9E2BZ2B1R41FMGJCJ7JLGLUAJ" localSheetId="11" hidden="1">#REF!</definedName>
    <definedName name="BEx9E2BZ2B1R41FMGJCJ7JLGLUAJ" localSheetId="2" hidden="1">#REF!</definedName>
    <definedName name="BEx9E2BZ2B1R41FMGJCJ7JLGLUAJ" localSheetId="14" hidden="1">#REF!</definedName>
    <definedName name="BEx9E2BZ2B1R41FMGJCJ7JLGLUAJ" localSheetId="12" hidden="1">#REF!</definedName>
    <definedName name="BEx9E2BZ2B1R41FMGJCJ7JLGLUAJ" hidden="1">#REF!</definedName>
    <definedName name="BEx9EG9KBJ77M8LEOR9ITOKN5KXY" localSheetId="11" hidden="1">#REF!</definedName>
    <definedName name="BEx9EG9KBJ77M8LEOR9ITOKN5KXY" localSheetId="2" hidden="1">#REF!</definedName>
    <definedName name="BEx9EG9KBJ77M8LEOR9ITOKN5KXY" localSheetId="14" hidden="1">#REF!</definedName>
    <definedName name="BEx9EG9KBJ77M8LEOR9ITOKN5KXY" localSheetId="12" hidden="1">#REF!</definedName>
    <definedName name="BEx9EG9KBJ77M8LEOR9ITOKN5KXY" hidden="1">#REF!</definedName>
    <definedName name="BEx9EMK6HAJJMVYZTN5AUIV7O1E6" localSheetId="11" hidden="1">#REF!</definedName>
    <definedName name="BEx9EMK6HAJJMVYZTN5AUIV7O1E6" localSheetId="2" hidden="1">#REF!</definedName>
    <definedName name="BEx9EMK6HAJJMVYZTN5AUIV7O1E6" localSheetId="14" hidden="1">#REF!</definedName>
    <definedName name="BEx9EMK6HAJJMVYZTN5AUIV7O1E6" localSheetId="12" hidden="1">#REF!</definedName>
    <definedName name="BEx9EMK6HAJJMVYZTN5AUIV7O1E6" hidden="1">#REF!</definedName>
    <definedName name="BEx9ENB8RPU9FA3QW16IGB6LK1CH" localSheetId="11" hidden="1">#REF!</definedName>
    <definedName name="BEx9ENB8RPU9FA3QW16IGB6LK1CH" localSheetId="2" hidden="1">#REF!</definedName>
    <definedName name="BEx9ENB8RPU9FA3QW16IGB6LK1CH" localSheetId="14" hidden="1">#REF!</definedName>
    <definedName name="BEx9ENB8RPU9FA3QW16IGB6LK1CH" localSheetId="12" hidden="1">#REF!</definedName>
    <definedName name="BEx9ENB8RPU9FA3QW16IGB6LK1CH" hidden="1">#REF!</definedName>
    <definedName name="BEx9EQLVZHYQ1TPX7WH3SOWXCZLE" localSheetId="11" hidden="1">#REF!</definedName>
    <definedName name="BEx9EQLVZHYQ1TPX7WH3SOWXCZLE" localSheetId="2" hidden="1">#REF!</definedName>
    <definedName name="BEx9EQLVZHYQ1TPX7WH3SOWXCZLE" localSheetId="14" hidden="1">#REF!</definedName>
    <definedName name="BEx9EQLVZHYQ1TPX7WH3SOWXCZLE" localSheetId="12" hidden="1">#REF!</definedName>
    <definedName name="BEx9EQLVZHYQ1TPX7WH3SOWXCZLE" hidden="1">#REF!</definedName>
    <definedName name="BEx9ETLU0EK5LGEM1QCNYN2S8O5F" localSheetId="11" hidden="1">#REF!</definedName>
    <definedName name="BEx9ETLU0EK5LGEM1QCNYN2S8O5F" localSheetId="2" hidden="1">#REF!</definedName>
    <definedName name="BEx9ETLU0EK5LGEM1QCNYN2S8O5F" localSheetId="14" hidden="1">#REF!</definedName>
    <definedName name="BEx9ETLU0EK5LGEM1QCNYN2S8O5F" localSheetId="12" hidden="1">#REF!</definedName>
    <definedName name="BEx9ETLU0EK5LGEM1QCNYN2S8O5F" hidden="1">#REF!</definedName>
    <definedName name="BEx9F0710LGLAU3161O0O346N58H" localSheetId="11" hidden="1">#REF!</definedName>
    <definedName name="BEx9F0710LGLAU3161O0O346N58H" localSheetId="2" hidden="1">#REF!</definedName>
    <definedName name="BEx9F0710LGLAU3161O0O346N58H" localSheetId="14" hidden="1">#REF!</definedName>
    <definedName name="BEx9F0710LGLAU3161O0O346N58H" localSheetId="12" hidden="1">#REF!</definedName>
    <definedName name="BEx9F0710LGLAU3161O0O346N58H" hidden="1">#REF!</definedName>
    <definedName name="BEx9F0Y2ESUNE3U7TQDLMPE9BO67" localSheetId="11" hidden="1">#REF!</definedName>
    <definedName name="BEx9F0Y2ESUNE3U7TQDLMPE9BO67" localSheetId="2" hidden="1">#REF!</definedName>
    <definedName name="BEx9F0Y2ESUNE3U7TQDLMPE9BO67" localSheetId="14" hidden="1">#REF!</definedName>
    <definedName name="BEx9F0Y2ESUNE3U7TQDLMPE9BO67" localSheetId="12" hidden="1">#REF!</definedName>
    <definedName name="BEx9F0Y2ESUNE3U7TQDLMPE9BO67" hidden="1">#REF!</definedName>
    <definedName name="BEx9F439L1R726MJFX2EP39XIBPY" localSheetId="11" hidden="1">#REF!</definedName>
    <definedName name="BEx9F439L1R726MJFX2EP39XIBPY" localSheetId="2" hidden="1">#REF!</definedName>
    <definedName name="BEx9F439L1R726MJFX2EP39XIBPY" localSheetId="14" hidden="1">#REF!</definedName>
    <definedName name="BEx9F439L1R726MJFX2EP39XIBPY" localSheetId="12" hidden="1">#REF!</definedName>
    <definedName name="BEx9F439L1R726MJFX2EP39XIBPY" hidden="1">#REF!</definedName>
    <definedName name="BEx9F5W18ZGFOKGRE8PR6T1MO6GT" localSheetId="11" hidden="1">#REF!</definedName>
    <definedName name="BEx9F5W18ZGFOKGRE8PR6T1MO6GT" localSheetId="2" hidden="1">#REF!</definedName>
    <definedName name="BEx9F5W18ZGFOKGRE8PR6T1MO6GT" localSheetId="14" hidden="1">#REF!</definedName>
    <definedName name="BEx9F5W18ZGFOKGRE8PR6T1MO6GT" localSheetId="12" hidden="1">#REF!</definedName>
    <definedName name="BEx9F5W18ZGFOKGRE8PR6T1MO6GT" hidden="1">#REF!</definedName>
    <definedName name="BEx9F78N4HY0XFGBQ4UJRD52L1EI" localSheetId="11" hidden="1">#REF!</definedName>
    <definedName name="BEx9F78N4HY0XFGBQ4UJRD52L1EI" localSheetId="2" hidden="1">#REF!</definedName>
    <definedName name="BEx9F78N4HY0XFGBQ4UJRD52L1EI" localSheetId="14" hidden="1">#REF!</definedName>
    <definedName name="BEx9F78N4HY0XFGBQ4UJRD52L1EI" localSheetId="12" hidden="1">#REF!</definedName>
    <definedName name="BEx9F78N4HY0XFGBQ4UJRD52L1EI" hidden="1">#REF!</definedName>
    <definedName name="BEx9FF16LOQP5QIR4UHW5EIFGQB8" localSheetId="11" hidden="1">#REF!</definedName>
    <definedName name="BEx9FF16LOQP5QIR4UHW5EIFGQB8" localSheetId="2" hidden="1">#REF!</definedName>
    <definedName name="BEx9FF16LOQP5QIR4UHW5EIFGQB8" localSheetId="14" hidden="1">#REF!</definedName>
    <definedName name="BEx9FF16LOQP5QIR4UHW5EIFGQB8" localSheetId="12" hidden="1">#REF!</definedName>
    <definedName name="BEx9FF16LOQP5QIR4UHW5EIFGQB8" hidden="1">#REF!</definedName>
    <definedName name="BEx9FJTSRCZ3ZXT3QVBJT5NF8T7V" localSheetId="11" hidden="1">#REF!</definedName>
    <definedName name="BEx9FJTSRCZ3ZXT3QVBJT5NF8T7V" localSheetId="2" hidden="1">#REF!</definedName>
    <definedName name="BEx9FJTSRCZ3ZXT3QVBJT5NF8T7V" localSheetId="14" hidden="1">#REF!</definedName>
    <definedName name="BEx9FJTSRCZ3ZXT3QVBJT5NF8T7V" localSheetId="12" hidden="1">#REF!</definedName>
    <definedName name="BEx9FJTSRCZ3ZXT3QVBJT5NF8T7V" hidden="1">#REF!</definedName>
    <definedName name="BEx9FRBEEYPS5HLS3XT34AKZN94G" localSheetId="11" hidden="1">#REF!</definedName>
    <definedName name="BEx9FRBEEYPS5HLS3XT34AKZN94G" localSheetId="2" hidden="1">#REF!</definedName>
    <definedName name="BEx9FRBEEYPS5HLS3XT34AKZN94G" localSheetId="14" hidden="1">#REF!</definedName>
    <definedName name="BEx9FRBEEYPS5HLS3XT34AKZN94G" localSheetId="12" hidden="1">#REF!</definedName>
    <definedName name="BEx9FRBEEYPS5HLS3XT34AKZN94G" hidden="1">#REF!</definedName>
    <definedName name="BEx9G5USBCNYNA7HGVW92D800SKX" localSheetId="11" hidden="1">#REF!</definedName>
    <definedName name="BEx9G5USBCNYNA7HGVW92D800SKX" localSheetId="2" hidden="1">#REF!</definedName>
    <definedName name="BEx9G5USBCNYNA7HGVW92D800SKX" localSheetId="14" hidden="1">#REF!</definedName>
    <definedName name="BEx9G5USBCNYNA7HGVW92D800SKX" localSheetId="12" hidden="1">#REF!</definedName>
    <definedName name="BEx9G5USBCNYNA7HGVW92D800SKX" hidden="1">#REF!</definedName>
    <definedName name="BEx9G7CPXG7HR6N6FHPU2DBBUIKG" localSheetId="11" hidden="1">#REF!</definedName>
    <definedName name="BEx9G7CPXG7HR6N6FHPU2DBBUIKG" localSheetId="2" hidden="1">#REF!</definedName>
    <definedName name="BEx9G7CPXG7HR6N6FHPU2DBBUIKG" localSheetId="14" hidden="1">#REF!</definedName>
    <definedName name="BEx9G7CPXG7HR6N6FHPU2DBBUIKG" localSheetId="12" hidden="1">#REF!</definedName>
    <definedName name="BEx9G7CPXG7HR6N6FHPU2DBBUIKG" hidden="1">#REF!</definedName>
    <definedName name="BEx9GDY4D8ZPQJCYFIMYM0V0C51Y" localSheetId="11" hidden="1">#REF!</definedName>
    <definedName name="BEx9GDY4D8ZPQJCYFIMYM0V0C51Y" localSheetId="2" hidden="1">#REF!</definedName>
    <definedName name="BEx9GDY4D8ZPQJCYFIMYM0V0C51Y" localSheetId="14" hidden="1">#REF!</definedName>
    <definedName name="BEx9GDY4D8ZPQJCYFIMYM0V0C51Y" localSheetId="12" hidden="1">#REF!</definedName>
    <definedName name="BEx9GDY4D8ZPQJCYFIMYM0V0C51Y" hidden="1">#REF!</definedName>
    <definedName name="BEx9GGY04V0ZWI6O9KZH4KSBB389" localSheetId="11" hidden="1">#REF!</definedName>
    <definedName name="BEx9GGY04V0ZWI6O9KZH4KSBB389" localSheetId="2" hidden="1">#REF!</definedName>
    <definedName name="BEx9GGY04V0ZWI6O9KZH4KSBB389" localSheetId="14" hidden="1">#REF!</definedName>
    <definedName name="BEx9GGY04V0ZWI6O9KZH4KSBB389" localSheetId="12" hidden="1">#REF!</definedName>
    <definedName name="BEx9GGY04V0ZWI6O9KZH4KSBB389" hidden="1">#REF!</definedName>
    <definedName name="BEx9GMC7TE8SDTCO5PHODBUF4SM1" localSheetId="11" hidden="1">#REF!</definedName>
    <definedName name="BEx9GMC7TE8SDTCO5PHODBUF4SM1" localSheetId="2" hidden="1">#REF!</definedName>
    <definedName name="BEx9GMC7TE8SDTCO5PHODBUF4SM1" localSheetId="14" hidden="1">#REF!</definedName>
    <definedName name="BEx9GMC7TE8SDTCO5PHODBUF4SM1" localSheetId="12" hidden="1">#REF!</definedName>
    <definedName name="BEx9GMC7TE8SDTCO5PHODBUF4SM1" hidden="1">#REF!</definedName>
    <definedName name="BEx9GMN0B495HEAOG6JQK9D7HUPC" localSheetId="11" hidden="1">#REF!</definedName>
    <definedName name="BEx9GMN0B495HEAOG6JQK9D7HUPC" localSheetId="2" hidden="1">#REF!</definedName>
    <definedName name="BEx9GMN0B495HEAOG6JQK9D7HUPC" localSheetId="14" hidden="1">#REF!</definedName>
    <definedName name="BEx9GMN0B495HEAOG6JQK9D7HUPC" localSheetId="12" hidden="1">#REF!</definedName>
    <definedName name="BEx9GMN0B495HEAOG6JQK9D7HUPC" hidden="1">#REF!</definedName>
    <definedName name="BEx9GNOPB6OZ2RH3FCDNJR38RJOS" localSheetId="11" hidden="1">#REF!</definedName>
    <definedName name="BEx9GNOPB6OZ2RH3FCDNJR38RJOS" localSheetId="2" hidden="1">#REF!</definedName>
    <definedName name="BEx9GNOPB6OZ2RH3FCDNJR38RJOS" localSheetId="14" hidden="1">#REF!</definedName>
    <definedName name="BEx9GNOPB6OZ2RH3FCDNJR38RJOS" localSheetId="12" hidden="1">#REF!</definedName>
    <definedName name="BEx9GNOPB6OZ2RH3FCDNJR38RJOS" hidden="1">#REF!</definedName>
    <definedName name="BEx9GUQALUWCD30UKUQGSWW8KBQ7" localSheetId="11" hidden="1">#REF!</definedName>
    <definedName name="BEx9GUQALUWCD30UKUQGSWW8KBQ7" localSheetId="2" hidden="1">#REF!</definedName>
    <definedName name="BEx9GUQALUWCD30UKUQGSWW8KBQ7" localSheetId="14" hidden="1">#REF!</definedName>
    <definedName name="BEx9GUQALUWCD30UKUQGSWW8KBQ7" localSheetId="12" hidden="1">#REF!</definedName>
    <definedName name="BEx9GUQALUWCD30UKUQGSWW8KBQ7" hidden="1">#REF!</definedName>
    <definedName name="BEx9GY6BVFQGCLMOWVT6PIC9WP5X" localSheetId="11" hidden="1">#REF!</definedName>
    <definedName name="BEx9GY6BVFQGCLMOWVT6PIC9WP5X" localSheetId="2" hidden="1">#REF!</definedName>
    <definedName name="BEx9GY6BVFQGCLMOWVT6PIC9WP5X" localSheetId="14" hidden="1">#REF!</definedName>
    <definedName name="BEx9GY6BVFQGCLMOWVT6PIC9WP5X" localSheetId="12" hidden="1">#REF!</definedName>
    <definedName name="BEx9GY6BVFQGCLMOWVT6PIC9WP5X" hidden="1">#REF!</definedName>
    <definedName name="BEx9GZ2P3FDHKXEBXX2VS0BG2NP2" localSheetId="11" hidden="1">#REF!</definedName>
    <definedName name="BEx9GZ2P3FDHKXEBXX2VS0BG2NP2" localSheetId="2" hidden="1">#REF!</definedName>
    <definedName name="BEx9GZ2P3FDHKXEBXX2VS0BG2NP2" localSheetId="14" hidden="1">#REF!</definedName>
    <definedName name="BEx9GZ2P3FDHKXEBXX2VS0BG2NP2" localSheetId="12" hidden="1">#REF!</definedName>
    <definedName name="BEx9GZ2P3FDHKXEBXX2VS0BG2NP2" hidden="1">#REF!</definedName>
    <definedName name="BEx9H04IB14E1437FF2OIRRWBSD7" localSheetId="11" hidden="1">#REF!</definedName>
    <definedName name="BEx9H04IB14E1437FF2OIRRWBSD7" localSheetId="2" hidden="1">#REF!</definedName>
    <definedName name="BEx9H04IB14E1437FF2OIRRWBSD7" localSheetId="14" hidden="1">#REF!</definedName>
    <definedName name="BEx9H04IB14E1437FF2OIRRWBSD7" localSheetId="12" hidden="1">#REF!</definedName>
    <definedName name="BEx9H04IB14E1437FF2OIRRWBSD7" hidden="1">#REF!</definedName>
    <definedName name="BEx9H5O1KDZJCW91Q29VRPY5YS6P" localSheetId="11" hidden="1">#REF!</definedName>
    <definedName name="BEx9H5O1KDZJCW91Q29VRPY5YS6P" localSheetId="2" hidden="1">#REF!</definedName>
    <definedName name="BEx9H5O1KDZJCW91Q29VRPY5YS6P" localSheetId="14" hidden="1">#REF!</definedName>
    <definedName name="BEx9H5O1KDZJCW91Q29VRPY5YS6P" localSheetId="12" hidden="1">#REF!</definedName>
    <definedName name="BEx9H5O1KDZJCW91Q29VRPY5YS6P" hidden="1">#REF!</definedName>
    <definedName name="BEx9H8YR0E906F1JXZMBX3LNT004" localSheetId="11" hidden="1">#REF!</definedName>
    <definedName name="BEx9H8YR0E906F1JXZMBX3LNT004" localSheetId="2" hidden="1">#REF!</definedName>
    <definedName name="BEx9H8YR0E906F1JXZMBX3LNT004" localSheetId="14" hidden="1">#REF!</definedName>
    <definedName name="BEx9H8YR0E906F1JXZMBX3LNT004" localSheetId="12" hidden="1">#REF!</definedName>
    <definedName name="BEx9H8YR0E906F1JXZMBX3LNT004" hidden="1">#REF!</definedName>
    <definedName name="BEx9I1QKLI6OOUPQLUQ0EF0355X6" localSheetId="11" hidden="1">#REF!</definedName>
    <definedName name="BEx9I1QKLI6OOUPQLUQ0EF0355X6" localSheetId="2" hidden="1">#REF!</definedName>
    <definedName name="BEx9I1QKLI6OOUPQLUQ0EF0355X6" localSheetId="14" hidden="1">#REF!</definedName>
    <definedName name="BEx9I1QKLI6OOUPQLUQ0EF0355X6" localSheetId="12" hidden="1">#REF!</definedName>
    <definedName name="BEx9I1QKLI6OOUPQLUQ0EF0355X6" hidden="1">#REF!</definedName>
    <definedName name="BEx9I8XIG7E5NB48QQHXP23FIN60" localSheetId="11" hidden="1">#REF!</definedName>
    <definedName name="BEx9I8XIG7E5NB48QQHXP23FIN60" localSheetId="2" hidden="1">#REF!</definedName>
    <definedName name="BEx9I8XIG7E5NB48QQHXP23FIN60" localSheetId="14" hidden="1">#REF!</definedName>
    <definedName name="BEx9I8XIG7E5NB48QQHXP23FIN60" localSheetId="12" hidden="1">#REF!</definedName>
    <definedName name="BEx9I8XIG7E5NB48QQHXP23FIN60" hidden="1">#REF!</definedName>
    <definedName name="BEx9IQRF01ATLVK0YE60ARKQJ68L" localSheetId="11" hidden="1">#REF!</definedName>
    <definedName name="BEx9IQRF01ATLVK0YE60ARKQJ68L" localSheetId="2" hidden="1">#REF!</definedName>
    <definedName name="BEx9IQRF01ATLVK0YE60ARKQJ68L" localSheetId="14" hidden="1">#REF!</definedName>
    <definedName name="BEx9IQRF01ATLVK0YE60ARKQJ68L" localSheetId="12" hidden="1">#REF!</definedName>
    <definedName name="BEx9IQRF01ATLVK0YE60ARKQJ68L" hidden="1">#REF!</definedName>
    <definedName name="BEx9IT5QNZWKM6YQ5WER0DC2PMMU" localSheetId="11" hidden="1">#REF!</definedName>
    <definedName name="BEx9IT5QNZWKM6YQ5WER0DC2PMMU" localSheetId="2" hidden="1">#REF!</definedName>
    <definedName name="BEx9IT5QNZWKM6YQ5WER0DC2PMMU" localSheetId="14" hidden="1">#REF!</definedName>
    <definedName name="BEx9IT5QNZWKM6YQ5WER0DC2PMMU" localSheetId="12" hidden="1">#REF!</definedName>
    <definedName name="BEx9IT5QNZWKM6YQ5WER0DC2PMMU" hidden="1">#REF!</definedName>
    <definedName name="BEx9IUICG3HZWG57MG3NXCEX4LQI" localSheetId="11" hidden="1">#REF!</definedName>
    <definedName name="BEx9IUICG3HZWG57MG3NXCEX4LQI" localSheetId="2" hidden="1">#REF!</definedName>
    <definedName name="BEx9IUICG3HZWG57MG3NXCEX4LQI" localSheetId="14" hidden="1">#REF!</definedName>
    <definedName name="BEx9IUICG3HZWG57MG3NXCEX4LQI" localSheetId="12" hidden="1">#REF!</definedName>
    <definedName name="BEx9IUICG3HZWG57MG3NXCEX4LQI" hidden="1">#REF!</definedName>
    <definedName name="BEx9IW5LYJF40GS78FJNXO9O667A" localSheetId="11" hidden="1">#REF!</definedName>
    <definedName name="BEx9IW5LYJF40GS78FJNXO9O667A" localSheetId="2" hidden="1">#REF!</definedName>
    <definedName name="BEx9IW5LYJF40GS78FJNXO9O667A" localSheetId="14" hidden="1">#REF!</definedName>
    <definedName name="BEx9IW5LYJF40GS78FJNXO9O667A" localSheetId="12" hidden="1">#REF!</definedName>
    <definedName name="BEx9IW5LYJF40GS78FJNXO9O667A" hidden="1">#REF!</definedName>
    <definedName name="BEx9IW5MFLXTVCJHVUZTUH93AXOS" localSheetId="11" hidden="1">#REF!</definedName>
    <definedName name="BEx9IW5MFLXTVCJHVUZTUH93AXOS" localSheetId="2" hidden="1">#REF!</definedName>
    <definedName name="BEx9IW5MFLXTVCJHVUZTUH93AXOS" localSheetId="14" hidden="1">#REF!</definedName>
    <definedName name="BEx9IW5MFLXTVCJHVUZTUH93AXOS" localSheetId="12" hidden="1">#REF!</definedName>
    <definedName name="BEx9IW5MFLXTVCJHVUZTUH93AXOS" hidden="1">#REF!</definedName>
    <definedName name="BEx9IXCSPSZC80YZUPRCYTG326KV" localSheetId="11" hidden="1">#REF!</definedName>
    <definedName name="BEx9IXCSPSZC80YZUPRCYTG326KV" localSheetId="2" hidden="1">#REF!</definedName>
    <definedName name="BEx9IXCSPSZC80YZUPRCYTG326KV" localSheetId="14" hidden="1">#REF!</definedName>
    <definedName name="BEx9IXCSPSZC80YZUPRCYTG326KV" localSheetId="12" hidden="1">#REF!</definedName>
    <definedName name="BEx9IXCSPSZC80YZUPRCYTG326KV" hidden="1">#REF!</definedName>
    <definedName name="BEx9IYUQSBZ0GG9ZT1QKX83F42F1" localSheetId="11" hidden="1">#REF!</definedName>
    <definedName name="BEx9IYUQSBZ0GG9ZT1QKX83F42F1" localSheetId="2" hidden="1">#REF!</definedName>
    <definedName name="BEx9IYUQSBZ0GG9ZT1QKX83F42F1" localSheetId="14" hidden="1">#REF!</definedName>
    <definedName name="BEx9IYUQSBZ0GG9ZT1QKX83F42F1" localSheetId="12" hidden="1">#REF!</definedName>
    <definedName name="BEx9IYUQSBZ0GG9ZT1QKX83F42F1" hidden="1">#REF!</definedName>
    <definedName name="BEx9IZR39NHDGOM97H4E6F81RTQW" localSheetId="11" hidden="1">#REF!</definedName>
    <definedName name="BEx9IZR39NHDGOM97H4E6F81RTQW" localSheetId="2" hidden="1">#REF!</definedName>
    <definedName name="BEx9IZR39NHDGOM97H4E6F81RTQW" localSheetId="14" hidden="1">#REF!</definedName>
    <definedName name="BEx9IZR39NHDGOM97H4E6F81RTQW" localSheetId="12" hidden="1">#REF!</definedName>
    <definedName name="BEx9IZR39NHDGOM97H4E6F81RTQW" hidden="1">#REF!</definedName>
    <definedName name="BEx9J6CH5E7YZPER7HXEIOIKGPCA" localSheetId="11" hidden="1">#REF!</definedName>
    <definedName name="BEx9J6CH5E7YZPER7HXEIOIKGPCA" localSheetId="2" hidden="1">#REF!</definedName>
    <definedName name="BEx9J6CH5E7YZPER7HXEIOIKGPCA" localSheetId="14" hidden="1">#REF!</definedName>
    <definedName name="BEx9J6CH5E7YZPER7HXEIOIKGPCA" localSheetId="12" hidden="1">#REF!</definedName>
    <definedName name="BEx9J6CH5E7YZPER7HXEIOIKGPCA" hidden="1">#REF!</definedName>
    <definedName name="BEx9JJTZKVUJAVPTRE0RAVTEH41G" localSheetId="11" hidden="1">#REF!</definedName>
    <definedName name="BEx9JJTZKVUJAVPTRE0RAVTEH41G" localSheetId="2" hidden="1">#REF!</definedName>
    <definedName name="BEx9JJTZKVUJAVPTRE0RAVTEH41G" localSheetId="14" hidden="1">#REF!</definedName>
    <definedName name="BEx9JJTZKVUJAVPTRE0RAVTEH41G" localSheetId="12" hidden="1">#REF!</definedName>
    <definedName name="BEx9JJTZKVUJAVPTRE0RAVTEH41G" hidden="1">#REF!</definedName>
    <definedName name="BEx9JLBYK239B3F841C7YG1GT7ST" localSheetId="11" hidden="1">#REF!</definedName>
    <definedName name="BEx9JLBYK239B3F841C7YG1GT7ST" localSheetId="2" hidden="1">#REF!</definedName>
    <definedName name="BEx9JLBYK239B3F841C7YG1GT7ST" localSheetId="14" hidden="1">#REF!</definedName>
    <definedName name="BEx9JLBYK239B3F841C7YG1GT7ST" localSheetId="12" hidden="1">#REF!</definedName>
    <definedName name="BEx9JLBYK239B3F841C7YG1GT7ST" hidden="1">#REF!</definedName>
    <definedName name="BExAW4IIW5D0MDY6TJ3G4FOLPYIR" localSheetId="11" hidden="1">#REF!</definedName>
    <definedName name="BExAW4IIW5D0MDY6TJ3G4FOLPYIR" localSheetId="2" hidden="1">#REF!</definedName>
    <definedName name="BExAW4IIW5D0MDY6TJ3G4FOLPYIR" localSheetId="14" hidden="1">#REF!</definedName>
    <definedName name="BExAW4IIW5D0MDY6TJ3G4FOLPYIR" localSheetId="12" hidden="1">#REF!</definedName>
    <definedName name="BExAW4IIW5D0MDY6TJ3G4FOLPYIR" hidden="1">#REF!</definedName>
    <definedName name="BExAWNP1B2E9Q88TW48NH41C0FTZ" localSheetId="11" hidden="1">#REF!</definedName>
    <definedName name="BExAWNP1B2E9Q88TW48NH41C0FTZ" localSheetId="2" hidden="1">#REF!</definedName>
    <definedName name="BExAWNP1B2E9Q88TW48NH41C0FTZ" localSheetId="14" hidden="1">#REF!</definedName>
    <definedName name="BExAWNP1B2E9Q88TW48NH41C0FTZ" localSheetId="12" hidden="1">#REF!</definedName>
    <definedName name="BExAWNP1B2E9Q88TW48NH41C0FTZ" hidden="1">#REF!</definedName>
    <definedName name="BExAWUFQXTIPQ308ERZPSVPTUMYN" localSheetId="11" hidden="1">#REF!</definedName>
    <definedName name="BExAWUFQXTIPQ308ERZPSVPTUMYN" localSheetId="2" hidden="1">#REF!</definedName>
    <definedName name="BExAWUFQXTIPQ308ERZPSVPTUMYN" localSheetId="14" hidden="1">#REF!</definedName>
    <definedName name="BExAWUFQXTIPQ308ERZPSVPTUMYN" localSheetId="12" hidden="1">#REF!</definedName>
    <definedName name="BExAWUFQXTIPQ308ERZPSVPTUMYN" hidden="1">#REF!</definedName>
    <definedName name="BExAWY6O96OQO2R036QK2DI37EKV" localSheetId="11" hidden="1">#REF!</definedName>
    <definedName name="BExAWY6O96OQO2R036QK2DI37EKV" localSheetId="2" hidden="1">#REF!</definedName>
    <definedName name="BExAWY6O96OQO2R036QK2DI37EKV" localSheetId="14" hidden="1">#REF!</definedName>
    <definedName name="BExAWY6O96OQO2R036QK2DI37EKV" localSheetId="12" hidden="1">#REF!</definedName>
    <definedName name="BExAWY6O96OQO2R036QK2DI37EKV" hidden="1">#REF!</definedName>
    <definedName name="BExAX410NB4F2XOB84OR2197H8M5" localSheetId="11" hidden="1">#REF!</definedName>
    <definedName name="BExAX410NB4F2XOB84OR2197H8M5" localSheetId="2" hidden="1">#REF!</definedName>
    <definedName name="BExAX410NB4F2XOB84OR2197H8M5" localSheetId="14" hidden="1">#REF!</definedName>
    <definedName name="BExAX410NB4F2XOB84OR2197H8M5" localSheetId="12" hidden="1">#REF!</definedName>
    <definedName name="BExAX410NB4F2XOB84OR2197H8M5" hidden="1">#REF!</definedName>
    <definedName name="BExAX8TNG8LQ5Q4904SAYQIPGBSV" localSheetId="11" hidden="1">#REF!</definedName>
    <definedName name="BExAX8TNG8LQ5Q4904SAYQIPGBSV" localSheetId="2" hidden="1">#REF!</definedName>
    <definedName name="BExAX8TNG8LQ5Q4904SAYQIPGBSV" localSheetId="14" hidden="1">#REF!</definedName>
    <definedName name="BExAX8TNG8LQ5Q4904SAYQIPGBSV" localSheetId="12" hidden="1">#REF!</definedName>
    <definedName name="BExAX8TNG8LQ5Q4904SAYQIPGBSV" hidden="1">#REF!</definedName>
    <definedName name="BExAX9KPAVIVUVU3XREDCV1BIYZL" localSheetId="11" hidden="1">#REF!</definedName>
    <definedName name="BExAX9KPAVIVUVU3XREDCV1BIYZL" localSheetId="2" hidden="1">#REF!</definedName>
    <definedName name="BExAX9KPAVIVUVU3XREDCV1BIYZL" localSheetId="14" hidden="1">#REF!</definedName>
    <definedName name="BExAX9KPAVIVUVU3XREDCV1BIYZL" localSheetId="12" hidden="1">#REF!</definedName>
    <definedName name="BExAX9KPAVIVUVU3XREDCV1BIYZL" hidden="1">#REF!</definedName>
    <definedName name="BExAXPB35BNVXZYF2XS6UP3LP0QH" localSheetId="11" hidden="1">#REF!</definedName>
    <definedName name="BExAXPB35BNVXZYF2XS6UP3LP0QH" localSheetId="2" hidden="1">#REF!</definedName>
    <definedName name="BExAXPB35BNVXZYF2XS6UP3LP0QH" localSheetId="14" hidden="1">#REF!</definedName>
    <definedName name="BExAXPB35BNVXZYF2XS6UP3LP0QH" localSheetId="12" hidden="1">#REF!</definedName>
    <definedName name="BExAXPB35BNVXZYF2XS6UP3LP0QH" hidden="1">#REF!</definedName>
    <definedName name="BExAXWSRVPK0GCZ2UFU10UOP01IY" localSheetId="11" hidden="1">#REF!</definedName>
    <definedName name="BExAXWSRVPK0GCZ2UFU10UOP01IY" localSheetId="2" hidden="1">#REF!</definedName>
    <definedName name="BExAXWSRVPK0GCZ2UFU10UOP01IY" localSheetId="14" hidden="1">#REF!</definedName>
    <definedName name="BExAXWSRVPK0GCZ2UFU10UOP01IY" localSheetId="12" hidden="1">#REF!</definedName>
    <definedName name="BExAXWSRVPK0GCZ2UFU10UOP01IY" hidden="1">#REF!</definedName>
    <definedName name="BExAY0EAT2LXR5MFGM0DLIB45PLO" localSheetId="11" hidden="1">#REF!</definedName>
    <definedName name="BExAY0EAT2LXR5MFGM0DLIB45PLO" localSheetId="2" hidden="1">#REF!</definedName>
    <definedName name="BExAY0EAT2LXR5MFGM0DLIB45PLO" localSheetId="14" hidden="1">#REF!</definedName>
    <definedName name="BExAY0EAT2LXR5MFGM0DLIB45PLO" localSheetId="12" hidden="1">#REF!</definedName>
    <definedName name="BExAY0EAT2LXR5MFGM0DLIB45PLO" hidden="1">#REF!</definedName>
    <definedName name="BExAY6JK0AK9EBIJSPEJNOIDE40W" localSheetId="11" hidden="1">#REF!</definedName>
    <definedName name="BExAY6JK0AK9EBIJSPEJNOIDE40W" localSheetId="2" hidden="1">#REF!</definedName>
    <definedName name="BExAY6JK0AK9EBIJSPEJNOIDE40W" localSheetId="14" hidden="1">#REF!</definedName>
    <definedName name="BExAY6JK0AK9EBIJSPEJNOIDE40W" localSheetId="12" hidden="1">#REF!</definedName>
    <definedName name="BExAY6JK0AK9EBIJSPEJNOIDE40W" hidden="1">#REF!</definedName>
    <definedName name="BExAYE6LNIEBR9DSNI5JGNITGKIT" localSheetId="11" hidden="1">#REF!</definedName>
    <definedName name="BExAYE6LNIEBR9DSNI5JGNITGKIT" localSheetId="2" hidden="1">#REF!</definedName>
    <definedName name="BExAYE6LNIEBR9DSNI5JGNITGKIT" localSheetId="14" hidden="1">#REF!</definedName>
    <definedName name="BExAYE6LNIEBR9DSNI5JGNITGKIT" localSheetId="12" hidden="1">#REF!</definedName>
    <definedName name="BExAYE6LNIEBR9DSNI5JGNITGKIT" hidden="1">#REF!</definedName>
    <definedName name="BExAYHMLXGGO25P8HYB2S75DEB4F" localSheetId="11" hidden="1">#REF!</definedName>
    <definedName name="BExAYHMLXGGO25P8HYB2S75DEB4F" localSheetId="2" hidden="1">#REF!</definedName>
    <definedName name="BExAYHMLXGGO25P8HYB2S75DEB4F" localSheetId="14" hidden="1">#REF!</definedName>
    <definedName name="BExAYHMLXGGO25P8HYB2S75DEB4F" localSheetId="12" hidden="1">#REF!</definedName>
    <definedName name="BExAYHMLXGGO25P8HYB2S75DEB4F" hidden="1">#REF!</definedName>
    <definedName name="BExAYKXAUWGDOPG952TEJ2UKZKWN" localSheetId="11" hidden="1">#REF!</definedName>
    <definedName name="BExAYKXAUWGDOPG952TEJ2UKZKWN" localSheetId="2" hidden="1">#REF!</definedName>
    <definedName name="BExAYKXAUWGDOPG952TEJ2UKZKWN" localSheetId="14" hidden="1">#REF!</definedName>
    <definedName name="BExAYKXAUWGDOPG952TEJ2UKZKWN" localSheetId="12" hidden="1">#REF!</definedName>
    <definedName name="BExAYKXAUWGDOPG952TEJ2UKZKWN" hidden="1">#REF!</definedName>
    <definedName name="BExAYP9TDTI2MBP6EYE0H39CPMXN" localSheetId="11" hidden="1">#REF!</definedName>
    <definedName name="BExAYP9TDTI2MBP6EYE0H39CPMXN" localSheetId="2" hidden="1">#REF!</definedName>
    <definedName name="BExAYP9TDTI2MBP6EYE0H39CPMXN" localSheetId="14" hidden="1">#REF!</definedName>
    <definedName name="BExAYP9TDTI2MBP6EYE0H39CPMXN" localSheetId="12" hidden="1">#REF!</definedName>
    <definedName name="BExAYP9TDTI2MBP6EYE0H39CPMXN" hidden="1">#REF!</definedName>
    <definedName name="BExAYPPWJPWDKU59O051WMGB7O0J" localSheetId="11" hidden="1">#REF!</definedName>
    <definedName name="BExAYPPWJPWDKU59O051WMGB7O0J" localSheetId="2" hidden="1">#REF!</definedName>
    <definedName name="BExAYPPWJPWDKU59O051WMGB7O0J" localSheetId="14" hidden="1">#REF!</definedName>
    <definedName name="BExAYPPWJPWDKU59O051WMGB7O0J" localSheetId="12" hidden="1">#REF!</definedName>
    <definedName name="BExAYPPWJPWDKU59O051WMGB7O0J" hidden="1">#REF!</definedName>
    <definedName name="BExAYR2JZCJBUH6F1LZC2A7JIVRJ" localSheetId="11" hidden="1">#REF!</definedName>
    <definedName name="BExAYR2JZCJBUH6F1LZC2A7JIVRJ" localSheetId="2" hidden="1">#REF!</definedName>
    <definedName name="BExAYR2JZCJBUH6F1LZC2A7JIVRJ" localSheetId="14" hidden="1">#REF!</definedName>
    <definedName name="BExAYR2JZCJBUH6F1LZC2A7JIVRJ" localSheetId="12" hidden="1">#REF!</definedName>
    <definedName name="BExAYR2JZCJBUH6F1LZC2A7JIVRJ" hidden="1">#REF!</definedName>
    <definedName name="BExAYTGVRD3DLKO75RFPMBKCIWB8" localSheetId="11" hidden="1">#REF!</definedName>
    <definedName name="BExAYTGVRD3DLKO75RFPMBKCIWB8" localSheetId="2" hidden="1">#REF!</definedName>
    <definedName name="BExAYTGVRD3DLKO75RFPMBKCIWB8" localSheetId="14" hidden="1">#REF!</definedName>
    <definedName name="BExAYTGVRD3DLKO75RFPMBKCIWB8" localSheetId="12" hidden="1">#REF!</definedName>
    <definedName name="BExAYTGVRD3DLKO75RFPMBKCIWB8" hidden="1">#REF!</definedName>
    <definedName name="BExAYY9H9COOT46HJLPVDLTO12UL" localSheetId="11" hidden="1">#REF!</definedName>
    <definedName name="BExAYY9H9COOT46HJLPVDLTO12UL" localSheetId="2" hidden="1">#REF!</definedName>
    <definedName name="BExAYY9H9COOT46HJLPVDLTO12UL" localSheetId="14" hidden="1">#REF!</definedName>
    <definedName name="BExAYY9H9COOT46HJLPVDLTO12UL" localSheetId="12" hidden="1">#REF!</definedName>
    <definedName name="BExAYY9H9COOT46HJLPVDLTO12UL" hidden="1">#REF!</definedName>
    <definedName name="BExAYYKAQA3KDMQ890FIE5M9SPBL" localSheetId="11" hidden="1">#REF!</definedName>
    <definedName name="BExAYYKAQA3KDMQ890FIE5M9SPBL" localSheetId="2" hidden="1">#REF!</definedName>
    <definedName name="BExAYYKAQA3KDMQ890FIE5M9SPBL" localSheetId="14" hidden="1">#REF!</definedName>
    <definedName name="BExAYYKAQA3KDMQ890FIE5M9SPBL" localSheetId="12" hidden="1">#REF!</definedName>
    <definedName name="BExAYYKAQA3KDMQ890FIE5M9SPBL" hidden="1">#REF!</definedName>
    <definedName name="BExAZ6SY0EU69GC3CWI5EOO0YLFG" localSheetId="11" hidden="1">#REF!</definedName>
    <definedName name="BExAZ6SY0EU69GC3CWI5EOO0YLFG" localSheetId="2" hidden="1">#REF!</definedName>
    <definedName name="BExAZ6SY0EU69GC3CWI5EOO0YLFG" localSheetId="14" hidden="1">#REF!</definedName>
    <definedName name="BExAZ6SY0EU69GC3CWI5EOO0YLFG" localSheetId="12" hidden="1">#REF!</definedName>
    <definedName name="BExAZ6SY0EU69GC3CWI5EOO0YLFG" hidden="1">#REF!</definedName>
    <definedName name="BExAZ6YEEBJV0PCKFE137K2Y3A8M" localSheetId="11" hidden="1">#REF!</definedName>
    <definedName name="BExAZ6YEEBJV0PCKFE137K2Y3A8M" localSheetId="2" hidden="1">#REF!</definedName>
    <definedName name="BExAZ6YEEBJV0PCKFE137K2Y3A8M" localSheetId="14" hidden="1">#REF!</definedName>
    <definedName name="BExAZ6YEEBJV0PCKFE137K2Y3A8M" localSheetId="12" hidden="1">#REF!</definedName>
    <definedName name="BExAZ6YEEBJV0PCKFE137K2Y3A8M" hidden="1">#REF!</definedName>
    <definedName name="BExAZAP844MJ4GSAIYNYHQ7FECC3" localSheetId="11" hidden="1">#REF!</definedName>
    <definedName name="BExAZAP844MJ4GSAIYNYHQ7FECC3" localSheetId="2" hidden="1">#REF!</definedName>
    <definedName name="BExAZAP844MJ4GSAIYNYHQ7FECC3" localSheetId="14" hidden="1">#REF!</definedName>
    <definedName name="BExAZAP844MJ4GSAIYNYHQ7FECC3" localSheetId="12" hidden="1">#REF!</definedName>
    <definedName name="BExAZAP844MJ4GSAIYNYHQ7FECC3" hidden="1">#REF!</definedName>
    <definedName name="BExAZCNEGB4JYHC8CZ51KTN890US" localSheetId="11" hidden="1">#REF!</definedName>
    <definedName name="BExAZCNEGB4JYHC8CZ51KTN890US" localSheetId="2" hidden="1">#REF!</definedName>
    <definedName name="BExAZCNEGB4JYHC8CZ51KTN890US" localSheetId="14" hidden="1">#REF!</definedName>
    <definedName name="BExAZCNEGB4JYHC8CZ51KTN890US" localSheetId="12" hidden="1">#REF!</definedName>
    <definedName name="BExAZCNEGB4JYHC8CZ51KTN890US" hidden="1">#REF!</definedName>
    <definedName name="BExAZFCI302YFYRDJYQDWQQL0Q0O" localSheetId="11" hidden="1">#REF!</definedName>
    <definedName name="BExAZFCI302YFYRDJYQDWQQL0Q0O" localSheetId="2" hidden="1">#REF!</definedName>
    <definedName name="BExAZFCI302YFYRDJYQDWQQL0Q0O" localSheetId="14" hidden="1">#REF!</definedName>
    <definedName name="BExAZFCI302YFYRDJYQDWQQL0Q0O" localSheetId="12" hidden="1">#REF!</definedName>
    <definedName name="BExAZFCI302YFYRDJYQDWQQL0Q0O" hidden="1">#REF!</definedName>
    <definedName name="BExAZJE2UOL40XUAU2RB53X5K20P" localSheetId="11" hidden="1">#REF!</definedName>
    <definedName name="BExAZJE2UOL40XUAU2RB53X5K20P" localSheetId="2" hidden="1">#REF!</definedName>
    <definedName name="BExAZJE2UOL40XUAU2RB53X5K20P" localSheetId="14" hidden="1">#REF!</definedName>
    <definedName name="BExAZJE2UOL40XUAU2RB53X5K20P" localSheetId="12" hidden="1">#REF!</definedName>
    <definedName name="BExAZJE2UOL40XUAU2RB53X5K20P" hidden="1">#REF!</definedName>
    <definedName name="BExAZLHLST9OP89R1HJMC1POQG8H" localSheetId="11" hidden="1">#REF!</definedName>
    <definedName name="BExAZLHLST9OP89R1HJMC1POQG8H" localSheetId="2" hidden="1">#REF!</definedName>
    <definedName name="BExAZLHLST9OP89R1HJMC1POQG8H" localSheetId="14" hidden="1">#REF!</definedName>
    <definedName name="BExAZLHLST9OP89R1HJMC1POQG8H" localSheetId="12" hidden="1">#REF!</definedName>
    <definedName name="BExAZLHLST9OP89R1HJMC1POQG8H" hidden="1">#REF!</definedName>
    <definedName name="BExAZMDYMIAA7RX1BMCKU1VLBRGY" localSheetId="11" hidden="1">#REF!</definedName>
    <definedName name="BExAZMDYMIAA7RX1BMCKU1VLBRGY" localSheetId="2" hidden="1">#REF!</definedName>
    <definedName name="BExAZMDYMIAA7RX1BMCKU1VLBRGY" localSheetId="14" hidden="1">#REF!</definedName>
    <definedName name="BExAZMDYMIAA7RX1BMCKU1VLBRGY" localSheetId="12" hidden="1">#REF!</definedName>
    <definedName name="BExAZMDYMIAA7RX1BMCKU1VLBRGY" hidden="1">#REF!</definedName>
    <definedName name="BExAZNL6BHI8DCQWXOX4I2P839UX" localSheetId="11" hidden="1">#REF!</definedName>
    <definedName name="BExAZNL6BHI8DCQWXOX4I2P839UX" localSheetId="2" hidden="1">#REF!</definedName>
    <definedName name="BExAZNL6BHI8DCQWXOX4I2P839UX" localSheetId="14" hidden="1">#REF!</definedName>
    <definedName name="BExAZNL6BHI8DCQWXOX4I2P839UX" localSheetId="12" hidden="1">#REF!</definedName>
    <definedName name="BExAZNL6BHI8DCQWXOX4I2P839UX" hidden="1">#REF!</definedName>
    <definedName name="BExAZRMWSONMCG9KDUM4KAQ7BONM" localSheetId="11" hidden="1">#REF!</definedName>
    <definedName name="BExAZRMWSONMCG9KDUM4KAQ7BONM" localSheetId="2" hidden="1">#REF!</definedName>
    <definedName name="BExAZRMWSONMCG9KDUM4KAQ7BONM" localSheetId="14" hidden="1">#REF!</definedName>
    <definedName name="BExAZRMWSONMCG9KDUM4KAQ7BONM" localSheetId="12" hidden="1">#REF!</definedName>
    <definedName name="BExAZRMWSONMCG9KDUM4KAQ7BONM" hidden="1">#REF!</definedName>
    <definedName name="BExAZSOJNQ5N3LM4XA17IH7NIY7G" localSheetId="11" hidden="1">#REF!</definedName>
    <definedName name="BExAZSOJNQ5N3LM4XA17IH7NIY7G" localSheetId="2" hidden="1">#REF!</definedName>
    <definedName name="BExAZSOJNQ5N3LM4XA17IH7NIY7G" localSheetId="14" hidden="1">#REF!</definedName>
    <definedName name="BExAZSOJNQ5N3LM4XA17IH7NIY7G" localSheetId="12" hidden="1">#REF!</definedName>
    <definedName name="BExAZSOJNQ5N3LM4XA17IH7NIY7G" hidden="1">#REF!</definedName>
    <definedName name="BExAZTFG4SJRG4TW6JXRF7N08JFI" localSheetId="11" hidden="1">#REF!</definedName>
    <definedName name="BExAZTFG4SJRG4TW6JXRF7N08JFI" localSheetId="2" hidden="1">#REF!</definedName>
    <definedName name="BExAZTFG4SJRG4TW6JXRF7N08JFI" localSheetId="14" hidden="1">#REF!</definedName>
    <definedName name="BExAZTFG4SJRG4TW6JXRF7N08JFI" localSheetId="12" hidden="1">#REF!</definedName>
    <definedName name="BExAZTFG4SJRG4TW6JXRF7N08JFI" hidden="1">#REF!</definedName>
    <definedName name="BExAZUS4A8OHDZK0MWAOCCCKTH73" localSheetId="11" hidden="1">#REF!</definedName>
    <definedName name="BExAZUS4A8OHDZK0MWAOCCCKTH73" localSheetId="2" hidden="1">#REF!</definedName>
    <definedName name="BExAZUS4A8OHDZK0MWAOCCCKTH73" localSheetId="14" hidden="1">#REF!</definedName>
    <definedName name="BExAZUS4A8OHDZK0MWAOCCCKTH73" localSheetId="12" hidden="1">#REF!</definedName>
    <definedName name="BExAZUS4A8OHDZK0MWAOCCCKTH73" hidden="1">#REF!</definedName>
    <definedName name="BExAZX6FECVK3E07KXM2XPYKGM6U" localSheetId="11" hidden="1">#REF!</definedName>
    <definedName name="BExAZX6FECVK3E07KXM2XPYKGM6U" localSheetId="2" hidden="1">#REF!</definedName>
    <definedName name="BExAZX6FECVK3E07KXM2XPYKGM6U" localSheetId="14" hidden="1">#REF!</definedName>
    <definedName name="BExAZX6FECVK3E07KXM2XPYKGM6U" localSheetId="12" hidden="1">#REF!</definedName>
    <definedName name="BExAZX6FECVK3E07KXM2XPYKGM6U" hidden="1">#REF!</definedName>
    <definedName name="BExB012NJ8GASTNNPBRRFTLHIOC9" localSheetId="11" hidden="1">#REF!</definedName>
    <definedName name="BExB012NJ8GASTNNPBRRFTLHIOC9" localSheetId="2" hidden="1">#REF!</definedName>
    <definedName name="BExB012NJ8GASTNNPBRRFTLHIOC9" localSheetId="14" hidden="1">#REF!</definedName>
    <definedName name="BExB012NJ8GASTNNPBRRFTLHIOC9" localSheetId="12" hidden="1">#REF!</definedName>
    <definedName name="BExB012NJ8GASTNNPBRRFTLHIOC9" hidden="1">#REF!</definedName>
    <definedName name="BExB072HHXVMUC0VYNGG48GRSH5Q" localSheetId="11" hidden="1">#REF!</definedName>
    <definedName name="BExB072HHXVMUC0VYNGG48GRSH5Q" localSheetId="2" hidden="1">#REF!</definedName>
    <definedName name="BExB072HHXVMUC0VYNGG48GRSH5Q" localSheetId="14" hidden="1">#REF!</definedName>
    <definedName name="BExB072HHXVMUC0VYNGG48GRSH5Q" localSheetId="12" hidden="1">#REF!</definedName>
    <definedName name="BExB072HHXVMUC0VYNGG48GRSH5Q" hidden="1">#REF!</definedName>
    <definedName name="BExB0FRDEYDEUEAB1W8KD6D965XA" localSheetId="11" hidden="1">#REF!</definedName>
    <definedName name="BExB0FRDEYDEUEAB1W8KD6D965XA" localSheetId="2" hidden="1">#REF!</definedName>
    <definedName name="BExB0FRDEYDEUEAB1W8KD6D965XA" localSheetId="14" hidden="1">#REF!</definedName>
    <definedName name="BExB0FRDEYDEUEAB1W8KD6D965XA" localSheetId="12" hidden="1">#REF!</definedName>
    <definedName name="BExB0FRDEYDEUEAB1W8KD6D965XA" hidden="1">#REF!</definedName>
    <definedName name="BExB0GIGLDV7P55ZR51C0HG15PA2" localSheetId="11" hidden="1">#REF!</definedName>
    <definedName name="BExB0GIGLDV7P55ZR51C0HG15PA2" localSheetId="2" hidden="1">#REF!</definedName>
    <definedName name="BExB0GIGLDV7P55ZR51C0HG15PA2" localSheetId="14" hidden="1">#REF!</definedName>
    <definedName name="BExB0GIGLDV7P55ZR51C0HG15PA2" localSheetId="12" hidden="1">#REF!</definedName>
    <definedName name="BExB0GIGLDV7P55ZR51C0HG15PA2" hidden="1">#REF!</definedName>
    <definedName name="BExB0KPCN7YJORQAYUCF4YKIKPMC" localSheetId="11" hidden="1">#REF!</definedName>
    <definedName name="BExB0KPCN7YJORQAYUCF4YKIKPMC" localSheetId="2" hidden="1">#REF!</definedName>
    <definedName name="BExB0KPCN7YJORQAYUCF4YKIKPMC" localSheetId="14" hidden="1">#REF!</definedName>
    <definedName name="BExB0KPCN7YJORQAYUCF4YKIKPMC" localSheetId="12" hidden="1">#REF!</definedName>
    <definedName name="BExB0KPCN7YJORQAYUCF4YKIKPMC" hidden="1">#REF!</definedName>
    <definedName name="BExB0VHQD6ORZS0MIC86QWHCE4UC" localSheetId="11" hidden="1">#REF!</definedName>
    <definedName name="BExB0VHQD6ORZS0MIC86QWHCE4UC" localSheetId="2" hidden="1">#REF!</definedName>
    <definedName name="BExB0VHQD6ORZS0MIC86QWHCE4UC" localSheetId="14" hidden="1">#REF!</definedName>
    <definedName name="BExB0VHQD6ORZS0MIC86QWHCE4UC" localSheetId="12" hidden="1">#REF!</definedName>
    <definedName name="BExB0VHQD6ORZS0MIC86QWHCE4UC" hidden="1">#REF!</definedName>
    <definedName name="BExB0WE4PI3NOBXXVO9CTEN4DIU2" localSheetId="11" hidden="1">#REF!</definedName>
    <definedName name="BExB0WE4PI3NOBXXVO9CTEN4DIU2" localSheetId="2" hidden="1">#REF!</definedName>
    <definedName name="BExB0WE4PI3NOBXXVO9CTEN4DIU2" localSheetId="14" hidden="1">#REF!</definedName>
    <definedName name="BExB0WE4PI3NOBXXVO9CTEN4DIU2" localSheetId="12" hidden="1">#REF!</definedName>
    <definedName name="BExB0WE4PI3NOBXXVO9CTEN4DIU2" hidden="1">#REF!</definedName>
    <definedName name="BExB0Z8O1CQF2CWFBBHE8SNISDAO" localSheetId="11" hidden="1">#REF!</definedName>
    <definedName name="BExB0Z8O1CQF2CWFBBHE8SNISDAO" localSheetId="2" hidden="1">#REF!</definedName>
    <definedName name="BExB0Z8O1CQF2CWFBBHE8SNISDAO" localSheetId="14" hidden="1">#REF!</definedName>
    <definedName name="BExB0Z8O1CQF2CWFBBHE8SNISDAO" localSheetId="12" hidden="1">#REF!</definedName>
    <definedName name="BExB0Z8O1CQF2CWFBBHE8SNISDAO" hidden="1">#REF!</definedName>
    <definedName name="BExB10QNIVITUYS55OAEKK3VLJFE" localSheetId="11" hidden="1">#REF!</definedName>
    <definedName name="BExB10QNIVITUYS55OAEKK3VLJFE" localSheetId="2" hidden="1">#REF!</definedName>
    <definedName name="BExB10QNIVITUYS55OAEKK3VLJFE" localSheetId="14" hidden="1">#REF!</definedName>
    <definedName name="BExB10QNIVITUYS55OAEKK3VLJFE" localSheetId="12" hidden="1">#REF!</definedName>
    <definedName name="BExB10QNIVITUYS55OAEKK3VLJFE" hidden="1">#REF!</definedName>
    <definedName name="BExB15ZDRY4CIJ911DONP0KCY9KU" localSheetId="11" hidden="1">#REF!</definedName>
    <definedName name="BExB15ZDRY4CIJ911DONP0KCY9KU" localSheetId="2" hidden="1">#REF!</definedName>
    <definedName name="BExB15ZDRY4CIJ911DONP0KCY9KU" localSheetId="14" hidden="1">#REF!</definedName>
    <definedName name="BExB15ZDRY4CIJ911DONP0KCY9KU" localSheetId="12" hidden="1">#REF!</definedName>
    <definedName name="BExB15ZDRY4CIJ911DONP0KCY9KU" hidden="1">#REF!</definedName>
    <definedName name="BExB16VQY0O0RLZYJFU3OFEONVTE" localSheetId="11" hidden="1">#REF!</definedName>
    <definedName name="BExB16VQY0O0RLZYJFU3OFEONVTE" localSheetId="2" hidden="1">#REF!</definedName>
    <definedName name="BExB16VQY0O0RLZYJFU3OFEONVTE" localSheetId="14" hidden="1">#REF!</definedName>
    <definedName name="BExB16VQY0O0RLZYJFU3OFEONVTE" localSheetId="12" hidden="1">#REF!</definedName>
    <definedName name="BExB16VQY0O0RLZYJFU3OFEONVTE" hidden="1">#REF!</definedName>
    <definedName name="BExB1FKNY2UO4W5FUGFHJOA2WFGG" localSheetId="11" hidden="1">#REF!</definedName>
    <definedName name="BExB1FKNY2UO4W5FUGFHJOA2WFGG" localSheetId="2" hidden="1">#REF!</definedName>
    <definedName name="BExB1FKNY2UO4W5FUGFHJOA2WFGG" localSheetId="14" hidden="1">#REF!</definedName>
    <definedName name="BExB1FKNY2UO4W5FUGFHJOA2WFGG" localSheetId="12" hidden="1">#REF!</definedName>
    <definedName name="BExB1FKNY2UO4W5FUGFHJOA2WFGG" hidden="1">#REF!</definedName>
    <definedName name="BExB1GMD0PIDGTFBGQOPRWQSP9I4" localSheetId="11" hidden="1">#REF!</definedName>
    <definedName name="BExB1GMD0PIDGTFBGQOPRWQSP9I4" localSheetId="2" hidden="1">#REF!</definedName>
    <definedName name="BExB1GMD0PIDGTFBGQOPRWQSP9I4" localSheetId="14" hidden="1">#REF!</definedName>
    <definedName name="BExB1GMD0PIDGTFBGQOPRWQSP9I4" localSheetId="12" hidden="1">#REF!</definedName>
    <definedName name="BExB1GMD0PIDGTFBGQOPRWQSP9I4" hidden="1">#REF!</definedName>
    <definedName name="BExB1HZ0FHGNOS2URJWFD5G55OMO" localSheetId="11" hidden="1">#REF!</definedName>
    <definedName name="BExB1HZ0FHGNOS2URJWFD5G55OMO" localSheetId="2" hidden="1">#REF!</definedName>
    <definedName name="BExB1HZ0FHGNOS2URJWFD5G55OMO" localSheetId="14" hidden="1">#REF!</definedName>
    <definedName name="BExB1HZ0FHGNOS2URJWFD5G55OMO" localSheetId="12" hidden="1">#REF!</definedName>
    <definedName name="BExB1HZ0FHGNOS2URJWFD5G55OMO" hidden="1">#REF!</definedName>
    <definedName name="BExB1Q29OO6LNFNT1EQLA3KYE7MX" localSheetId="11" hidden="1">#REF!</definedName>
    <definedName name="BExB1Q29OO6LNFNT1EQLA3KYE7MX" localSheetId="2" hidden="1">#REF!</definedName>
    <definedName name="BExB1Q29OO6LNFNT1EQLA3KYE7MX" localSheetId="14" hidden="1">#REF!</definedName>
    <definedName name="BExB1Q29OO6LNFNT1EQLA3KYE7MX" localSheetId="12" hidden="1">#REF!</definedName>
    <definedName name="BExB1Q29OO6LNFNT1EQLA3KYE7MX" hidden="1">#REF!</definedName>
    <definedName name="BExB1TNRV5EBWZEHYLHI76T0FVA7" localSheetId="11" hidden="1">#REF!</definedName>
    <definedName name="BExB1TNRV5EBWZEHYLHI76T0FVA7" localSheetId="2" hidden="1">#REF!</definedName>
    <definedName name="BExB1TNRV5EBWZEHYLHI76T0FVA7" localSheetId="14" hidden="1">#REF!</definedName>
    <definedName name="BExB1TNRV5EBWZEHYLHI76T0FVA7" localSheetId="12" hidden="1">#REF!</definedName>
    <definedName name="BExB1TNRV5EBWZEHYLHI76T0FVA7" hidden="1">#REF!</definedName>
    <definedName name="BExB1WI6M8I0EEP1ANUQZCFY24EV" localSheetId="11" hidden="1">#REF!</definedName>
    <definedName name="BExB1WI6M8I0EEP1ANUQZCFY24EV" localSheetId="2" hidden="1">#REF!</definedName>
    <definedName name="BExB1WI6M8I0EEP1ANUQZCFY24EV" localSheetId="14" hidden="1">#REF!</definedName>
    <definedName name="BExB1WI6M8I0EEP1ANUQZCFY24EV" localSheetId="12" hidden="1">#REF!</definedName>
    <definedName name="BExB1WI6M8I0EEP1ANUQZCFY24EV" hidden="1">#REF!</definedName>
    <definedName name="BExB203OWC9QZA3BYOKQ18L4FUJE" localSheetId="11" hidden="1">#REF!</definedName>
    <definedName name="BExB203OWC9QZA3BYOKQ18L4FUJE" localSheetId="2" hidden="1">#REF!</definedName>
    <definedName name="BExB203OWC9QZA3BYOKQ18L4FUJE" localSheetId="14" hidden="1">#REF!</definedName>
    <definedName name="BExB203OWC9QZA3BYOKQ18L4FUJE" localSheetId="12" hidden="1">#REF!</definedName>
    <definedName name="BExB203OWC9QZA3BYOKQ18L4FUJE" hidden="1">#REF!</definedName>
    <definedName name="BExB2CJHTU7C591BR4WRL5L2F2K6" localSheetId="11" hidden="1">#REF!</definedName>
    <definedName name="BExB2CJHTU7C591BR4WRL5L2F2K6" localSheetId="2" hidden="1">#REF!</definedName>
    <definedName name="BExB2CJHTU7C591BR4WRL5L2F2K6" localSheetId="14" hidden="1">#REF!</definedName>
    <definedName name="BExB2CJHTU7C591BR4WRL5L2F2K6" localSheetId="12" hidden="1">#REF!</definedName>
    <definedName name="BExB2CJHTU7C591BR4WRL5L2F2K6" hidden="1">#REF!</definedName>
    <definedName name="BExB2K1AV4PGNS1O6C7D7AO411AX" localSheetId="11" hidden="1">#REF!</definedName>
    <definedName name="BExB2K1AV4PGNS1O6C7D7AO411AX" localSheetId="2" hidden="1">#REF!</definedName>
    <definedName name="BExB2K1AV4PGNS1O6C7D7AO411AX" localSheetId="14" hidden="1">#REF!</definedName>
    <definedName name="BExB2K1AV4PGNS1O6C7D7AO411AX" localSheetId="12" hidden="1">#REF!</definedName>
    <definedName name="BExB2K1AV4PGNS1O6C7D7AO411AX" hidden="1">#REF!</definedName>
    <definedName name="BExB2O2UYHKI324YE324E1N7FVIB" localSheetId="11" hidden="1">#REF!</definedName>
    <definedName name="BExB2O2UYHKI324YE324E1N7FVIB" localSheetId="2" hidden="1">#REF!</definedName>
    <definedName name="BExB2O2UYHKI324YE324E1N7FVIB" localSheetId="14" hidden="1">#REF!</definedName>
    <definedName name="BExB2O2UYHKI324YE324E1N7FVIB" localSheetId="12" hidden="1">#REF!</definedName>
    <definedName name="BExB2O2UYHKI324YE324E1N7FVIB" hidden="1">#REF!</definedName>
    <definedName name="BExB2Q0VJ0MU2URO3JOVUAVHEI3V" localSheetId="11" hidden="1">#REF!</definedName>
    <definedName name="BExB2Q0VJ0MU2URO3JOVUAVHEI3V" localSheetId="2" hidden="1">#REF!</definedName>
    <definedName name="BExB2Q0VJ0MU2URO3JOVUAVHEI3V" localSheetId="14" hidden="1">#REF!</definedName>
    <definedName name="BExB2Q0VJ0MU2URO3JOVUAVHEI3V" localSheetId="12" hidden="1">#REF!</definedName>
    <definedName name="BExB2Q0VJ0MU2URO3JOVUAVHEI3V" hidden="1">#REF!</definedName>
    <definedName name="BExB30IP1DNKNQ6PZ5ERUGR5MK4Z" localSheetId="11" hidden="1">#REF!</definedName>
    <definedName name="BExB30IP1DNKNQ6PZ5ERUGR5MK4Z" localSheetId="2" hidden="1">#REF!</definedName>
    <definedName name="BExB30IP1DNKNQ6PZ5ERUGR5MK4Z" localSheetId="14" hidden="1">#REF!</definedName>
    <definedName name="BExB30IP1DNKNQ6PZ5ERUGR5MK4Z" localSheetId="12" hidden="1">#REF!</definedName>
    <definedName name="BExB30IP1DNKNQ6PZ5ERUGR5MK4Z" hidden="1">#REF!</definedName>
    <definedName name="BExB385QW2BSSBXS953SSQN2ISSW" localSheetId="11" hidden="1">#REF!</definedName>
    <definedName name="BExB385QW2BSSBXS953SSQN2ISSW" localSheetId="2" hidden="1">#REF!</definedName>
    <definedName name="BExB385QW2BSSBXS953SSQN2ISSW" localSheetId="14" hidden="1">#REF!</definedName>
    <definedName name="BExB385QW2BSSBXS953SSQN2ISSW" localSheetId="12" hidden="1">#REF!</definedName>
    <definedName name="BExB385QW2BSSBXS953SSQN2ISSW" hidden="1">#REF!</definedName>
    <definedName name="BExB3DEMEV5D9G8FDHD4NQ9X2YNT" localSheetId="11" hidden="1">#REF!</definedName>
    <definedName name="BExB3DEMEV5D9G8FDHD4NQ9X2YNT" localSheetId="2" hidden="1">#REF!</definedName>
    <definedName name="BExB3DEMEV5D9G8FDHD4NQ9X2YNT" localSheetId="14" hidden="1">#REF!</definedName>
    <definedName name="BExB3DEMEV5D9G8FDHD4NQ9X2YNT" localSheetId="12" hidden="1">#REF!</definedName>
    <definedName name="BExB3DEMEV5D9G8FDHD4NQ9X2YNT" hidden="1">#REF!</definedName>
    <definedName name="BExB3RXU8AJQ86I5RXEWLGGR7R7C" localSheetId="11" hidden="1">#REF!</definedName>
    <definedName name="BExB3RXU8AJQ86I5RXEWLGGR7R7C" localSheetId="2" hidden="1">#REF!</definedName>
    <definedName name="BExB3RXU8AJQ86I5RXEWLGGR7R7C" localSheetId="14" hidden="1">#REF!</definedName>
    <definedName name="BExB3RXU8AJQ86I5RXEWLGGR7R7C" localSheetId="12" hidden="1">#REF!</definedName>
    <definedName name="BExB3RXU8AJQ86I5RXEWLGGR7R7C" hidden="1">#REF!</definedName>
    <definedName name="BExB442RX0T3L6HUL6X5T21CENW6" localSheetId="11" hidden="1">#REF!</definedName>
    <definedName name="BExB442RX0T3L6HUL6X5T21CENW6" localSheetId="2" hidden="1">#REF!</definedName>
    <definedName name="BExB442RX0T3L6HUL6X5T21CENW6" localSheetId="14" hidden="1">#REF!</definedName>
    <definedName name="BExB442RX0T3L6HUL6X5T21CENW6" localSheetId="12" hidden="1">#REF!</definedName>
    <definedName name="BExB442RX0T3L6HUL6X5T21CENW6" hidden="1">#REF!</definedName>
    <definedName name="BExB4ADD0L7417CII901XTFKXD1J" localSheetId="11" hidden="1">#REF!</definedName>
    <definedName name="BExB4ADD0L7417CII901XTFKXD1J" localSheetId="2" hidden="1">#REF!</definedName>
    <definedName name="BExB4ADD0L7417CII901XTFKXD1J" localSheetId="14" hidden="1">#REF!</definedName>
    <definedName name="BExB4ADD0L7417CII901XTFKXD1J" localSheetId="12" hidden="1">#REF!</definedName>
    <definedName name="BExB4ADD0L7417CII901XTFKXD1J" hidden="1">#REF!</definedName>
    <definedName name="BExB4DYU06HCGRIPBSWRCXK804UM" localSheetId="11" hidden="1">#REF!</definedName>
    <definedName name="BExB4DYU06HCGRIPBSWRCXK804UM" localSheetId="2" hidden="1">#REF!</definedName>
    <definedName name="BExB4DYU06HCGRIPBSWRCXK804UM" localSheetId="14" hidden="1">#REF!</definedName>
    <definedName name="BExB4DYU06HCGRIPBSWRCXK804UM" localSheetId="12" hidden="1">#REF!</definedName>
    <definedName name="BExB4DYU06HCGRIPBSWRCXK804UM" hidden="1">#REF!</definedName>
    <definedName name="BExB4HEZO4E597Q5M4M10LT8TLY3" localSheetId="11" hidden="1">#REF!</definedName>
    <definedName name="BExB4HEZO4E597Q5M4M10LT8TLY3" localSheetId="2" hidden="1">#REF!</definedName>
    <definedName name="BExB4HEZO4E597Q5M4M10LT8TLY3" localSheetId="14" hidden="1">#REF!</definedName>
    <definedName name="BExB4HEZO4E597Q5M4M10LT8TLY3" localSheetId="12" hidden="1">#REF!</definedName>
    <definedName name="BExB4HEZO4E597Q5M4M10LT8TLY3" hidden="1">#REF!</definedName>
    <definedName name="BExB4X01APD3Z8ZW6MVX1P8NAO7G" localSheetId="11" hidden="1">#REF!</definedName>
    <definedName name="BExB4X01APD3Z8ZW6MVX1P8NAO7G" localSheetId="2" hidden="1">#REF!</definedName>
    <definedName name="BExB4X01APD3Z8ZW6MVX1P8NAO7G" localSheetId="14" hidden="1">#REF!</definedName>
    <definedName name="BExB4X01APD3Z8ZW6MVX1P8NAO7G" localSheetId="12" hidden="1">#REF!</definedName>
    <definedName name="BExB4X01APD3Z8ZW6MVX1P8NAO7G" hidden="1">#REF!</definedName>
    <definedName name="BExB4Z3EZBGYYI33U0KQ8NEIH8PY" localSheetId="11" hidden="1">#REF!</definedName>
    <definedName name="BExB4Z3EZBGYYI33U0KQ8NEIH8PY" localSheetId="2" hidden="1">#REF!</definedName>
    <definedName name="BExB4Z3EZBGYYI33U0KQ8NEIH8PY" localSheetId="14" hidden="1">#REF!</definedName>
    <definedName name="BExB4Z3EZBGYYI33U0KQ8NEIH8PY" localSheetId="12" hidden="1">#REF!</definedName>
    <definedName name="BExB4Z3EZBGYYI33U0KQ8NEIH8PY" hidden="1">#REF!</definedName>
    <definedName name="BExB4ZJOLU1PXBMG4TPCCLTRMNRE" localSheetId="11" hidden="1">#REF!</definedName>
    <definedName name="BExB4ZJOLU1PXBMG4TPCCLTRMNRE" localSheetId="2" hidden="1">#REF!</definedName>
    <definedName name="BExB4ZJOLU1PXBMG4TPCCLTRMNRE" localSheetId="14" hidden="1">#REF!</definedName>
    <definedName name="BExB4ZJOLU1PXBMG4TPCCLTRMNRE" localSheetId="12" hidden="1">#REF!</definedName>
    <definedName name="BExB4ZJOLU1PXBMG4TPCCLTRMNRE" hidden="1">#REF!</definedName>
    <definedName name="BExB4ZZSDPL4Q05BMVT5TUN0IGKT" localSheetId="11" hidden="1">#REF!</definedName>
    <definedName name="BExB4ZZSDPL4Q05BMVT5TUN0IGKT" localSheetId="2" hidden="1">#REF!</definedName>
    <definedName name="BExB4ZZSDPL4Q05BMVT5TUN0IGKT" localSheetId="14" hidden="1">#REF!</definedName>
    <definedName name="BExB4ZZSDPL4Q05BMVT5TUN0IGKT" localSheetId="12" hidden="1">#REF!</definedName>
    <definedName name="BExB4ZZSDPL4Q05BMVT5TUN0IGKT" hidden="1">#REF!</definedName>
    <definedName name="BExB55368XW7UX657ZSPC6BFE92S" localSheetId="11" hidden="1">#REF!</definedName>
    <definedName name="BExB55368XW7UX657ZSPC6BFE92S" localSheetId="2" hidden="1">#REF!</definedName>
    <definedName name="BExB55368XW7UX657ZSPC6BFE92S" localSheetId="14" hidden="1">#REF!</definedName>
    <definedName name="BExB55368XW7UX657ZSPC6BFE92S" localSheetId="12" hidden="1">#REF!</definedName>
    <definedName name="BExB55368XW7UX657ZSPC6BFE92S" hidden="1">#REF!</definedName>
    <definedName name="BExB57MZEPL2SA2ONPK66YFLZWJU" localSheetId="11" hidden="1">#REF!</definedName>
    <definedName name="BExB57MZEPL2SA2ONPK66YFLZWJU" localSheetId="2" hidden="1">#REF!</definedName>
    <definedName name="BExB57MZEPL2SA2ONPK66YFLZWJU" localSheetId="14" hidden="1">#REF!</definedName>
    <definedName name="BExB57MZEPL2SA2ONPK66YFLZWJU" localSheetId="12" hidden="1">#REF!</definedName>
    <definedName name="BExB57MZEPL2SA2ONPK66YFLZWJU" hidden="1">#REF!</definedName>
    <definedName name="BExB5833OAOJ22VK1YK47FHUSVK2" localSheetId="11" hidden="1">#REF!</definedName>
    <definedName name="BExB5833OAOJ22VK1YK47FHUSVK2" localSheetId="2" hidden="1">#REF!</definedName>
    <definedName name="BExB5833OAOJ22VK1YK47FHUSVK2" localSheetId="14" hidden="1">#REF!</definedName>
    <definedName name="BExB5833OAOJ22VK1YK47FHUSVK2" localSheetId="12" hidden="1">#REF!</definedName>
    <definedName name="BExB5833OAOJ22VK1YK47FHUSVK2" hidden="1">#REF!</definedName>
    <definedName name="BExB58JDIHS42JZT9DJJMKA8QFCO" localSheetId="11" hidden="1">#REF!</definedName>
    <definedName name="BExB58JDIHS42JZT9DJJMKA8QFCO" localSheetId="2" hidden="1">#REF!</definedName>
    <definedName name="BExB58JDIHS42JZT9DJJMKA8QFCO" localSheetId="14" hidden="1">#REF!</definedName>
    <definedName name="BExB58JDIHS42JZT9DJJMKA8QFCO" localSheetId="12" hidden="1">#REF!</definedName>
    <definedName name="BExB58JDIHS42JZT9DJJMKA8QFCO" hidden="1">#REF!</definedName>
    <definedName name="BExB58U5FQC5JWV9CGC83HLLZUZI" localSheetId="11" hidden="1">#REF!</definedName>
    <definedName name="BExB58U5FQC5JWV9CGC83HLLZUZI" localSheetId="2" hidden="1">#REF!</definedName>
    <definedName name="BExB58U5FQC5JWV9CGC83HLLZUZI" localSheetId="14" hidden="1">#REF!</definedName>
    <definedName name="BExB58U5FQC5JWV9CGC83HLLZUZI" localSheetId="12" hidden="1">#REF!</definedName>
    <definedName name="BExB58U5FQC5JWV9CGC83HLLZUZI" hidden="1">#REF!</definedName>
    <definedName name="BExB5EDO9XUKHF74X3HAU2WPPHZH" localSheetId="11" hidden="1">#REF!</definedName>
    <definedName name="BExB5EDO9XUKHF74X3HAU2WPPHZH" localSheetId="2" hidden="1">#REF!</definedName>
    <definedName name="BExB5EDO9XUKHF74X3HAU2WPPHZH" localSheetId="14" hidden="1">#REF!</definedName>
    <definedName name="BExB5EDO9XUKHF74X3HAU2WPPHZH" localSheetId="12" hidden="1">#REF!</definedName>
    <definedName name="BExB5EDO9XUKHF74X3HAU2WPPHZH" hidden="1">#REF!</definedName>
    <definedName name="BExB5EDOQKZIQXT13IG1KLCZ474G" localSheetId="11" hidden="1">#REF!</definedName>
    <definedName name="BExB5EDOQKZIQXT13IG1KLCZ474G" localSheetId="2" hidden="1">#REF!</definedName>
    <definedName name="BExB5EDOQKZIQXT13IG1KLCZ474G" localSheetId="14" hidden="1">#REF!</definedName>
    <definedName name="BExB5EDOQKZIQXT13IG1KLCZ474G" localSheetId="12" hidden="1">#REF!</definedName>
    <definedName name="BExB5EDOQKZIQXT13IG1KLCZ474G" hidden="1">#REF!</definedName>
    <definedName name="BExB5G6EH68AYEP1UT0GHUEL3SLN" localSheetId="11" hidden="1">#REF!</definedName>
    <definedName name="BExB5G6EH68AYEP1UT0GHUEL3SLN" localSheetId="2" hidden="1">#REF!</definedName>
    <definedName name="BExB5G6EH68AYEP1UT0GHUEL3SLN" localSheetId="14" hidden="1">#REF!</definedName>
    <definedName name="BExB5G6EH68AYEP1UT0GHUEL3SLN" localSheetId="12" hidden="1">#REF!</definedName>
    <definedName name="BExB5G6EH68AYEP1UT0GHUEL3SLN" hidden="1">#REF!</definedName>
    <definedName name="BExB5LVGGXMNUN3D3452G3J62MKF" localSheetId="11" hidden="1">#REF!</definedName>
    <definedName name="BExB5LVGGXMNUN3D3452G3J62MKF" localSheetId="2" hidden="1">#REF!</definedName>
    <definedName name="BExB5LVGGXMNUN3D3452G3J62MKF" localSheetId="14" hidden="1">#REF!</definedName>
    <definedName name="BExB5LVGGXMNUN3D3452G3J62MKF" localSheetId="12" hidden="1">#REF!</definedName>
    <definedName name="BExB5LVGGXMNUN3D3452G3J62MKF" hidden="1">#REF!</definedName>
    <definedName name="BExB5QYVEZWFE5DQVHAM760EV05X" localSheetId="11" hidden="1">#REF!</definedName>
    <definedName name="BExB5QYVEZWFE5DQVHAM760EV05X" localSheetId="2" hidden="1">#REF!</definedName>
    <definedName name="BExB5QYVEZWFE5DQVHAM760EV05X" localSheetId="14" hidden="1">#REF!</definedName>
    <definedName name="BExB5QYVEZWFE5DQVHAM760EV05X" localSheetId="12" hidden="1">#REF!</definedName>
    <definedName name="BExB5QYVEZWFE5DQVHAM760EV05X" hidden="1">#REF!</definedName>
    <definedName name="BExB5U9IRH14EMOE0YGIE3WIVLFS" localSheetId="11" hidden="1">#REF!</definedName>
    <definedName name="BExB5U9IRH14EMOE0YGIE3WIVLFS" localSheetId="2" hidden="1">#REF!</definedName>
    <definedName name="BExB5U9IRH14EMOE0YGIE3WIVLFS" localSheetId="14" hidden="1">#REF!</definedName>
    <definedName name="BExB5U9IRH14EMOE0YGIE3WIVLFS" localSheetId="12" hidden="1">#REF!</definedName>
    <definedName name="BExB5U9IRH14EMOE0YGIE3WIVLFS" hidden="1">#REF!</definedName>
    <definedName name="BExB5V5WWQYPK4GCSYZQALJYGC94" localSheetId="11" hidden="1">#REF!</definedName>
    <definedName name="BExB5V5WWQYPK4GCSYZQALJYGC94" localSheetId="2" hidden="1">#REF!</definedName>
    <definedName name="BExB5V5WWQYPK4GCSYZQALJYGC94" localSheetId="14" hidden="1">#REF!</definedName>
    <definedName name="BExB5V5WWQYPK4GCSYZQALJYGC94" localSheetId="12" hidden="1">#REF!</definedName>
    <definedName name="BExB5V5WWQYPK4GCSYZQALJYGC94" hidden="1">#REF!</definedName>
    <definedName name="BExB5VWYMOV6BAIH7XUBBVPU7MMD" localSheetId="11" hidden="1">#REF!</definedName>
    <definedName name="BExB5VWYMOV6BAIH7XUBBVPU7MMD" localSheetId="2" hidden="1">#REF!</definedName>
    <definedName name="BExB5VWYMOV6BAIH7XUBBVPU7MMD" localSheetId="14" hidden="1">#REF!</definedName>
    <definedName name="BExB5VWYMOV6BAIH7XUBBVPU7MMD" localSheetId="12" hidden="1">#REF!</definedName>
    <definedName name="BExB5VWYMOV6BAIH7XUBBVPU7MMD" hidden="1">#REF!</definedName>
    <definedName name="BExB610DZWIJP1B72U9QM42COH2B" localSheetId="11" hidden="1">#REF!</definedName>
    <definedName name="BExB610DZWIJP1B72U9QM42COH2B" localSheetId="2" hidden="1">#REF!</definedName>
    <definedName name="BExB610DZWIJP1B72U9QM42COH2B" localSheetId="14" hidden="1">#REF!</definedName>
    <definedName name="BExB610DZWIJP1B72U9QM42COH2B" localSheetId="12" hidden="1">#REF!</definedName>
    <definedName name="BExB610DZWIJP1B72U9QM42COH2B" hidden="1">#REF!</definedName>
    <definedName name="BExB64AX81KEVMGZDXB25NB459SW" localSheetId="11" hidden="1">#REF!</definedName>
    <definedName name="BExB64AX81KEVMGZDXB25NB459SW" localSheetId="2" hidden="1">#REF!</definedName>
    <definedName name="BExB64AX81KEVMGZDXB25NB459SW" localSheetId="14" hidden="1">#REF!</definedName>
    <definedName name="BExB64AX81KEVMGZDXB25NB459SW" localSheetId="12" hidden="1">#REF!</definedName>
    <definedName name="BExB64AX81KEVMGZDXB25NB459SW" hidden="1">#REF!</definedName>
    <definedName name="BExB6C3FUAKK9ML5T767NMWGA9YB" localSheetId="11" hidden="1">#REF!</definedName>
    <definedName name="BExB6C3FUAKK9ML5T767NMWGA9YB" localSheetId="2" hidden="1">#REF!</definedName>
    <definedName name="BExB6C3FUAKK9ML5T767NMWGA9YB" localSheetId="14" hidden="1">#REF!</definedName>
    <definedName name="BExB6C3FUAKK9ML5T767NMWGA9YB" localSheetId="12" hidden="1">#REF!</definedName>
    <definedName name="BExB6C3FUAKK9ML5T767NMWGA9YB" hidden="1">#REF!</definedName>
    <definedName name="BExB6C8X6JYRLKZKK17VE3QUNL3D" localSheetId="11" hidden="1">#REF!</definedName>
    <definedName name="BExB6C8X6JYRLKZKK17VE3QUNL3D" localSheetId="2" hidden="1">#REF!</definedName>
    <definedName name="BExB6C8X6JYRLKZKK17VE3QUNL3D" localSheetId="14" hidden="1">#REF!</definedName>
    <definedName name="BExB6C8X6JYRLKZKK17VE3QUNL3D" localSheetId="12" hidden="1">#REF!</definedName>
    <definedName name="BExB6C8X6JYRLKZKK17VE3QUNL3D" hidden="1">#REF!</definedName>
    <definedName name="BExB6HN3QRFPXM71MDUK21BKM7PF" localSheetId="11" hidden="1">#REF!</definedName>
    <definedName name="BExB6HN3QRFPXM71MDUK21BKM7PF" localSheetId="2" hidden="1">#REF!</definedName>
    <definedName name="BExB6HN3QRFPXM71MDUK21BKM7PF" localSheetId="14" hidden="1">#REF!</definedName>
    <definedName name="BExB6HN3QRFPXM71MDUK21BKM7PF" localSheetId="12" hidden="1">#REF!</definedName>
    <definedName name="BExB6HN3QRFPXM71MDUK21BKM7PF" hidden="1">#REF!</definedName>
    <definedName name="BExB6I39SKL5BMHHDD9EED7FQD9Z" localSheetId="11" hidden="1">#REF!</definedName>
    <definedName name="BExB6I39SKL5BMHHDD9EED7FQD9Z" localSheetId="2" hidden="1">#REF!</definedName>
    <definedName name="BExB6I39SKL5BMHHDD9EED7FQD9Z" localSheetId="14" hidden="1">#REF!</definedName>
    <definedName name="BExB6I39SKL5BMHHDD9EED7FQD9Z" localSheetId="12" hidden="1">#REF!</definedName>
    <definedName name="BExB6I39SKL5BMHHDD9EED7FQD9Z" hidden="1">#REF!</definedName>
    <definedName name="BExB6IZMHCZ3LB7N73KD90YB1HBZ" localSheetId="11" hidden="1">#REF!</definedName>
    <definedName name="BExB6IZMHCZ3LB7N73KD90YB1HBZ" localSheetId="2" hidden="1">#REF!</definedName>
    <definedName name="BExB6IZMHCZ3LB7N73KD90YB1HBZ" localSheetId="14" hidden="1">#REF!</definedName>
    <definedName name="BExB6IZMHCZ3LB7N73KD90YB1HBZ" localSheetId="12" hidden="1">#REF!</definedName>
    <definedName name="BExB6IZMHCZ3LB7N73KD90YB1HBZ" hidden="1">#REF!</definedName>
    <definedName name="BExB719SGNX4Y8NE6JEXC555K596" localSheetId="11" hidden="1">#REF!</definedName>
    <definedName name="BExB719SGNX4Y8NE6JEXC555K596" localSheetId="2" hidden="1">#REF!</definedName>
    <definedName name="BExB719SGNX4Y8NE6JEXC555K596" localSheetId="14" hidden="1">#REF!</definedName>
    <definedName name="BExB719SGNX4Y8NE6JEXC555K596" localSheetId="12" hidden="1">#REF!</definedName>
    <definedName name="BExB719SGNX4Y8NE6JEXC555K596" hidden="1">#REF!</definedName>
    <definedName name="BExB7265DCHKS7V2OWRBXCZTEIW9" localSheetId="11" hidden="1">#REF!</definedName>
    <definedName name="BExB7265DCHKS7V2OWRBXCZTEIW9" localSheetId="2" hidden="1">#REF!</definedName>
    <definedName name="BExB7265DCHKS7V2OWRBXCZTEIW9" localSheetId="14" hidden="1">#REF!</definedName>
    <definedName name="BExB7265DCHKS7V2OWRBXCZTEIW9" localSheetId="12" hidden="1">#REF!</definedName>
    <definedName name="BExB7265DCHKS7V2OWRBXCZTEIW9" hidden="1">#REF!</definedName>
    <definedName name="BExB74PS5P9G0P09Y6DZSCX0FLTJ" localSheetId="11" hidden="1">#REF!</definedName>
    <definedName name="BExB74PS5P9G0P09Y6DZSCX0FLTJ" localSheetId="2" hidden="1">#REF!</definedName>
    <definedName name="BExB74PS5P9G0P09Y6DZSCX0FLTJ" localSheetId="14" hidden="1">#REF!</definedName>
    <definedName name="BExB74PS5P9G0P09Y6DZSCX0FLTJ" localSheetId="12" hidden="1">#REF!</definedName>
    <definedName name="BExB74PS5P9G0P09Y6DZSCX0FLTJ" hidden="1">#REF!</definedName>
    <definedName name="BExB78RH79J0MIF7H8CAZ0CFE88Q" localSheetId="11" hidden="1">#REF!</definedName>
    <definedName name="BExB78RH79J0MIF7H8CAZ0CFE88Q" localSheetId="2" hidden="1">#REF!</definedName>
    <definedName name="BExB78RH79J0MIF7H8CAZ0CFE88Q" localSheetId="14" hidden="1">#REF!</definedName>
    <definedName name="BExB78RH79J0MIF7H8CAZ0CFE88Q" localSheetId="12" hidden="1">#REF!</definedName>
    <definedName name="BExB78RH79J0MIF7H8CAZ0CFE88Q" hidden="1">#REF!</definedName>
    <definedName name="BExB7ELT09HGDVO5BJC1ZY9D09GZ" localSheetId="11" hidden="1">#REF!</definedName>
    <definedName name="BExB7ELT09HGDVO5BJC1ZY9D09GZ" localSheetId="2" hidden="1">#REF!</definedName>
    <definedName name="BExB7ELT09HGDVO5BJC1ZY9D09GZ" localSheetId="14" hidden="1">#REF!</definedName>
    <definedName name="BExB7ELT09HGDVO5BJC1ZY9D09GZ" localSheetId="12" hidden="1">#REF!</definedName>
    <definedName name="BExB7ELT09HGDVO5BJC1ZY9D09GZ" hidden="1">#REF!</definedName>
    <definedName name="BExB7F7EIHG0MYMQYUVG9HIZPHMZ" localSheetId="11" hidden="1">#REF!</definedName>
    <definedName name="BExB7F7EIHG0MYMQYUVG9HIZPHMZ" localSheetId="2" hidden="1">#REF!</definedName>
    <definedName name="BExB7F7EIHG0MYMQYUVG9HIZPHMZ" localSheetId="14" hidden="1">#REF!</definedName>
    <definedName name="BExB7F7EIHG0MYMQYUVG9HIZPHMZ" localSheetId="12" hidden="1">#REF!</definedName>
    <definedName name="BExB7F7EIHG0MYMQYUVG9HIZPHMZ" hidden="1">#REF!</definedName>
    <definedName name="BExB806PAXX70XUTA3ZI7OORD78R" localSheetId="11" hidden="1">#REF!</definedName>
    <definedName name="BExB806PAXX70XUTA3ZI7OORD78R" localSheetId="2" hidden="1">#REF!</definedName>
    <definedName name="BExB806PAXX70XUTA3ZI7OORD78R" localSheetId="14" hidden="1">#REF!</definedName>
    <definedName name="BExB806PAXX70XUTA3ZI7OORD78R" localSheetId="12" hidden="1">#REF!</definedName>
    <definedName name="BExB806PAXX70XUTA3ZI7OORD78R" hidden="1">#REF!</definedName>
    <definedName name="BExB83199EQQS6I5HE7WADNCK8OE" localSheetId="11" hidden="1">#REF!</definedName>
    <definedName name="BExB83199EQQS6I5HE7WADNCK8OE" localSheetId="2" hidden="1">#REF!</definedName>
    <definedName name="BExB83199EQQS6I5HE7WADNCK8OE" localSheetId="14" hidden="1">#REF!</definedName>
    <definedName name="BExB83199EQQS6I5HE7WADNCK8OE" localSheetId="12" hidden="1">#REF!</definedName>
    <definedName name="BExB83199EQQS6I5HE7WADNCK8OE" hidden="1">#REF!</definedName>
    <definedName name="BExB8HF4UBVZKQCSRFRUQL2EE6VL" localSheetId="11" hidden="1">#REF!</definedName>
    <definedName name="BExB8HF4UBVZKQCSRFRUQL2EE6VL" localSheetId="2" hidden="1">#REF!</definedName>
    <definedName name="BExB8HF4UBVZKQCSRFRUQL2EE6VL" localSheetId="14" hidden="1">#REF!</definedName>
    <definedName name="BExB8HF4UBVZKQCSRFRUQL2EE6VL" localSheetId="12" hidden="1">#REF!</definedName>
    <definedName name="BExB8HF4UBVZKQCSRFRUQL2EE6VL" hidden="1">#REF!</definedName>
    <definedName name="BExB8HKHKZ1ORJZUYGG2M4VSCC39" localSheetId="11" hidden="1">#REF!</definedName>
    <definedName name="BExB8HKHKZ1ORJZUYGG2M4VSCC39" localSheetId="2" hidden="1">#REF!</definedName>
    <definedName name="BExB8HKHKZ1ORJZUYGG2M4VSCC39" localSheetId="14" hidden="1">#REF!</definedName>
    <definedName name="BExB8HKHKZ1ORJZUYGG2M4VSCC39" localSheetId="12" hidden="1">#REF!</definedName>
    <definedName name="BExB8HKHKZ1ORJZUYGG2M4VSCC39" hidden="1">#REF!</definedName>
    <definedName name="BExB8HV9YUS1Q77M9SNFRKDLU5HS" localSheetId="11" hidden="1">#REF!</definedName>
    <definedName name="BExB8HV9YUS1Q77M9SNFRKDLU5HS" localSheetId="2" hidden="1">#REF!</definedName>
    <definedName name="BExB8HV9YUS1Q77M9SNFRKDLU5HS" localSheetId="14" hidden="1">#REF!</definedName>
    <definedName name="BExB8HV9YUS1Q77M9SNFRKDLU5HS" localSheetId="12" hidden="1">#REF!</definedName>
    <definedName name="BExB8HV9YUS1Q77M9SNFRKDLU5HS" hidden="1">#REF!</definedName>
    <definedName name="BExB8QPH8DC5BESEVPSMBCWVN6PO" localSheetId="11" hidden="1">#REF!</definedName>
    <definedName name="BExB8QPH8DC5BESEVPSMBCWVN6PO" localSheetId="2" hidden="1">#REF!</definedName>
    <definedName name="BExB8QPH8DC5BESEVPSMBCWVN6PO" localSheetId="14" hidden="1">#REF!</definedName>
    <definedName name="BExB8QPH8DC5BESEVPSMBCWVN6PO" localSheetId="12" hidden="1">#REF!</definedName>
    <definedName name="BExB8QPH8DC5BESEVPSMBCWVN6PO" hidden="1">#REF!</definedName>
    <definedName name="BExB8U5N0D85YR8APKN3PPKG0FWP" localSheetId="11" hidden="1">#REF!</definedName>
    <definedName name="BExB8U5N0D85YR8APKN3PPKG0FWP" localSheetId="2" hidden="1">#REF!</definedName>
    <definedName name="BExB8U5N0D85YR8APKN3PPKG0FWP" localSheetId="14" hidden="1">#REF!</definedName>
    <definedName name="BExB8U5N0D85YR8APKN3PPKG0FWP" localSheetId="12" hidden="1">#REF!</definedName>
    <definedName name="BExB8U5N0D85YR8APKN3PPKG0FWP" hidden="1">#REF!</definedName>
    <definedName name="BExB93G413CK5DKO7925ZHSOBGIN" localSheetId="11" hidden="1">#REF!</definedName>
    <definedName name="BExB93G413CK5DKO7925ZHSOBGIN" localSheetId="2" hidden="1">#REF!</definedName>
    <definedName name="BExB93G413CK5DKO7925ZHSOBGIN" localSheetId="14" hidden="1">#REF!</definedName>
    <definedName name="BExB93G413CK5DKO7925ZHSOBGIN" localSheetId="12" hidden="1">#REF!</definedName>
    <definedName name="BExB93G413CK5DKO7925ZHSOBGIN" hidden="1">#REF!</definedName>
    <definedName name="BExB96LBXL1JW5A4PP93UJ9UDLKZ" localSheetId="11" hidden="1">#REF!</definedName>
    <definedName name="BExB96LBXL1JW5A4PP93UJ9UDLKZ" localSheetId="2" hidden="1">#REF!</definedName>
    <definedName name="BExB96LBXL1JW5A4PP93UJ9UDLKZ" localSheetId="14" hidden="1">#REF!</definedName>
    <definedName name="BExB96LBXL1JW5A4PP93UJ9UDLKZ" localSheetId="12" hidden="1">#REF!</definedName>
    <definedName name="BExB96LBXL1JW5A4PP93UJ9UDLKZ" hidden="1">#REF!</definedName>
    <definedName name="BExB9DHI5I2TJ2LXYPM98EE81L27" localSheetId="11" hidden="1">#REF!</definedName>
    <definedName name="BExB9DHI5I2TJ2LXYPM98EE81L27" localSheetId="2" hidden="1">#REF!</definedName>
    <definedName name="BExB9DHI5I2TJ2LXYPM98EE81L27" localSheetId="14" hidden="1">#REF!</definedName>
    <definedName name="BExB9DHI5I2TJ2LXYPM98EE81L27" localSheetId="12" hidden="1">#REF!</definedName>
    <definedName name="BExB9DHI5I2TJ2LXYPM98EE81L27" hidden="1">#REF!</definedName>
    <definedName name="BExB9G6LZG5OQUY0GZLHX066V3D4" localSheetId="11" hidden="1">#REF!</definedName>
    <definedName name="BExB9G6LZG5OQUY0GZLHX066V3D4" localSheetId="2" hidden="1">#REF!</definedName>
    <definedName name="BExB9G6LZG5OQUY0GZLHX066V3D4" localSheetId="14" hidden="1">#REF!</definedName>
    <definedName name="BExB9G6LZG5OQUY0GZLHX066V3D4" localSheetId="12" hidden="1">#REF!</definedName>
    <definedName name="BExB9G6LZG5OQUY0GZLHX066V3D4" hidden="1">#REF!</definedName>
    <definedName name="BExB9IFG9FW3RQUDIMDFKIYDB4HE" localSheetId="11" hidden="1">#REF!</definedName>
    <definedName name="BExB9IFG9FW3RQUDIMDFKIYDB4HE" localSheetId="2" hidden="1">#REF!</definedName>
    <definedName name="BExB9IFG9FW3RQUDIMDFKIYDB4HE" localSheetId="14" hidden="1">#REF!</definedName>
    <definedName name="BExB9IFG9FW3RQUDIMDFKIYDB4HE" localSheetId="12" hidden="1">#REF!</definedName>
    <definedName name="BExB9IFG9FW3RQUDIMDFKIYDB4HE" hidden="1">#REF!</definedName>
    <definedName name="BExB9NDIZ7LGMTL8351GRA6VK2K0" localSheetId="11" hidden="1">#REF!</definedName>
    <definedName name="BExB9NDIZ7LGMTL8351GRA6VK2K0" localSheetId="2" hidden="1">#REF!</definedName>
    <definedName name="BExB9NDIZ7LGMTL8351GRA6VK2K0" localSheetId="14" hidden="1">#REF!</definedName>
    <definedName name="BExB9NDIZ7LGMTL8351GRA6VK2K0" localSheetId="12" hidden="1">#REF!</definedName>
    <definedName name="BExB9NDIZ7LGMTL8351GRA6VK2K0" hidden="1">#REF!</definedName>
    <definedName name="BExB9Q2MZZHBGW8QQKVEYIMJBPIE" localSheetId="11" hidden="1">#REF!</definedName>
    <definedName name="BExB9Q2MZZHBGW8QQKVEYIMJBPIE" localSheetId="2" hidden="1">#REF!</definedName>
    <definedName name="BExB9Q2MZZHBGW8QQKVEYIMJBPIE" localSheetId="14" hidden="1">#REF!</definedName>
    <definedName name="BExB9Q2MZZHBGW8QQKVEYIMJBPIE" localSheetId="12" hidden="1">#REF!</definedName>
    <definedName name="BExB9Q2MZZHBGW8QQKVEYIMJBPIE" hidden="1">#REF!</definedName>
    <definedName name="BExBA1GON0EZRJ20UYPILAPLNQWM" localSheetId="11" hidden="1">#REF!</definedName>
    <definedName name="BExBA1GON0EZRJ20UYPILAPLNQWM" localSheetId="2" hidden="1">#REF!</definedName>
    <definedName name="BExBA1GON0EZRJ20UYPILAPLNQWM" localSheetId="14" hidden="1">#REF!</definedName>
    <definedName name="BExBA1GON0EZRJ20UYPILAPLNQWM" localSheetId="12" hidden="1">#REF!</definedName>
    <definedName name="BExBA1GON0EZRJ20UYPILAPLNQWM" hidden="1">#REF!</definedName>
    <definedName name="BExBA525BALJ5HMTDMMSM5WWJ1YW" localSheetId="11" hidden="1">#REF!</definedName>
    <definedName name="BExBA525BALJ5HMTDMMSM5WWJ1YW" localSheetId="2" hidden="1">#REF!</definedName>
    <definedName name="BExBA525BALJ5HMTDMMSM5WWJ1YW" localSheetId="14" hidden="1">#REF!</definedName>
    <definedName name="BExBA525BALJ5HMTDMMSM5WWJ1YW" localSheetId="12" hidden="1">#REF!</definedName>
    <definedName name="BExBA525BALJ5HMTDMMSM5WWJ1YW" hidden="1">#REF!</definedName>
    <definedName name="BExBA69ASGYRZW1G1DYIS9QRRTBN" localSheetId="11" hidden="1">#REF!</definedName>
    <definedName name="BExBA69ASGYRZW1G1DYIS9QRRTBN" localSheetId="2" hidden="1">#REF!</definedName>
    <definedName name="BExBA69ASGYRZW1G1DYIS9QRRTBN" localSheetId="14" hidden="1">#REF!</definedName>
    <definedName name="BExBA69ASGYRZW1G1DYIS9QRRTBN" localSheetId="12" hidden="1">#REF!</definedName>
    <definedName name="BExBA69ASGYRZW1G1DYIS9QRRTBN" hidden="1">#REF!</definedName>
    <definedName name="BExBA6K42582A14WFFWQ3Q8QQWB6" localSheetId="11" hidden="1">#REF!</definedName>
    <definedName name="BExBA6K42582A14WFFWQ3Q8QQWB6" localSheetId="2" hidden="1">#REF!</definedName>
    <definedName name="BExBA6K42582A14WFFWQ3Q8QQWB6" localSheetId="14" hidden="1">#REF!</definedName>
    <definedName name="BExBA6K42582A14WFFWQ3Q8QQWB6" localSheetId="12" hidden="1">#REF!</definedName>
    <definedName name="BExBA6K42582A14WFFWQ3Q8QQWB6" hidden="1">#REF!</definedName>
    <definedName name="BExBA8I5D4R8R2PYQ1K16TWGTOEP" localSheetId="11" hidden="1">#REF!</definedName>
    <definedName name="BExBA8I5D4R8R2PYQ1K16TWGTOEP" localSheetId="2" hidden="1">#REF!</definedName>
    <definedName name="BExBA8I5D4R8R2PYQ1K16TWGTOEP" localSheetId="14" hidden="1">#REF!</definedName>
    <definedName name="BExBA8I5D4R8R2PYQ1K16TWGTOEP" localSheetId="12" hidden="1">#REF!</definedName>
    <definedName name="BExBA8I5D4R8R2PYQ1K16TWGTOEP" hidden="1">#REF!</definedName>
    <definedName name="BExBA93PE0DGUUTA7LLSIGBIXWE5" localSheetId="11" hidden="1">#REF!</definedName>
    <definedName name="BExBA93PE0DGUUTA7LLSIGBIXWE5" localSheetId="2" hidden="1">#REF!</definedName>
    <definedName name="BExBA93PE0DGUUTA7LLSIGBIXWE5" localSheetId="14" hidden="1">#REF!</definedName>
    <definedName name="BExBA93PE0DGUUTA7LLSIGBIXWE5" localSheetId="12" hidden="1">#REF!</definedName>
    <definedName name="BExBA93PE0DGUUTA7LLSIGBIXWE5" hidden="1">#REF!</definedName>
    <definedName name="BExBABCQMR685CQ1SC8CECO7GTGB" localSheetId="11" hidden="1">#REF!</definedName>
    <definedName name="BExBABCQMR685CQ1SC8CECO7GTGB" localSheetId="2" hidden="1">#REF!</definedName>
    <definedName name="BExBABCQMR685CQ1SC8CECO7GTGB" localSheetId="14" hidden="1">#REF!</definedName>
    <definedName name="BExBABCQMR685CQ1SC8CECO7GTGB" localSheetId="12" hidden="1">#REF!</definedName>
    <definedName name="BExBABCQMR685CQ1SC8CECO7GTGB" hidden="1">#REF!</definedName>
    <definedName name="BExBAI8X0FKDQJ6YZJQDTTG4ZCWY" localSheetId="11" hidden="1">#REF!</definedName>
    <definedName name="BExBAI8X0FKDQJ6YZJQDTTG4ZCWY" localSheetId="2" hidden="1">#REF!</definedName>
    <definedName name="BExBAI8X0FKDQJ6YZJQDTTG4ZCWY" localSheetId="14" hidden="1">#REF!</definedName>
    <definedName name="BExBAI8X0FKDQJ6YZJQDTTG4ZCWY" localSheetId="12" hidden="1">#REF!</definedName>
    <definedName name="BExBAI8X0FKDQJ6YZJQDTTG4ZCWY" hidden="1">#REF!</definedName>
    <definedName name="BExBAKN7XIBAXCF9PCNVS038PCQO" localSheetId="11" hidden="1">#REF!</definedName>
    <definedName name="BExBAKN7XIBAXCF9PCNVS038PCQO" localSheetId="2" hidden="1">#REF!</definedName>
    <definedName name="BExBAKN7XIBAXCF9PCNVS038PCQO" localSheetId="14" hidden="1">#REF!</definedName>
    <definedName name="BExBAKN7XIBAXCF9PCNVS038PCQO" localSheetId="12" hidden="1">#REF!</definedName>
    <definedName name="BExBAKN7XIBAXCF9PCNVS038PCQO" hidden="1">#REF!</definedName>
    <definedName name="BExBAKXZ7PBW3DDKKA5MWC1ZUC7O" localSheetId="11" hidden="1">#REF!</definedName>
    <definedName name="BExBAKXZ7PBW3DDKKA5MWC1ZUC7O" localSheetId="2" hidden="1">#REF!</definedName>
    <definedName name="BExBAKXZ7PBW3DDKKA5MWC1ZUC7O" localSheetId="14" hidden="1">#REF!</definedName>
    <definedName name="BExBAKXZ7PBW3DDKKA5MWC1ZUC7O" localSheetId="12" hidden="1">#REF!</definedName>
    <definedName name="BExBAKXZ7PBW3DDKKA5MWC1ZUC7O" hidden="1">#REF!</definedName>
    <definedName name="BExBAO8NLXZXHO6KCIECSFCH3RR0" localSheetId="11" hidden="1">#REF!</definedName>
    <definedName name="BExBAO8NLXZXHO6KCIECSFCH3RR0" localSheetId="2" hidden="1">#REF!</definedName>
    <definedName name="BExBAO8NLXZXHO6KCIECSFCH3RR0" localSheetId="14" hidden="1">#REF!</definedName>
    <definedName name="BExBAO8NLXZXHO6KCIECSFCH3RR0" localSheetId="12" hidden="1">#REF!</definedName>
    <definedName name="BExBAO8NLXZXHO6KCIECSFCH3RR0" hidden="1">#REF!</definedName>
    <definedName name="BExBAOOT1KBSIEISN1ADL4RMY879" localSheetId="11" hidden="1">#REF!</definedName>
    <definedName name="BExBAOOT1KBSIEISN1ADL4RMY879" localSheetId="2" hidden="1">#REF!</definedName>
    <definedName name="BExBAOOT1KBSIEISN1ADL4RMY879" localSheetId="14" hidden="1">#REF!</definedName>
    <definedName name="BExBAOOT1KBSIEISN1ADL4RMY879" localSheetId="12" hidden="1">#REF!</definedName>
    <definedName name="BExBAOOT1KBSIEISN1ADL4RMY879" hidden="1">#REF!</definedName>
    <definedName name="BExBAVKX8Q09370X1GCZWJ4E91YJ" localSheetId="11" hidden="1">#REF!</definedName>
    <definedName name="BExBAVKX8Q09370X1GCZWJ4E91YJ" localSheetId="2" hidden="1">#REF!</definedName>
    <definedName name="BExBAVKX8Q09370X1GCZWJ4E91YJ" localSheetId="14" hidden="1">#REF!</definedName>
    <definedName name="BExBAVKX8Q09370X1GCZWJ4E91YJ" localSheetId="12" hidden="1">#REF!</definedName>
    <definedName name="BExBAVKX8Q09370X1GCZWJ4E91YJ" hidden="1">#REF!</definedName>
    <definedName name="BExBAX2X2ENJYO4QTR5VAIQ86L7B" localSheetId="11" hidden="1">#REF!</definedName>
    <definedName name="BExBAX2X2ENJYO4QTR5VAIQ86L7B" localSheetId="2" hidden="1">#REF!</definedName>
    <definedName name="BExBAX2X2ENJYO4QTR5VAIQ86L7B" localSheetId="14" hidden="1">#REF!</definedName>
    <definedName name="BExBAX2X2ENJYO4QTR5VAIQ86L7B" localSheetId="12" hidden="1">#REF!</definedName>
    <definedName name="BExBAX2X2ENJYO4QTR5VAIQ86L7B" hidden="1">#REF!</definedName>
    <definedName name="BExBAZ13D3F1DVJQ6YJ8JGUYEYJE" localSheetId="11" hidden="1">#REF!</definedName>
    <definedName name="BExBAZ13D3F1DVJQ6YJ8JGUYEYJE" localSheetId="2" hidden="1">#REF!</definedName>
    <definedName name="BExBAZ13D3F1DVJQ6YJ8JGUYEYJE" localSheetId="14" hidden="1">#REF!</definedName>
    <definedName name="BExBAZ13D3F1DVJQ6YJ8JGUYEYJE" localSheetId="12" hidden="1">#REF!</definedName>
    <definedName name="BExBAZ13D3F1DVJQ6YJ8JGUYEYJE" hidden="1">#REF!</definedName>
    <definedName name="BExBBMPCB1QOZY8WWEX4J21JDE6U" localSheetId="11" hidden="1">#REF!</definedName>
    <definedName name="BExBBMPCB1QOZY8WWEX4J21JDE6U" localSheetId="2" hidden="1">#REF!</definedName>
    <definedName name="BExBBMPCB1QOZY8WWEX4J21JDE6U" localSheetId="14" hidden="1">#REF!</definedName>
    <definedName name="BExBBMPCB1QOZY8WWEX4J21JDE6U" localSheetId="12" hidden="1">#REF!</definedName>
    <definedName name="BExBBMPCB1QOZY8WWEX4J21JDE6U" hidden="1">#REF!</definedName>
    <definedName name="BExBBU1QQWUE0YFG7O1TN0RFLSSG" localSheetId="11" hidden="1">#REF!</definedName>
    <definedName name="BExBBU1QQWUE0YFG7O1TN0RFLSSG" localSheetId="2" hidden="1">#REF!</definedName>
    <definedName name="BExBBU1QQWUE0YFG7O1TN0RFLSSG" localSheetId="14" hidden="1">#REF!</definedName>
    <definedName name="BExBBU1QQWUE0YFG7O1TN0RFLSSG" localSheetId="12" hidden="1">#REF!</definedName>
    <definedName name="BExBBU1QQWUE0YFG7O1TN0RFLSSG" hidden="1">#REF!</definedName>
    <definedName name="BExBBUCJQRR74Q7GPWDEZXYK2KJL" localSheetId="11" hidden="1">#REF!</definedName>
    <definedName name="BExBBUCJQRR74Q7GPWDEZXYK2KJL" localSheetId="2" hidden="1">#REF!</definedName>
    <definedName name="BExBBUCJQRR74Q7GPWDEZXYK2KJL" localSheetId="14" hidden="1">#REF!</definedName>
    <definedName name="BExBBUCJQRR74Q7GPWDEZXYK2KJL" localSheetId="12" hidden="1">#REF!</definedName>
    <definedName name="BExBBUCJQRR74Q7GPWDEZXYK2KJL" hidden="1">#REF!</definedName>
    <definedName name="BExBBV8XVMD9CKZY711T0BN7H3PM" localSheetId="11" hidden="1">#REF!</definedName>
    <definedName name="BExBBV8XVMD9CKZY711T0BN7H3PM" localSheetId="2" hidden="1">#REF!</definedName>
    <definedName name="BExBBV8XVMD9CKZY711T0BN7H3PM" localSheetId="14" hidden="1">#REF!</definedName>
    <definedName name="BExBBV8XVMD9CKZY711T0BN7H3PM" localSheetId="12" hidden="1">#REF!</definedName>
    <definedName name="BExBBV8XVMD9CKZY711T0BN7H3PM" hidden="1">#REF!</definedName>
    <definedName name="BExBC78HXWXHO3XAB6E8NVTBGLJS" localSheetId="11" hidden="1">#REF!</definedName>
    <definedName name="BExBC78HXWXHO3XAB6E8NVTBGLJS" localSheetId="2" hidden="1">#REF!</definedName>
    <definedName name="BExBC78HXWXHO3XAB6E8NVTBGLJS" localSheetId="14" hidden="1">#REF!</definedName>
    <definedName name="BExBC78HXWXHO3XAB6E8NVTBGLJS" localSheetId="12" hidden="1">#REF!</definedName>
    <definedName name="BExBC78HXWXHO3XAB6E8NVTBGLJS" hidden="1">#REF!</definedName>
    <definedName name="BExBCFH3SMGZ2IPHFB6BCM9O3W0H" localSheetId="11" hidden="1">#REF!</definedName>
    <definedName name="BExBCFH3SMGZ2IPHFB6BCM9O3W0H" localSheetId="2" hidden="1">#REF!</definedName>
    <definedName name="BExBCFH3SMGZ2IPHFB6BCM9O3W0H" localSheetId="14" hidden="1">#REF!</definedName>
    <definedName name="BExBCFH3SMGZ2IPHFB6BCM9O3W0H" localSheetId="12" hidden="1">#REF!</definedName>
    <definedName name="BExBCFH3SMGZ2IPHFB6BCM9O3W0H" hidden="1">#REF!</definedName>
    <definedName name="BExBCK9SCAABKOT9IP6TEPRR7YDT" localSheetId="11" hidden="1">#REF!</definedName>
    <definedName name="BExBCK9SCAABKOT9IP6TEPRR7YDT" localSheetId="2" hidden="1">#REF!</definedName>
    <definedName name="BExBCK9SCAABKOT9IP6TEPRR7YDT" localSheetId="14" hidden="1">#REF!</definedName>
    <definedName name="BExBCK9SCAABKOT9IP6TEPRR7YDT" localSheetId="12" hidden="1">#REF!</definedName>
    <definedName name="BExBCK9SCAABKOT9IP6TEPRR7YDT" hidden="1">#REF!</definedName>
    <definedName name="BExBCKKJTIRKC1RZJRTK65HHLX4W" localSheetId="11" hidden="1">#REF!</definedName>
    <definedName name="BExBCKKJTIRKC1RZJRTK65HHLX4W" localSheetId="2" hidden="1">#REF!</definedName>
    <definedName name="BExBCKKJTIRKC1RZJRTK65HHLX4W" localSheetId="14" hidden="1">#REF!</definedName>
    <definedName name="BExBCKKJTIRKC1RZJRTK65HHLX4W" localSheetId="12" hidden="1">#REF!</definedName>
    <definedName name="BExBCKKJTIRKC1RZJRTK65HHLX4W" hidden="1">#REF!</definedName>
    <definedName name="BExBCLMEPAN3XXX174TU8SS0627Q" localSheetId="11" hidden="1">#REF!</definedName>
    <definedName name="BExBCLMEPAN3XXX174TU8SS0627Q" localSheetId="2" hidden="1">#REF!</definedName>
    <definedName name="BExBCLMEPAN3XXX174TU8SS0627Q" localSheetId="14" hidden="1">#REF!</definedName>
    <definedName name="BExBCLMEPAN3XXX174TU8SS0627Q" localSheetId="12" hidden="1">#REF!</definedName>
    <definedName name="BExBCLMEPAN3XXX174TU8SS0627Q" hidden="1">#REF!</definedName>
    <definedName name="BExBCRBEYR2KZ8FAQFZ2NHY13WIY" localSheetId="11" hidden="1">#REF!</definedName>
    <definedName name="BExBCRBEYR2KZ8FAQFZ2NHY13WIY" localSheetId="2" hidden="1">#REF!</definedName>
    <definedName name="BExBCRBEYR2KZ8FAQFZ2NHY13WIY" localSheetId="14" hidden="1">#REF!</definedName>
    <definedName name="BExBCRBEYR2KZ8FAQFZ2NHY13WIY" localSheetId="12" hidden="1">#REF!</definedName>
    <definedName name="BExBCRBEYR2KZ8FAQFZ2NHY13WIY" hidden="1">#REF!</definedName>
    <definedName name="BExBD4I559NXSV6J07Q343TKYMVJ" localSheetId="11" hidden="1">#REF!</definedName>
    <definedName name="BExBD4I559NXSV6J07Q343TKYMVJ" localSheetId="2" hidden="1">#REF!</definedName>
    <definedName name="BExBD4I559NXSV6J07Q343TKYMVJ" localSheetId="14" hidden="1">#REF!</definedName>
    <definedName name="BExBD4I559NXSV6J07Q343TKYMVJ" localSheetId="12" hidden="1">#REF!</definedName>
    <definedName name="BExBD4I559NXSV6J07Q343TKYMVJ" hidden="1">#REF!</definedName>
    <definedName name="BExBD9W8C0W9N6L1AFL18JP4H94W" localSheetId="11" hidden="1">#REF!</definedName>
    <definedName name="BExBD9W8C0W9N6L1AFL18JP4H94W" localSheetId="2" hidden="1">#REF!</definedName>
    <definedName name="BExBD9W8C0W9N6L1AFL18JP4H94W" localSheetId="14" hidden="1">#REF!</definedName>
    <definedName name="BExBD9W8C0W9N6L1AFL18JP4H94W" localSheetId="12" hidden="1">#REF!</definedName>
    <definedName name="BExBD9W8C0W9N6L1AFL18JP4H94W" hidden="1">#REF!</definedName>
    <definedName name="BExBDBZQLTX3OGFYGULQFK5WEZU5" localSheetId="11" hidden="1">#REF!</definedName>
    <definedName name="BExBDBZQLTX3OGFYGULQFK5WEZU5" localSheetId="2" hidden="1">#REF!</definedName>
    <definedName name="BExBDBZQLTX3OGFYGULQFK5WEZU5" localSheetId="14" hidden="1">#REF!</definedName>
    <definedName name="BExBDBZQLTX3OGFYGULQFK5WEZU5" localSheetId="12" hidden="1">#REF!</definedName>
    <definedName name="BExBDBZQLTX3OGFYGULQFK5WEZU5" hidden="1">#REF!</definedName>
    <definedName name="BExBDJS9TUEU8Z84IV59E5V4T8K6" localSheetId="11" hidden="1">#REF!</definedName>
    <definedName name="BExBDJS9TUEU8Z84IV59E5V4T8K6" localSheetId="2" hidden="1">#REF!</definedName>
    <definedName name="BExBDJS9TUEU8Z84IV59E5V4T8K6" localSheetId="14" hidden="1">#REF!</definedName>
    <definedName name="BExBDJS9TUEU8Z84IV59E5V4T8K6" localSheetId="12" hidden="1">#REF!</definedName>
    <definedName name="BExBDJS9TUEU8Z84IV59E5V4T8K6" hidden="1">#REF!</definedName>
    <definedName name="BExBDKOMSVH4XMH52CFJ3F028I9R" localSheetId="11" hidden="1">#REF!</definedName>
    <definedName name="BExBDKOMSVH4XMH52CFJ3F028I9R" localSheetId="2" hidden="1">#REF!</definedName>
    <definedName name="BExBDKOMSVH4XMH52CFJ3F028I9R" localSheetId="14" hidden="1">#REF!</definedName>
    <definedName name="BExBDKOMSVH4XMH52CFJ3F028I9R" localSheetId="12" hidden="1">#REF!</definedName>
    <definedName name="BExBDKOMSVH4XMH52CFJ3F028I9R" hidden="1">#REF!</definedName>
    <definedName name="BExBDSRXVZQ0W5WXQMP5XD00GRRL" localSheetId="11" hidden="1">#REF!</definedName>
    <definedName name="BExBDSRXVZQ0W5WXQMP5XD00GRRL" localSheetId="2" hidden="1">#REF!</definedName>
    <definedName name="BExBDSRXVZQ0W5WXQMP5XD00GRRL" localSheetId="14" hidden="1">#REF!</definedName>
    <definedName name="BExBDSRXVZQ0W5WXQMP5XD00GRRL" localSheetId="12" hidden="1">#REF!</definedName>
    <definedName name="BExBDSRXVZQ0W5WXQMP5XD00GRRL" hidden="1">#REF!</definedName>
    <definedName name="BExBDTJ0J7XEHB9OATXFF5I8FZBJ" localSheetId="11" hidden="1">#REF!</definedName>
    <definedName name="BExBDTJ0J7XEHB9OATXFF5I8FZBJ" localSheetId="2" hidden="1">#REF!</definedName>
    <definedName name="BExBDTJ0J7XEHB9OATXFF5I8FZBJ" localSheetId="14" hidden="1">#REF!</definedName>
    <definedName name="BExBDTJ0J7XEHB9OATXFF5I8FZBJ" localSheetId="12" hidden="1">#REF!</definedName>
    <definedName name="BExBDTJ0J7XEHB9OATXFF5I8FZBJ" hidden="1">#REF!</definedName>
    <definedName name="BExBDUVGK3E1J4JY9ZYTS7V14BLY" localSheetId="11" hidden="1">#REF!</definedName>
    <definedName name="BExBDUVGK3E1J4JY9ZYTS7V14BLY" localSheetId="2" hidden="1">#REF!</definedName>
    <definedName name="BExBDUVGK3E1J4JY9ZYTS7V14BLY" localSheetId="14" hidden="1">#REF!</definedName>
    <definedName name="BExBDUVGK3E1J4JY9ZYTS7V14BLY" localSheetId="12" hidden="1">#REF!</definedName>
    <definedName name="BExBDUVGK3E1J4JY9ZYTS7V14BLY" hidden="1">#REF!</definedName>
    <definedName name="BExBE0KGY14GSWOGPU4HSJRLD2UD" localSheetId="11" hidden="1">#REF!</definedName>
    <definedName name="BExBE0KGY14GSWOGPU4HSJRLD2UD" localSheetId="2" hidden="1">#REF!</definedName>
    <definedName name="BExBE0KGY14GSWOGPU4HSJRLD2UD" localSheetId="14" hidden="1">#REF!</definedName>
    <definedName name="BExBE0KGY14GSWOGPU4HSJRLD2UD" localSheetId="12" hidden="1">#REF!</definedName>
    <definedName name="BExBE0KGY14GSWOGPU4HSJRLD2UD" hidden="1">#REF!</definedName>
    <definedName name="BExBE162OSBKD30I7T1DKKPT3I9I" localSheetId="11" hidden="1">#REF!</definedName>
    <definedName name="BExBE162OSBKD30I7T1DKKPT3I9I" localSheetId="2" hidden="1">#REF!</definedName>
    <definedName name="BExBE162OSBKD30I7T1DKKPT3I9I" localSheetId="14" hidden="1">#REF!</definedName>
    <definedName name="BExBE162OSBKD30I7T1DKKPT3I9I" localSheetId="12" hidden="1">#REF!</definedName>
    <definedName name="BExBE162OSBKD30I7T1DKKPT3I9I" hidden="1">#REF!</definedName>
    <definedName name="BExBEC9ATLQZF86W1M3APSM4HEOH" localSheetId="11" hidden="1">#REF!</definedName>
    <definedName name="BExBEC9ATLQZF86W1M3APSM4HEOH" localSheetId="2" hidden="1">#REF!</definedName>
    <definedName name="BExBEC9ATLQZF86W1M3APSM4HEOH" localSheetId="14" hidden="1">#REF!</definedName>
    <definedName name="BExBEC9ATLQZF86W1M3APSM4HEOH" localSheetId="12" hidden="1">#REF!</definedName>
    <definedName name="BExBEC9ATLQZF86W1M3APSM4HEOH" hidden="1">#REF!</definedName>
    <definedName name="BExBEXU4CFCM1P5CTZ4NE14PBGDA" localSheetId="11" hidden="1">#REF!</definedName>
    <definedName name="BExBEXU4CFCM1P5CTZ4NE14PBGDA" localSheetId="2" hidden="1">#REF!</definedName>
    <definedName name="BExBEXU4CFCM1P5CTZ4NE14PBGDA" localSheetId="14" hidden="1">#REF!</definedName>
    <definedName name="BExBEXU4CFCM1P5CTZ4NE14PBGDA" localSheetId="12" hidden="1">#REF!</definedName>
    <definedName name="BExBEXU4CFCM1P5CTZ4NE14PBGDA" hidden="1">#REF!</definedName>
    <definedName name="BExBEYFQJE9YK12A6JBMRFKEC7RN" localSheetId="11" hidden="1">#REF!</definedName>
    <definedName name="BExBEYFQJE9YK12A6JBMRFKEC7RN" localSheetId="2" hidden="1">#REF!</definedName>
    <definedName name="BExBEYFQJE9YK12A6JBMRFKEC7RN" localSheetId="14" hidden="1">#REF!</definedName>
    <definedName name="BExBEYFQJE9YK12A6JBMRFKEC7RN" localSheetId="12" hidden="1">#REF!</definedName>
    <definedName name="BExBEYFQJE9YK12A6JBMRFKEC7RN" hidden="1">#REF!</definedName>
    <definedName name="BExBG1ED81J2O4A2S5F5Y3BPHMCR" localSheetId="11" hidden="1">#REF!</definedName>
    <definedName name="BExBG1ED81J2O4A2S5F5Y3BPHMCR" localSheetId="2" hidden="1">#REF!</definedName>
    <definedName name="BExBG1ED81J2O4A2S5F5Y3BPHMCR" localSheetId="14" hidden="1">#REF!</definedName>
    <definedName name="BExBG1ED81J2O4A2S5F5Y3BPHMCR" localSheetId="12" hidden="1">#REF!</definedName>
    <definedName name="BExBG1ED81J2O4A2S5F5Y3BPHMCR" hidden="1">#REF!</definedName>
    <definedName name="BExCRK0K58VDM9V35DGI6VK8C92V" localSheetId="11" hidden="1">#REF!</definedName>
    <definedName name="BExCRK0K58VDM9V35DGI6VK8C92V" localSheetId="2" hidden="1">#REF!</definedName>
    <definedName name="BExCRK0K58VDM9V35DGI6VK8C92V" localSheetId="14" hidden="1">#REF!</definedName>
    <definedName name="BExCRK0K58VDM9V35DGI6VK8C92V" localSheetId="12" hidden="1">#REF!</definedName>
    <definedName name="BExCRK0K58VDM9V35DGI6VK8C92V" hidden="1">#REF!</definedName>
    <definedName name="BExCRLIHS7466WFJ3RPIUGGXYESZ" localSheetId="11" hidden="1">#REF!</definedName>
    <definedName name="BExCRLIHS7466WFJ3RPIUGGXYESZ" localSheetId="2" hidden="1">#REF!</definedName>
    <definedName name="BExCRLIHS7466WFJ3RPIUGGXYESZ" localSheetId="14" hidden="1">#REF!</definedName>
    <definedName name="BExCRLIHS7466WFJ3RPIUGGXYESZ" localSheetId="12" hidden="1">#REF!</definedName>
    <definedName name="BExCRLIHS7466WFJ3RPIUGGXYESZ" hidden="1">#REF!</definedName>
    <definedName name="BExCRXSXMF4LHAQZHN64FXJPMVZ7" localSheetId="11" hidden="1">#REF!</definedName>
    <definedName name="BExCRXSXMF4LHAQZHN64FXJPMVZ7" localSheetId="2" hidden="1">#REF!</definedName>
    <definedName name="BExCRXSXMF4LHAQZHN64FXJPMVZ7" localSheetId="14" hidden="1">#REF!</definedName>
    <definedName name="BExCRXSXMF4LHAQZHN64FXJPMVZ7" localSheetId="12" hidden="1">#REF!</definedName>
    <definedName name="BExCRXSXMF4LHAQZHN64FXJPMVZ7" hidden="1">#REF!</definedName>
    <definedName name="BExCS1EDDUEAEWHVYXHIP9I1WCJH" localSheetId="11" hidden="1">#REF!</definedName>
    <definedName name="BExCS1EDDUEAEWHVYXHIP9I1WCJH" localSheetId="2" hidden="1">#REF!</definedName>
    <definedName name="BExCS1EDDUEAEWHVYXHIP9I1WCJH" localSheetId="14" hidden="1">#REF!</definedName>
    <definedName name="BExCS1EDDUEAEWHVYXHIP9I1WCJH" localSheetId="12" hidden="1">#REF!</definedName>
    <definedName name="BExCS1EDDUEAEWHVYXHIP9I1WCJH" hidden="1">#REF!</definedName>
    <definedName name="BExCS1P5QG0X3OTHKX07RALOE5T5" localSheetId="11" hidden="1">#REF!</definedName>
    <definedName name="BExCS1P5QG0X3OTHKX07RALOE5T5" localSheetId="2" hidden="1">#REF!</definedName>
    <definedName name="BExCS1P5QG0X3OTHKX07RALOE5T5" localSheetId="14" hidden="1">#REF!</definedName>
    <definedName name="BExCS1P5QG0X3OTHKX07RALOE5T5" localSheetId="12" hidden="1">#REF!</definedName>
    <definedName name="BExCS1P5QG0X3OTHKX07RALOE5T5" hidden="1">#REF!</definedName>
    <definedName name="BExCS7ZPMHFJ4UJDAL8CQOLSZ13B" localSheetId="11" hidden="1">#REF!</definedName>
    <definedName name="BExCS7ZPMHFJ4UJDAL8CQOLSZ13B" localSheetId="2" hidden="1">#REF!</definedName>
    <definedName name="BExCS7ZPMHFJ4UJDAL8CQOLSZ13B" localSheetId="14" hidden="1">#REF!</definedName>
    <definedName name="BExCS7ZPMHFJ4UJDAL8CQOLSZ13B" localSheetId="12" hidden="1">#REF!</definedName>
    <definedName name="BExCS7ZPMHFJ4UJDAL8CQOLSZ13B" hidden="1">#REF!</definedName>
    <definedName name="BExCS8W4NJUZH9S1CYB6XSDLEPBW" localSheetId="11" hidden="1">#REF!</definedName>
    <definedName name="BExCS8W4NJUZH9S1CYB6XSDLEPBW" localSheetId="2" hidden="1">#REF!</definedName>
    <definedName name="BExCS8W4NJUZH9S1CYB6XSDLEPBW" localSheetId="14" hidden="1">#REF!</definedName>
    <definedName name="BExCS8W4NJUZH9S1CYB6XSDLEPBW" localSheetId="12" hidden="1">#REF!</definedName>
    <definedName name="BExCS8W4NJUZH9S1CYB6XSDLEPBW" hidden="1">#REF!</definedName>
    <definedName name="BExCSAE1M6G20R41J0Y24YNN0YC1" localSheetId="11" hidden="1">#REF!</definedName>
    <definedName name="BExCSAE1M6G20R41J0Y24YNN0YC1" localSheetId="2" hidden="1">#REF!</definedName>
    <definedName name="BExCSAE1M6G20R41J0Y24YNN0YC1" localSheetId="14" hidden="1">#REF!</definedName>
    <definedName name="BExCSAE1M6G20R41J0Y24YNN0YC1" localSheetId="12" hidden="1">#REF!</definedName>
    <definedName name="BExCSAE1M6G20R41J0Y24YNN0YC1" hidden="1">#REF!</definedName>
    <definedName name="BExCSAOUZOYKHN7HV511TO8VDJ02" localSheetId="11" hidden="1">#REF!</definedName>
    <definedName name="BExCSAOUZOYKHN7HV511TO8VDJ02" localSheetId="2" hidden="1">#REF!</definedName>
    <definedName name="BExCSAOUZOYKHN7HV511TO8VDJ02" localSheetId="14" hidden="1">#REF!</definedName>
    <definedName name="BExCSAOUZOYKHN7HV511TO8VDJ02" localSheetId="12" hidden="1">#REF!</definedName>
    <definedName name="BExCSAOUZOYKHN7HV511TO8VDJ02" hidden="1">#REF!</definedName>
    <definedName name="BExCSJ2XVKHN6ULCF7JML0TCRKEO" localSheetId="11" hidden="1">#REF!</definedName>
    <definedName name="BExCSJ2XVKHN6ULCF7JML0TCRKEO" localSheetId="2" hidden="1">#REF!</definedName>
    <definedName name="BExCSJ2XVKHN6ULCF7JML0TCRKEO" localSheetId="14" hidden="1">#REF!</definedName>
    <definedName name="BExCSJ2XVKHN6ULCF7JML0TCRKEO" localSheetId="12" hidden="1">#REF!</definedName>
    <definedName name="BExCSJ2XVKHN6ULCF7JML0TCRKEO" hidden="1">#REF!</definedName>
    <definedName name="BExCSMOFTXSUEC1T46LR1UPYRCX5" localSheetId="11" hidden="1">#REF!</definedName>
    <definedName name="BExCSMOFTXSUEC1T46LR1UPYRCX5" localSheetId="2" hidden="1">#REF!</definedName>
    <definedName name="BExCSMOFTXSUEC1T46LR1UPYRCX5" localSheetId="14" hidden="1">#REF!</definedName>
    <definedName name="BExCSMOFTXSUEC1T46LR1UPYRCX5" localSheetId="12" hidden="1">#REF!</definedName>
    <definedName name="BExCSMOFTXSUEC1T46LR1UPYRCX5" hidden="1">#REF!</definedName>
    <definedName name="BExCSSDG3TM6TPKS19E9QYJEELZ6" localSheetId="11" hidden="1">#REF!</definedName>
    <definedName name="BExCSSDG3TM6TPKS19E9QYJEELZ6" localSheetId="2" hidden="1">#REF!</definedName>
    <definedName name="BExCSSDG3TM6TPKS19E9QYJEELZ6" localSheetId="14" hidden="1">#REF!</definedName>
    <definedName name="BExCSSDG3TM6TPKS19E9QYJEELZ6" localSheetId="12" hidden="1">#REF!</definedName>
    <definedName name="BExCSSDG3TM6TPKS19E9QYJEELZ6" hidden="1">#REF!</definedName>
    <definedName name="BExCSZV7U67UWXL2HKJNM5W1E4OO" localSheetId="11" hidden="1">#REF!</definedName>
    <definedName name="BExCSZV7U67UWXL2HKJNM5W1E4OO" localSheetId="2" hidden="1">#REF!</definedName>
    <definedName name="BExCSZV7U67UWXL2HKJNM5W1E4OO" localSheetId="14" hidden="1">#REF!</definedName>
    <definedName name="BExCSZV7U67UWXL2HKJNM5W1E4OO" localSheetId="12" hidden="1">#REF!</definedName>
    <definedName name="BExCSZV7U67UWXL2HKJNM5W1E4OO" hidden="1">#REF!</definedName>
    <definedName name="BExCT4NSDT61OCH04Y2QIFIOP75H" localSheetId="11" hidden="1">#REF!</definedName>
    <definedName name="BExCT4NSDT61OCH04Y2QIFIOP75H" localSheetId="2" hidden="1">#REF!</definedName>
    <definedName name="BExCT4NSDT61OCH04Y2QIFIOP75H" localSheetId="14" hidden="1">#REF!</definedName>
    <definedName name="BExCT4NSDT61OCH04Y2QIFIOP75H" localSheetId="12" hidden="1">#REF!</definedName>
    <definedName name="BExCT4NSDT61OCH04Y2QIFIOP75H" hidden="1">#REF!</definedName>
    <definedName name="BExCTHZWIPJVLE56GATEFKPIKLK2" localSheetId="11" hidden="1">#REF!</definedName>
    <definedName name="BExCTHZWIPJVLE56GATEFKPIKLK2" localSheetId="2" hidden="1">#REF!</definedName>
    <definedName name="BExCTHZWIPJVLE56GATEFKPIKLK2" localSheetId="14" hidden="1">#REF!</definedName>
    <definedName name="BExCTHZWIPJVLE56GATEFKPIKLK2" localSheetId="12" hidden="1">#REF!</definedName>
    <definedName name="BExCTHZWIPJVLE56GATEFKPIKLK2" hidden="1">#REF!</definedName>
    <definedName name="BExCTW8G3VCZ55S09HTUGXKB1P2M" localSheetId="11" hidden="1">#REF!</definedName>
    <definedName name="BExCTW8G3VCZ55S09HTUGXKB1P2M" localSheetId="2" hidden="1">#REF!</definedName>
    <definedName name="BExCTW8G3VCZ55S09HTUGXKB1P2M" localSheetId="14" hidden="1">#REF!</definedName>
    <definedName name="BExCTW8G3VCZ55S09HTUGXKB1P2M" localSheetId="12" hidden="1">#REF!</definedName>
    <definedName name="BExCTW8G3VCZ55S09HTUGXKB1P2M" hidden="1">#REF!</definedName>
    <definedName name="BExCTYS2KX0QANOLT8LGZ9WV3S3T" localSheetId="11" hidden="1">#REF!</definedName>
    <definedName name="BExCTYS2KX0QANOLT8LGZ9WV3S3T" localSheetId="2" hidden="1">#REF!</definedName>
    <definedName name="BExCTYS2KX0QANOLT8LGZ9WV3S3T" localSheetId="14" hidden="1">#REF!</definedName>
    <definedName name="BExCTYS2KX0QANOLT8LGZ9WV3S3T" localSheetId="12" hidden="1">#REF!</definedName>
    <definedName name="BExCTYS2KX0QANOLT8LGZ9WV3S3T" hidden="1">#REF!</definedName>
    <definedName name="BExCTZ2V6H9TT6LFGK3SADZ2TIGQ" localSheetId="11" hidden="1">#REF!</definedName>
    <definedName name="BExCTZ2V6H9TT6LFGK3SADZ2TIGQ" localSheetId="2" hidden="1">#REF!</definedName>
    <definedName name="BExCTZ2V6H9TT6LFGK3SADZ2TIGQ" localSheetId="14" hidden="1">#REF!</definedName>
    <definedName name="BExCTZ2V6H9TT6LFGK3SADZ2TIGQ" localSheetId="12" hidden="1">#REF!</definedName>
    <definedName name="BExCTZ2V6H9TT6LFGK3SADZ2TIGQ" hidden="1">#REF!</definedName>
    <definedName name="BExCTZZ9JNES4EDHW97NP0EGQALX" localSheetId="11" hidden="1">#REF!</definedName>
    <definedName name="BExCTZZ9JNES4EDHW97NP0EGQALX" localSheetId="2" hidden="1">#REF!</definedName>
    <definedName name="BExCTZZ9JNES4EDHW97NP0EGQALX" localSheetId="14" hidden="1">#REF!</definedName>
    <definedName name="BExCTZZ9JNES4EDHW97NP0EGQALX" localSheetId="12" hidden="1">#REF!</definedName>
    <definedName name="BExCTZZ9JNES4EDHW97NP0EGQALX" hidden="1">#REF!</definedName>
    <definedName name="BExCU0A1V6NMZQ9ASYJ8QIVQ5UR2" localSheetId="11" hidden="1">#REF!</definedName>
    <definedName name="BExCU0A1V6NMZQ9ASYJ8QIVQ5UR2" localSheetId="2" hidden="1">#REF!</definedName>
    <definedName name="BExCU0A1V6NMZQ9ASYJ8QIVQ5UR2" localSheetId="14" hidden="1">#REF!</definedName>
    <definedName name="BExCU0A1V6NMZQ9ASYJ8QIVQ5UR2" localSheetId="12" hidden="1">#REF!</definedName>
    <definedName name="BExCU0A1V6NMZQ9ASYJ8QIVQ5UR2" hidden="1">#REF!</definedName>
    <definedName name="BExCU2834920JBHSPCRC4UF80OLL" localSheetId="11" hidden="1">#REF!</definedName>
    <definedName name="BExCU2834920JBHSPCRC4UF80OLL" localSheetId="2" hidden="1">#REF!</definedName>
    <definedName name="BExCU2834920JBHSPCRC4UF80OLL" localSheetId="14" hidden="1">#REF!</definedName>
    <definedName name="BExCU2834920JBHSPCRC4UF80OLL" localSheetId="12" hidden="1">#REF!</definedName>
    <definedName name="BExCU2834920JBHSPCRC4UF80OLL" hidden="1">#REF!</definedName>
    <definedName name="BExCU8O54I3P3WRYWY1CRP3S78QY" localSheetId="11" hidden="1">#REF!</definedName>
    <definedName name="BExCU8O54I3P3WRYWY1CRP3S78QY" localSheetId="2" hidden="1">#REF!</definedName>
    <definedName name="BExCU8O54I3P3WRYWY1CRP3S78QY" localSheetId="14" hidden="1">#REF!</definedName>
    <definedName name="BExCU8O54I3P3WRYWY1CRP3S78QY" localSheetId="12" hidden="1">#REF!</definedName>
    <definedName name="BExCU8O54I3P3WRYWY1CRP3S78QY" hidden="1">#REF!</definedName>
    <definedName name="BExCUDRJO23YOKT8GPWOVQ4XEHF5" localSheetId="11" hidden="1">#REF!</definedName>
    <definedName name="BExCUDRJO23YOKT8GPWOVQ4XEHF5" localSheetId="2" hidden="1">#REF!</definedName>
    <definedName name="BExCUDRJO23YOKT8GPWOVQ4XEHF5" localSheetId="14" hidden="1">#REF!</definedName>
    <definedName name="BExCUDRJO23YOKT8GPWOVQ4XEHF5" localSheetId="12" hidden="1">#REF!</definedName>
    <definedName name="BExCUDRJO23YOKT8GPWOVQ4XEHF5" hidden="1">#REF!</definedName>
    <definedName name="BExCULEOALM7SEHVMQC4B4N25MRM" localSheetId="11" hidden="1">#REF!</definedName>
    <definedName name="BExCULEOALM7SEHVMQC4B4N25MRM" localSheetId="2" hidden="1">#REF!</definedName>
    <definedName name="BExCULEOALM7SEHVMQC4B4N25MRM" localSheetId="14" hidden="1">#REF!</definedName>
    <definedName name="BExCULEOALM7SEHVMQC4B4N25MRM" localSheetId="12" hidden="1">#REF!</definedName>
    <definedName name="BExCULEOALM7SEHVMQC4B4N25MRM" hidden="1">#REF!</definedName>
    <definedName name="BExCUPAXFR16YMWL30ME3F3BSRDZ" localSheetId="11" hidden="1">#REF!</definedName>
    <definedName name="BExCUPAXFR16YMWL30ME3F3BSRDZ" localSheetId="2" hidden="1">#REF!</definedName>
    <definedName name="BExCUPAXFR16YMWL30ME3F3BSRDZ" localSheetId="14" hidden="1">#REF!</definedName>
    <definedName name="BExCUPAXFR16YMWL30ME3F3BSRDZ" localSheetId="12" hidden="1">#REF!</definedName>
    <definedName name="BExCUPAXFR16YMWL30ME3F3BSRDZ" hidden="1">#REF!</definedName>
    <definedName name="BExCUR94DHCE47PUUWEMT5QZOYR2" localSheetId="11" hidden="1">#REF!</definedName>
    <definedName name="BExCUR94DHCE47PUUWEMT5QZOYR2" localSheetId="2" hidden="1">#REF!</definedName>
    <definedName name="BExCUR94DHCE47PUUWEMT5QZOYR2" localSheetId="14" hidden="1">#REF!</definedName>
    <definedName name="BExCUR94DHCE47PUUWEMT5QZOYR2" localSheetId="12" hidden="1">#REF!</definedName>
    <definedName name="BExCUR94DHCE47PUUWEMT5QZOYR2" hidden="1">#REF!</definedName>
    <definedName name="BExCV5HJSTBNPQZVGYJY9AZ4IJ26" localSheetId="11" hidden="1">#REF!</definedName>
    <definedName name="BExCV5HJSTBNPQZVGYJY9AZ4IJ26" localSheetId="2" hidden="1">#REF!</definedName>
    <definedName name="BExCV5HJSTBNPQZVGYJY9AZ4IJ26" localSheetId="14" hidden="1">#REF!</definedName>
    <definedName name="BExCV5HJSTBNPQZVGYJY9AZ4IJ26" localSheetId="12" hidden="1">#REF!</definedName>
    <definedName name="BExCV5HJSTBNPQZVGYJY9AZ4IJ26" hidden="1">#REF!</definedName>
    <definedName name="BExCV634L7SVHGB0UDDTRRQ2Q72H" localSheetId="11" hidden="1">#REF!</definedName>
    <definedName name="BExCV634L7SVHGB0UDDTRRQ2Q72H" localSheetId="2" hidden="1">#REF!</definedName>
    <definedName name="BExCV634L7SVHGB0UDDTRRQ2Q72H" localSheetId="14" hidden="1">#REF!</definedName>
    <definedName name="BExCV634L7SVHGB0UDDTRRQ2Q72H" localSheetId="12" hidden="1">#REF!</definedName>
    <definedName name="BExCV634L7SVHGB0UDDTRRQ2Q72H" hidden="1">#REF!</definedName>
    <definedName name="BExCVBXGSXT9FWJRG62PX9S1RK83" localSheetId="11" hidden="1">#REF!</definedName>
    <definedName name="BExCVBXGSXT9FWJRG62PX9S1RK83" localSheetId="2" hidden="1">#REF!</definedName>
    <definedName name="BExCVBXGSXT9FWJRG62PX9S1RK83" localSheetId="14" hidden="1">#REF!</definedName>
    <definedName name="BExCVBXGSXT9FWJRG62PX9S1RK83" localSheetId="12" hidden="1">#REF!</definedName>
    <definedName name="BExCVBXGSXT9FWJRG62PX9S1RK83" hidden="1">#REF!</definedName>
    <definedName name="BExCVHBNLOHNFS0JAV3I1XGPNH9W" localSheetId="11" hidden="1">#REF!</definedName>
    <definedName name="BExCVHBNLOHNFS0JAV3I1XGPNH9W" localSheetId="2" hidden="1">#REF!</definedName>
    <definedName name="BExCVHBNLOHNFS0JAV3I1XGPNH9W" localSheetId="14" hidden="1">#REF!</definedName>
    <definedName name="BExCVHBNLOHNFS0JAV3I1XGPNH9W" localSheetId="12" hidden="1">#REF!</definedName>
    <definedName name="BExCVHBNLOHNFS0JAV3I1XGPNH9W" hidden="1">#REF!</definedName>
    <definedName name="BExCVI86R31A2IOZIEBY1FJLVILD" localSheetId="11" hidden="1">#REF!</definedName>
    <definedName name="BExCVI86R31A2IOZIEBY1FJLVILD" localSheetId="2" hidden="1">#REF!</definedName>
    <definedName name="BExCVI86R31A2IOZIEBY1FJLVILD" localSheetId="14" hidden="1">#REF!</definedName>
    <definedName name="BExCVI86R31A2IOZIEBY1FJLVILD" localSheetId="12" hidden="1">#REF!</definedName>
    <definedName name="BExCVI86R31A2IOZIEBY1FJLVILD" hidden="1">#REF!</definedName>
    <definedName name="BExCVKGZXE0I9EIXKBZVSGSEY2RR" localSheetId="11" hidden="1">#REF!</definedName>
    <definedName name="BExCVKGZXE0I9EIXKBZVSGSEY2RR" localSheetId="2" hidden="1">#REF!</definedName>
    <definedName name="BExCVKGZXE0I9EIXKBZVSGSEY2RR" localSheetId="14" hidden="1">#REF!</definedName>
    <definedName name="BExCVKGZXE0I9EIXKBZVSGSEY2RR" localSheetId="12" hidden="1">#REF!</definedName>
    <definedName name="BExCVKGZXE0I9EIXKBZVSGSEY2RR" hidden="1">#REF!</definedName>
    <definedName name="BExCVNROVORCSNX9HKHKPHY0URS3" localSheetId="11" hidden="1">#REF!</definedName>
    <definedName name="BExCVNROVORCSNX9HKHKPHY0URS3" localSheetId="2" hidden="1">#REF!</definedName>
    <definedName name="BExCVNROVORCSNX9HKHKPHY0URS3" localSheetId="14" hidden="1">#REF!</definedName>
    <definedName name="BExCVNROVORCSNX9HKHKPHY0URS3" localSheetId="12" hidden="1">#REF!</definedName>
    <definedName name="BExCVNROVORCSNX9HKHKPHY0URS3" hidden="1">#REF!</definedName>
    <definedName name="BExCVPEZON7VV6NOWII8VZMONPCJ" localSheetId="11" hidden="1">#REF!</definedName>
    <definedName name="BExCVPEZON7VV6NOWII8VZMONPCJ" localSheetId="2" hidden="1">#REF!</definedName>
    <definedName name="BExCVPEZON7VV6NOWII8VZMONPCJ" localSheetId="14" hidden="1">#REF!</definedName>
    <definedName name="BExCVPEZON7VV6NOWII8VZMONPCJ" localSheetId="12" hidden="1">#REF!</definedName>
    <definedName name="BExCVPEZON7VV6NOWII8VZMONPCJ" hidden="1">#REF!</definedName>
    <definedName name="BExCVV44WY5807WGMTGKPW0GT256" localSheetId="11" hidden="1">#REF!</definedName>
    <definedName name="BExCVV44WY5807WGMTGKPW0GT256" localSheetId="2" hidden="1">#REF!</definedName>
    <definedName name="BExCVV44WY5807WGMTGKPW0GT256" localSheetId="14" hidden="1">#REF!</definedName>
    <definedName name="BExCVV44WY5807WGMTGKPW0GT256" localSheetId="12" hidden="1">#REF!</definedName>
    <definedName name="BExCVV44WY5807WGMTGKPW0GT256" hidden="1">#REF!</definedName>
    <definedName name="BExCVZ5PN4V6MRBZ04PZJW3GEF8S" localSheetId="11" hidden="1">#REF!</definedName>
    <definedName name="BExCVZ5PN4V6MRBZ04PZJW3GEF8S" localSheetId="2" hidden="1">#REF!</definedName>
    <definedName name="BExCVZ5PN4V6MRBZ04PZJW3GEF8S" localSheetId="14" hidden="1">#REF!</definedName>
    <definedName name="BExCVZ5PN4V6MRBZ04PZJW3GEF8S" localSheetId="12" hidden="1">#REF!</definedName>
    <definedName name="BExCVZ5PN4V6MRBZ04PZJW3GEF8S" hidden="1">#REF!</definedName>
    <definedName name="BExCW13R0GWJYGXZBNCPAHQN4NR2" localSheetId="11" hidden="1">#REF!</definedName>
    <definedName name="BExCW13R0GWJYGXZBNCPAHQN4NR2" localSheetId="2" hidden="1">#REF!</definedName>
    <definedName name="BExCW13R0GWJYGXZBNCPAHQN4NR2" localSheetId="14" hidden="1">#REF!</definedName>
    <definedName name="BExCW13R0GWJYGXZBNCPAHQN4NR2" localSheetId="12" hidden="1">#REF!</definedName>
    <definedName name="BExCW13R0GWJYGXZBNCPAHQN4NR2" hidden="1">#REF!</definedName>
    <definedName name="BExCW9Y5HWU4RJTNX74O6L24VGCK" localSheetId="11" hidden="1">#REF!</definedName>
    <definedName name="BExCW9Y5HWU4RJTNX74O6L24VGCK" localSheetId="2" hidden="1">#REF!</definedName>
    <definedName name="BExCW9Y5HWU4RJTNX74O6L24VGCK" localSheetId="14" hidden="1">#REF!</definedName>
    <definedName name="BExCW9Y5HWU4RJTNX74O6L24VGCK" localSheetId="12" hidden="1">#REF!</definedName>
    <definedName name="BExCW9Y5HWU4RJTNX74O6L24VGCK" hidden="1">#REF!</definedName>
    <definedName name="BExCWHADQJRXWFDGV2KMANWIY1YN" localSheetId="11" hidden="1">#REF!</definedName>
    <definedName name="BExCWHADQJRXWFDGV2KMANWIY1YN" localSheetId="2" hidden="1">#REF!</definedName>
    <definedName name="BExCWHADQJRXWFDGV2KMANWIY1YN" localSheetId="14" hidden="1">#REF!</definedName>
    <definedName name="BExCWHADQJRXWFDGV2KMANWIY1YN" localSheetId="12" hidden="1">#REF!</definedName>
    <definedName name="BExCWHADQJRXWFDGV2KMANWIY1YN" hidden="1">#REF!</definedName>
    <definedName name="BExCWPDPESGZS07QGBLSBWDNVJLZ" localSheetId="11" hidden="1">#REF!</definedName>
    <definedName name="BExCWPDPESGZS07QGBLSBWDNVJLZ" localSheetId="2" hidden="1">#REF!</definedName>
    <definedName name="BExCWPDPESGZS07QGBLSBWDNVJLZ" localSheetId="14" hidden="1">#REF!</definedName>
    <definedName name="BExCWPDPESGZS07QGBLSBWDNVJLZ" localSheetId="12" hidden="1">#REF!</definedName>
    <definedName name="BExCWPDPESGZS07QGBLSBWDNVJLZ" hidden="1">#REF!</definedName>
    <definedName name="BExCWTVKHIVCRHF8GC39KI58YM5K" localSheetId="11" hidden="1">#REF!</definedName>
    <definedName name="BExCWTVKHIVCRHF8GC39KI58YM5K" localSheetId="2" hidden="1">#REF!</definedName>
    <definedName name="BExCWTVKHIVCRHF8GC39KI58YM5K" localSheetId="14" hidden="1">#REF!</definedName>
    <definedName name="BExCWTVKHIVCRHF8GC39KI58YM5K" localSheetId="12" hidden="1">#REF!</definedName>
    <definedName name="BExCWTVKHIVCRHF8GC39KI58YM5K" hidden="1">#REF!</definedName>
    <definedName name="BExCX2KGRZBRVLZNM8SUSIE6A0RL" localSheetId="11" hidden="1">#REF!</definedName>
    <definedName name="BExCX2KGRZBRVLZNM8SUSIE6A0RL" localSheetId="2" hidden="1">#REF!</definedName>
    <definedName name="BExCX2KGRZBRVLZNM8SUSIE6A0RL" localSheetId="14" hidden="1">#REF!</definedName>
    <definedName name="BExCX2KGRZBRVLZNM8SUSIE6A0RL" localSheetId="12" hidden="1">#REF!</definedName>
    <definedName name="BExCX2KGRZBRVLZNM8SUSIE6A0RL" hidden="1">#REF!</definedName>
    <definedName name="BExCX3X451T70LZ1VF95L7W4Y4TM" localSheetId="11" hidden="1">#REF!</definedName>
    <definedName name="BExCX3X451T70LZ1VF95L7W4Y4TM" localSheetId="2" hidden="1">#REF!</definedName>
    <definedName name="BExCX3X451T70LZ1VF95L7W4Y4TM" localSheetId="14" hidden="1">#REF!</definedName>
    <definedName name="BExCX3X451T70LZ1VF95L7W4Y4TM" localSheetId="12" hidden="1">#REF!</definedName>
    <definedName name="BExCX3X451T70LZ1VF95L7W4Y4TM" hidden="1">#REF!</definedName>
    <definedName name="BExCX4NZ2N1OUGXM7EV0U7VULJMM" localSheetId="11" hidden="1">#REF!</definedName>
    <definedName name="BExCX4NZ2N1OUGXM7EV0U7VULJMM" localSheetId="2" hidden="1">#REF!</definedName>
    <definedName name="BExCX4NZ2N1OUGXM7EV0U7VULJMM" localSheetId="14" hidden="1">#REF!</definedName>
    <definedName name="BExCX4NZ2N1OUGXM7EV0U7VULJMM" localSheetId="12" hidden="1">#REF!</definedName>
    <definedName name="BExCX4NZ2N1OUGXM7EV0U7VULJMM" hidden="1">#REF!</definedName>
    <definedName name="BExCXILMURGYMAH6N5LF5DV6K3GM" localSheetId="11" hidden="1">#REF!</definedName>
    <definedName name="BExCXILMURGYMAH6N5LF5DV6K3GM" localSheetId="2" hidden="1">#REF!</definedName>
    <definedName name="BExCXILMURGYMAH6N5LF5DV6K3GM" localSheetId="14" hidden="1">#REF!</definedName>
    <definedName name="BExCXILMURGYMAH6N5LF5DV6K3GM" localSheetId="12" hidden="1">#REF!</definedName>
    <definedName name="BExCXILMURGYMAH6N5LF5DV6K3GM" hidden="1">#REF!</definedName>
    <definedName name="BExCXQUFBMXQ1650735H48B1AZT3" localSheetId="11" hidden="1">#REF!</definedName>
    <definedName name="BExCXQUFBMXQ1650735H48B1AZT3" localSheetId="2" hidden="1">#REF!</definedName>
    <definedName name="BExCXQUFBMXQ1650735H48B1AZT3" localSheetId="14" hidden="1">#REF!</definedName>
    <definedName name="BExCXQUFBMXQ1650735H48B1AZT3" localSheetId="12" hidden="1">#REF!</definedName>
    <definedName name="BExCXQUFBMXQ1650735H48B1AZT3" hidden="1">#REF!</definedName>
    <definedName name="BExCXYSBKJ9SZQD7XS2WUS6SVBJO" localSheetId="11" hidden="1">#REF!</definedName>
    <definedName name="BExCXYSBKJ9SZQD7XS2WUS6SVBJO" localSheetId="2" hidden="1">#REF!</definedName>
    <definedName name="BExCXYSBKJ9SZQD7XS2WUS6SVBJO" localSheetId="14" hidden="1">#REF!</definedName>
    <definedName name="BExCXYSBKJ9SZQD7XS2WUS6SVBJO" localSheetId="12" hidden="1">#REF!</definedName>
    <definedName name="BExCXYSBKJ9SZQD7XS2WUS6SVBJO" hidden="1">#REF!</definedName>
    <definedName name="BExCXZ8DGK5ZE8467LFEHX6JNQHJ" localSheetId="11" hidden="1">#REF!</definedName>
    <definedName name="BExCXZ8DGK5ZE8467LFEHX6JNQHJ" localSheetId="2" hidden="1">#REF!</definedName>
    <definedName name="BExCXZ8DGK5ZE8467LFEHX6JNQHJ" localSheetId="14" hidden="1">#REF!</definedName>
    <definedName name="BExCXZ8DGK5ZE8467LFEHX6JNQHJ" localSheetId="12" hidden="1">#REF!</definedName>
    <definedName name="BExCXZ8DGK5ZE8467LFEHX6JNQHJ" hidden="1">#REF!</definedName>
    <definedName name="BExCY2DQO9VLA77Q7EG3T0XNXX4F" localSheetId="11" hidden="1">#REF!</definedName>
    <definedName name="BExCY2DQO9VLA77Q7EG3T0XNXX4F" localSheetId="2" hidden="1">#REF!</definedName>
    <definedName name="BExCY2DQO9VLA77Q7EG3T0XNXX4F" localSheetId="14" hidden="1">#REF!</definedName>
    <definedName name="BExCY2DQO9VLA77Q7EG3T0XNXX4F" localSheetId="12" hidden="1">#REF!</definedName>
    <definedName name="BExCY2DQO9VLA77Q7EG3T0XNXX4F" hidden="1">#REF!</definedName>
    <definedName name="BExCY5Z7X93Z8XUOEASK50W08S36" localSheetId="11" hidden="1">#REF!</definedName>
    <definedName name="BExCY5Z7X93Z8XUOEASK50W08S36" localSheetId="2" hidden="1">#REF!</definedName>
    <definedName name="BExCY5Z7X93Z8XUOEASK50W08S36" localSheetId="14" hidden="1">#REF!</definedName>
    <definedName name="BExCY5Z7X93Z8XUOEASK50W08S36" localSheetId="12" hidden="1">#REF!</definedName>
    <definedName name="BExCY5Z7X93Z8XUOEASK50W08S36" hidden="1">#REF!</definedName>
    <definedName name="BExCY6VMJ68MX3C981R5Q0BX5791" localSheetId="11" hidden="1">#REF!</definedName>
    <definedName name="BExCY6VMJ68MX3C981R5Q0BX5791" localSheetId="2" hidden="1">#REF!</definedName>
    <definedName name="BExCY6VMJ68MX3C981R5Q0BX5791" localSheetId="14" hidden="1">#REF!</definedName>
    <definedName name="BExCY6VMJ68MX3C981R5Q0BX5791" localSheetId="12" hidden="1">#REF!</definedName>
    <definedName name="BExCY6VMJ68MX3C981R5Q0BX5791" hidden="1">#REF!</definedName>
    <definedName name="BExCYAH2SAZCPW6XCB7V7PMMCAWO" localSheetId="11" hidden="1">#REF!</definedName>
    <definedName name="BExCYAH2SAZCPW6XCB7V7PMMCAWO" localSheetId="2" hidden="1">#REF!</definedName>
    <definedName name="BExCYAH2SAZCPW6XCB7V7PMMCAWO" localSheetId="14" hidden="1">#REF!</definedName>
    <definedName name="BExCYAH2SAZCPW6XCB7V7PMMCAWO" localSheetId="12" hidden="1">#REF!</definedName>
    <definedName name="BExCYAH2SAZCPW6XCB7V7PMMCAWO" hidden="1">#REF!</definedName>
    <definedName name="BExCYDGYM1UGUNTB331L2E4L5F34" localSheetId="11" hidden="1">#REF!</definedName>
    <definedName name="BExCYDGYM1UGUNTB331L2E4L5F34" localSheetId="2" hidden="1">#REF!</definedName>
    <definedName name="BExCYDGYM1UGUNTB331L2E4L5F34" localSheetId="14" hidden="1">#REF!</definedName>
    <definedName name="BExCYDGYM1UGUNTB331L2E4L5F34" localSheetId="12" hidden="1">#REF!</definedName>
    <definedName name="BExCYDGYM1UGUNTB331L2E4L5F34" hidden="1">#REF!</definedName>
    <definedName name="BExCYN7KCKU1F6EXMNPQPTKNOT6A" localSheetId="11" hidden="1">#REF!</definedName>
    <definedName name="BExCYN7KCKU1F6EXMNPQPTKNOT6A" localSheetId="2" hidden="1">#REF!</definedName>
    <definedName name="BExCYN7KCKU1F6EXMNPQPTKNOT6A" localSheetId="14" hidden="1">#REF!</definedName>
    <definedName name="BExCYN7KCKU1F6EXMNPQPTKNOT6A" localSheetId="12" hidden="1">#REF!</definedName>
    <definedName name="BExCYN7KCKU1F6EXMNPQPTKNOT6A" hidden="1">#REF!</definedName>
    <definedName name="BExCYPRC5HJE6N2XQTHCT6NXGP8N" localSheetId="11" hidden="1">#REF!</definedName>
    <definedName name="BExCYPRC5HJE6N2XQTHCT6NXGP8N" localSheetId="2" hidden="1">#REF!</definedName>
    <definedName name="BExCYPRC5HJE6N2XQTHCT6NXGP8N" localSheetId="14" hidden="1">#REF!</definedName>
    <definedName name="BExCYPRC5HJE6N2XQTHCT6NXGP8N" localSheetId="12" hidden="1">#REF!</definedName>
    <definedName name="BExCYPRC5HJE6N2XQTHCT6NXGP8N" hidden="1">#REF!</definedName>
    <definedName name="BExCYQCX9ES8ZWW2L35B12WDNT73" localSheetId="11" hidden="1">#REF!</definedName>
    <definedName name="BExCYQCX9ES8ZWW2L35B12WDNT73" localSheetId="2" hidden="1">#REF!</definedName>
    <definedName name="BExCYQCX9ES8ZWW2L35B12WDNT73" localSheetId="14" hidden="1">#REF!</definedName>
    <definedName name="BExCYQCX9ES8ZWW2L35B12WDNT73" localSheetId="12" hidden="1">#REF!</definedName>
    <definedName name="BExCYQCX9ES8ZWW2L35B12WDNT73" hidden="1">#REF!</definedName>
    <definedName name="BExCYSLQY2CYU7DQ3QI07UGGS6OW" localSheetId="11" hidden="1">#REF!</definedName>
    <definedName name="BExCYSLQY2CYU7DQ3QI07UGGS6OW" localSheetId="2" hidden="1">#REF!</definedName>
    <definedName name="BExCYSLQY2CYU7DQ3QI07UGGS6OW" localSheetId="14" hidden="1">#REF!</definedName>
    <definedName name="BExCYSLQY2CYU7DQ3QI07UGGS6OW" localSheetId="12" hidden="1">#REF!</definedName>
    <definedName name="BExCYSLQY2CYU7DQ3QI07UGGS6OW" hidden="1">#REF!</definedName>
    <definedName name="BExCYUK0I3UEXZNFDW71G6Z6D8XR" localSheetId="11" hidden="1">#REF!</definedName>
    <definedName name="BExCYUK0I3UEXZNFDW71G6Z6D8XR" localSheetId="2" hidden="1">#REF!</definedName>
    <definedName name="BExCYUK0I3UEXZNFDW71G6Z6D8XR" localSheetId="14" hidden="1">#REF!</definedName>
    <definedName name="BExCYUK0I3UEXZNFDW71G6Z6D8XR" localSheetId="12" hidden="1">#REF!</definedName>
    <definedName name="BExCYUK0I3UEXZNFDW71G6Z6D8XR" hidden="1">#REF!</definedName>
    <definedName name="BExCZFZCXMLY5DWESYJ9NGTJYQ8M" localSheetId="11" hidden="1">#REF!</definedName>
    <definedName name="BExCZFZCXMLY5DWESYJ9NGTJYQ8M" localSheetId="2" hidden="1">#REF!</definedName>
    <definedName name="BExCZFZCXMLY5DWESYJ9NGTJYQ8M" localSheetId="14" hidden="1">#REF!</definedName>
    <definedName name="BExCZFZCXMLY5DWESYJ9NGTJYQ8M" localSheetId="12" hidden="1">#REF!</definedName>
    <definedName name="BExCZFZCXMLY5DWESYJ9NGTJYQ8M" hidden="1">#REF!</definedName>
    <definedName name="BExCZJ4P8WS0BDT31WDXI0ROE7D6" localSheetId="11" hidden="1">#REF!</definedName>
    <definedName name="BExCZJ4P8WS0BDT31WDXI0ROE7D6" localSheetId="2" hidden="1">#REF!</definedName>
    <definedName name="BExCZJ4P8WS0BDT31WDXI0ROE7D6" localSheetId="14" hidden="1">#REF!</definedName>
    <definedName name="BExCZJ4P8WS0BDT31WDXI0ROE7D6" localSheetId="12" hidden="1">#REF!</definedName>
    <definedName name="BExCZJ4P8WS0BDT31WDXI0ROE7D6" hidden="1">#REF!</definedName>
    <definedName name="BExCZKH6NI0EE02L995IFVBD1J59" localSheetId="11" hidden="1">#REF!</definedName>
    <definedName name="BExCZKH6NI0EE02L995IFVBD1J59" localSheetId="2" hidden="1">#REF!</definedName>
    <definedName name="BExCZKH6NI0EE02L995IFVBD1J59" localSheetId="14" hidden="1">#REF!</definedName>
    <definedName name="BExCZKH6NI0EE02L995IFVBD1J59" localSheetId="12" hidden="1">#REF!</definedName>
    <definedName name="BExCZKH6NI0EE02L995IFVBD1J59" hidden="1">#REF!</definedName>
    <definedName name="BExCZNRWARGGHWLSC1PEDZFLF3JV" localSheetId="11" hidden="1">#REF!</definedName>
    <definedName name="BExCZNRWARGGHWLSC1PEDZFLF3JV" localSheetId="2" hidden="1">#REF!</definedName>
    <definedName name="BExCZNRWARGGHWLSC1PEDZFLF3JV" localSheetId="14" hidden="1">#REF!</definedName>
    <definedName name="BExCZNRWARGGHWLSC1PEDZFLF3JV" localSheetId="12" hidden="1">#REF!</definedName>
    <definedName name="BExCZNRWARGGHWLSC1PEDZFLF3JV" hidden="1">#REF!</definedName>
    <definedName name="BExCZP9TBB61HISZ2U5QMQSO2LBE" localSheetId="11" hidden="1">#REF!</definedName>
    <definedName name="BExCZP9TBB61HISZ2U5QMQSO2LBE" localSheetId="2" hidden="1">#REF!</definedName>
    <definedName name="BExCZP9TBB61HISZ2U5QMQSO2LBE" localSheetId="14" hidden="1">#REF!</definedName>
    <definedName name="BExCZP9TBB61HISZ2U5QMQSO2LBE" localSheetId="12" hidden="1">#REF!</definedName>
    <definedName name="BExCZP9TBB61HISZ2U5QMQSO2LBE" hidden="1">#REF!</definedName>
    <definedName name="BExCZUD9FEOJBKDJ51Z3JON9LKJ8" localSheetId="11" hidden="1">#REF!</definedName>
    <definedName name="BExCZUD9FEOJBKDJ51Z3JON9LKJ8" localSheetId="2" hidden="1">#REF!</definedName>
    <definedName name="BExCZUD9FEOJBKDJ51Z3JON9LKJ8" localSheetId="14" hidden="1">#REF!</definedName>
    <definedName name="BExCZUD9FEOJBKDJ51Z3JON9LKJ8" localSheetId="12" hidden="1">#REF!</definedName>
    <definedName name="BExCZUD9FEOJBKDJ51Z3JON9LKJ8" hidden="1">#REF!</definedName>
    <definedName name="BExD0AUOVQT3UL53T2KUVJNGD0QF" localSheetId="11" hidden="1">#REF!</definedName>
    <definedName name="BExD0AUOVQT3UL53T2KUVJNGD0QF" localSheetId="2" hidden="1">#REF!</definedName>
    <definedName name="BExD0AUOVQT3UL53T2KUVJNGD0QF" localSheetId="14" hidden="1">#REF!</definedName>
    <definedName name="BExD0AUOVQT3UL53T2KUVJNGD0QF" localSheetId="12" hidden="1">#REF!</definedName>
    <definedName name="BExD0AUOVQT3UL53T2KUVJNGD0QF" hidden="1">#REF!</definedName>
    <definedName name="BExD0HALIN0JR4JTPGDEVAEE5EX5" localSheetId="11" hidden="1">#REF!</definedName>
    <definedName name="BExD0HALIN0JR4JTPGDEVAEE5EX5" localSheetId="2" hidden="1">#REF!</definedName>
    <definedName name="BExD0HALIN0JR4JTPGDEVAEE5EX5" localSheetId="14" hidden="1">#REF!</definedName>
    <definedName name="BExD0HALIN0JR4JTPGDEVAEE5EX5" localSheetId="12" hidden="1">#REF!</definedName>
    <definedName name="BExD0HALIN0JR4JTPGDEVAEE5EX5" hidden="1">#REF!</definedName>
    <definedName name="BExD0LCCDPG16YLY5WQSZF1XI5DA" localSheetId="11" hidden="1">#REF!</definedName>
    <definedName name="BExD0LCCDPG16YLY5WQSZF1XI5DA" localSheetId="2" hidden="1">#REF!</definedName>
    <definedName name="BExD0LCCDPG16YLY5WQSZF1XI5DA" localSheetId="14" hidden="1">#REF!</definedName>
    <definedName name="BExD0LCCDPG16YLY5WQSZF1XI5DA" localSheetId="12" hidden="1">#REF!</definedName>
    <definedName name="BExD0LCCDPG16YLY5WQSZF1XI5DA" hidden="1">#REF!</definedName>
    <definedName name="BExD0RMWSB4TRECEHTH6NN4K9DFZ" localSheetId="11" hidden="1">#REF!</definedName>
    <definedName name="BExD0RMWSB4TRECEHTH6NN4K9DFZ" localSheetId="2" hidden="1">#REF!</definedName>
    <definedName name="BExD0RMWSB4TRECEHTH6NN4K9DFZ" localSheetId="14" hidden="1">#REF!</definedName>
    <definedName name="BExD0RMWSB4TRECEHTH6NN4K9DFZ" localSheetId="12" hidden="1">#REF!</definedName>
    <definedName name="BExD0RMWSB4TRECEHTH6NN4K9DFZ" hidden="1">#REF!</definedName>
    <definedName name="BExD0U6KG10QGVDI1XSHK0J10A2V" localSheetId="11" hidden="1">#REF!</definedName>
    <definedName name="BExD0U6KG10QGVDI1XSHK0J10A2V" localSheetId="2" hidden="1">#REF!</definedName>
    <definedName name="BExD0U6KG10QGVDI1XSHK0J10A2V" localSheetId="14" hidden="1">#REF!</definedName>
    <definedName name="BExD0U6KG10QGVDI1XSHK0J10A2V" localSheetId="12" hidden="1">#REF!</definedName>
    <definedName name="BExD0U6KG10QGVDI1XSHK0J10A2V" hidden="1">#REF!</definedName>
    <definedName name="BExD0WQ6EQ2G82IAJI3FDQKGZH18" localSheetId="11" hidden="1">#REF!</definedName>
    <definedName name="BExD0WQ6EQ2G82IAJI3FDQKGZH18" localSheetId="2" hidden="1">#REF!</definedName>
    <definedName name="BExD0WQ6EQ2G82IAJI3FDQKGZH18" localSheetId="14" hidden="1">#REF!</definedName>
    <definedName name="BExD0WQ6EQ2G82IAJI3FDQKGZH18" localSheetId="12" hidden="1">#REF!</definedName>
    <definedName name="BExD0WQ6EQ2G82IAJI3FDQKGZH18" hidden="1">#REF!</definedName>
    <definedName name="BExD13RUIBGRXDL4QDZ305UKUR12" localSheetId="11" hidden="1">#REF!</definedName>
    <definedName name="BExD13RUIBGRXDL4QDZ305UKUR12" localSheetId="2" hidden="1">#REF!</definedName>
    <definedName name="BExD13RUIBGRXDL4QDZ305UKUR12" localSheetId="14" hidden="1">#REF!</definedName>
    <definedName name="BExD13RUIBGRXDL4QDZ305UKUR12" localSheetId="12" hidden="1">#REF!</definedName>
    <definedName name="BExD13RUIBGRXDL4QDZ305UKUR12" hidden="1">#REF!</definedName>
    <definedName name="BExD14DETV5R4OOTMAXD5NAKWRO3" localSheetId="11" hidden="1">#REF!</definedName>
    <definedName name="BExD14DETV5R4OOTMAXD5NAKWRO3" localSheetId="2" hidden="1">#REF!</definedName>
    <definedName name="BExD14DETV5R4OOTMAXD5NAKWRO3" localSheetId="14" hidden="1">#REF!</definedName>
    <definedName name="BExD14DETV5R4OOTMAXD5NAKWRO3" localSheetId="12" hidden="1">#REF!</definedName>
    <definedName name="BExD14DETV5R4OOTMAXD5NAKWRO3" hidden="1">#REF!</definedName>
    <definedName name="BExD1MI40YRCBI7KT4S9YHQJUO06" localSheetId="11" hidden="1">#REF!</definedName>
    <definedName name="BExD1MI40YRCBI7KT4S9YHQJUO06" localSheetId="2" hidden="1">#REF!</definedName>
    <definedName name="BExD1MI40YRCBI7KT4S9YHQJUO06" localSheetId="14" hidden="1">#REF!</definedName>
    <definedName name="BExD1MI40YRCBI7KT4S9YHQJUO06" localSheetId="12" hidden="1">#REF!</definedName>
    <definedName name="BExD1MI40YRCBI7KT4S9YHQJUO06" hidden="1">#REF!</definedName>
    <definedName name="BExD1OAU9OXQAZA4D70HP72CU6GB" localSheetId="11" hidden="1">#REF!</definedName>
    <definedName name="BExD1OAU9OXQAZA4D70HP72CU6GB" localSheetId="2" hidden="1">#REF!</definedName>
    <definedName name="BExD1OAU9OXQAZA4D70HP72CU6GB" localSheetId="14" hidden="1">#REF!</definedName>
    <definedName name="BExD1OAU9OXQAZA4D70HP72CU6GB" localSheetId="12" hidden="1">#REF!</definedName>
    <definedName name="BExD1OAU9OXQAZA4D70HP72CU6GB" hidden="1">#REF!</definedName>
    <definedName name="BExD1T8WPV0G6YOX7WMAIZD8XNBK" localSheetId="11" hidden="1">#REF!</definedName>
    <definedName name="BExD1T8WPV0G6YOX7WMAIZD8XNBK" localSheetId="2" hidden="1">#REF!</definedName>
    <definedName name="BExD1T8WPV0G6YOX7WMAIZD8XNBK" localSheetId="14" hidden="1">#REF!</definedName>
    <definedName name="BExD1T8WPV0G6YOX7WMAIZD8XNBK" localSheetId="12" hidden="1">#REF!</definedName>
    <definedName name="BExD1T8WPV0G6YOX7WMAIZD8XNBK" hidden="1">#REF!</definedName>
    <definedName name="BExD1Y1JV61416YA1XRQHKWPZIE7" localSheetId="11" hidden="1">#REF!</definedName>
    <definedName name="BExD1Y1JV61416YA1XRQHKWPZIE7" localSheetId="2" hidden="1">#REF!</definedName>
    <definedName name="BExD1Y1JV61416YA1XRQHKWPZIE7" localSheetId="14" hidden="1">#REF!</definedName>
    <definedName name="BExD1Y1JV61416YA1XRQHKWPZIE7" localSheetId="12" hidden="1">#REF!</definedName>
    <definedName name="BExD1Y1JV61416YA1XRQHKWPZIE7" hidden="1">#REF!</definedName>
    <definedName name="BExD2CFHIRMBKN5KXE5QP4XXEWFS" localSheetId="11" hidden="1">#REF!</definedName>
    <definedName name="BExD2CFHIRMBKN5KXE5QP4XXEWFS" localSheetId="2" hidden="1">#REF!</definedName>
    <definedName name="BExD2CFHIRMBKN5KXE5QP4XXEWFS" localSheetId="14" hidden="1">#REF!</definedName>
    <definedName name="BExD2CFHIRMBKN5KXE5QP4XXEWFS" localSheetId="12" hidden="1">#REF!</definedName>
    <definedName name="BExD2CFHIRMBKN5KXE5QP4XXEWFS" hidden="1">#REF!</definedName>
    <definedName name="BExD2DMHH1HWXQ9W0YYMDP8AAX8Q" localSheetId="11" hidden="1">#REF!</definedName>
    <definedName name="BExD2DMHH1HWXQ9W0YYMDP8AAX8Q" localSheetId="2" hidden="1">#REF!</definedName>
    <definedName name="BExD2DMHH1HWXQ9W0YYMDP8AAX8Q" localSheetId="14" hidden="1">#REF!</definedName>
    <definedName name="BExD2DMHH1HWXQ9W0YYMDP8AAX8Q" localSheetId="12" hidden="1">#REF!</definedName>
    <definedName name="BExD2DMHH1HWXQ9W0YYMDP8AAX8Q" hidden="1">#REF!</definedName>
    <definedName name="BExD2HTPC7IWBAU6OSQ67MQA8BYZ" localSheetId="11" hidden="1">#REF!</definedName>
    <definedName name="BExD2HTPC7IWBAU6OSQ67MQA8BYZ" localSheetId="2" hidden="1">#REF!</definedName>
    <definedName name="BExD2HTPC7IWBAU6OSQ67MQA8BYZ" localSheetId="14" hidden="1">#REF!</definedName>
    <definedName name="BExD2HTPC7IWBAU6OSQ67MQA8BYZ" localSheetId="12" hidden="1">#REF!</definedName>
    <definedName name="BExD2HTPC7IWBAU6OSQ67MQA8BYZ" hidden="1">#REF!</definedName>
    <definedName name="BExD2PWTVQ2CXNG6B7UDL8FIMXBH" localSheetId="11" hidden="1">#REF!</definedName>
    <definedName name="BExD2PWTVQ2CXNG6B7UDL8FIMXBH" localSheetId="2" hidden="1">#REF!</definedName>
    <definedName name="BExD2PWTVQ2CXNG6B7UDL8FIMXBH" localSheetId="14" hidden="1">#REF!</definedName>
    <definedName name="BExD2PWTVQ2CXNG6B7UDL8FIMXBH" localSheetId="12" hidden="1">#REF!</definedName>
    <definedName name="BExD2PWTVQ2CXNG6B7UDL8FIMXBH" hidden="1">#REF!</definedName>
    <definedName name="BExD2X9AQ03EX1AVVX44CXLXRPTI" localSheetId="11" hidden="1">#REF!</definedName>
    <definedName name="BExD2X9AQ03EX1AVVX44CXLXRPTI" localSheetId="2" hidden="1">#REF!</definedName>
    <definedName name="BExD2X9AQ03EX1AVVX44CXLXRPTI" localSheetId="14" hidden="1">#REF!</definedName>
    <definedName name="BExD2X9AQ03EX1AVVX44CXLXRPTI" localSheetId="12" hidden="1">#REF!</definedName>
    <definedName name="BExD2X9AQ03EX1AVVX44CXLXRPTI" hidden="1">#REF!</definedName>
    <definedName name="BExD2ZNL9MWJOEL2575KJZBDP2A6" localSheetId="11" hidden="1">#REF!</definedName>
    <definedName name="BExD2ZNL9MWJOEL2575KJZBDP2A6" localSheetId="2" hidden="1">#REF!</definedName>
    <definedName name="BExD2ZNL9MWJOEL2575KJZBDP2A6" localSheetId="14" hidden="1">#REF!</definedName>
    <definedName name="BExD2ZNL9MWJOEL2575KJZBDP2A6" localSheetId="12" hidden="1">#REF!</definedName>
    <definedName name="BExD2ZNL9MWJOEL2575KJZBDP2A6" hidden="1">#REF!</definedName>
    <definedName name="BExD34G79JRMB8BZRVN81P1H9MSB" localSheetId="11" hidden="1">#REF!</definedName>
    <definedName name="BExD34G79JRMB8BZRVN81P1H9MSB" localSheetId="2" hidden="1">#REF!</definedName>
    <definedName name="BExD34G79JRMB8BZRVN81P1H9MSB" localSheetId="14" hidden="1">#REF!</definedName>
    <definedName name="BExD34G79JRMB8BZRVN81P1H9MSB" localSheetId="12" hidden="1">#REF!</definedName>
    <definedName name="BExD34G79JRMB8BZRVN81P1H9MSB" hidden="1">#REF!</definedName>
    <definedName name="BExD35CL2NULPPEHAM954ETQIJA2" localSheetId="11" hidden="1">#REF!</definedName>
    <definedName name="BExD35CL2NULPPEHAM954ETQIJA2" localSheetId="2" hidden="1">#REF!</definedName>
    <definedName name="BExD35CL2NULPPEHAM954ETQIJA2" localSheetId="14" hidden="1">#REF!</definedName>
    <definedName name="BExD35CL2NULPPEHAM954ETQIJA2" localSheetId="12" hidden="1">#REF!</definedName>
    <definedName name="BExD35CL2NULPPEHAM954ETQIJA2" hidden="1">#REF!</definedName>
    <definedName name="BExD363H2VGFIQUCE6LS4AC5J0ZT" localSheetId="11" hidden="1">#REF!</definedName>
    <definedName name="BExD363H2VGFIQUCE6LS4AC5J0ZT" localSheetId="2" hidden="1">#REF!</definedName>
    <definedName name="BExD363H2VGFIQUCE6LS4AC5J0ZT" localSheetId="14" hidden="1">#REF!</definedName>
    <definedName name="BExD363H2VGFIQUCE6LS4AC5J0ZT" localSheetId="12" hidden="1">#REF!</definedName>
    <definedName name="BExD363H2VGFIQUCE6LS4AC5J0ZT" hidden="1">#REF!</definedName>
    <definedName name="BExD3A588E939V61P1XEW0FI5Q0S" localSheetId="11" hidden="1">#REF!</definedName>
    <definedName name="BExD3A588E939V61P1XEW0FI5Q0S" localSheetId="2" hidden="1">#REF!</definedName>
    <definedName name="BExD3A588E939V61P1XEW0FI5Q0S" localSheetId="14" hidden="1">#REF!</definedName>
    <definedName name="BExD3A588E939V61P1XEW0FI5Q0S" localSheetId="12" hidden="1">#REF!</definedName>
    <definedName name="BExD3A588E939V61P1XEW0FI5Q0S" hidden="1">#REF!</definedName>
    <definedName name="BExD3CJJDKVR9M18XI3WDZH80WL6" localSheetId="11" hidden="1">#REF!</definedName>
    <definedName name="BExD3CJJDKVR9M18XI3WDZH80WL6" localSheetId="2" hidden="1">#REF!</definedName>
    <definedName name="BExD3CJJDKVR9M18XI3WDZH80WL6" localSheetId="14" hidden="1">#REF!</definedName>
    <definedName name="BExD3CJJDKVR9M18XI3WDZH80WL6" localSheetId="12" hidden="1">#REF!</definedName>
    <definedName name="BExD3CJJDKVR9M18XI3WDZH80WL6" hidden="1">#REF!</definedName>
    <definedName name="BExD3ESD9WYJIB3TRDPJ1CKXRAVL" localSheetId="11" hidden="1">#REF!</definedName>
    <definedName name="BExD3ESD9WYJIB3TRDPJ1CKXRAVL" localSheetId="2" hidden="1">#REF!</definedName>
    <definedName name="BExD3ESD9WYJIB3TRDPJ1CKXRAVL" localSheetId="14" hidden="1">#REF!</definedName>
    <definedName name="BExD3ESD9WYJIB3TRDPJ1CKXRAVL" localSheetId="12" hidden="1">#REF!</definedName>
    <definedName name="BExD3ESD9WYJIB3TRDPJ1CKXRAVL" hidden="1">#REF!</definedName>
    <definedName name="BExD3F368X5S25MWSUNIV57RDB57" localSheetId="11" hidden="1">#REF!</definedName>
    <definedName name="BExD3F368X5S25MWSUNIV57RDB57" localSheetId="2" hidden="1">#REF!</definedName>
    <definedName name="BExD3F368X5S25MWSUNIV57RDB57" localSheetId="14" hidden="1">#REF!</definedName>
    <definedName name="BExD3F368X5S25MWSUNIV57RDB57" localSheetId="12" hidden="1">#REF!</definedName>
    <definedName name="BExD3F368X5S25MWSUNIV57RDB57" hidden="1">#REF!</definedName>
    <definedName name="BExD3I8JTNF4LTMFY6GRVDJ6VLGG" localSheetId="11" hidden="1">#REF!</definedName>
    <definedName name="BExD3I8JTNF4LTMFY6GRVDJ6VLGG" localSheetId="2" hidden="1">#REF!</definedName>
    <definedName name="BExD3I8JTNF4LTMFY6GRVDJ6VLGG" localSheetId="14" hidden="1">#REF!</definedName>
    <definedName name="BExD3I8JTNF4LTMFY6GRVDJ6VLGG" localSheetId="12" hidden="1">#REF!</definedName>
    <definedName name="BExD3I8JTNF4LTMFY6GRVDJ6VLGG" hidden="1">#REF!</definedName>
    <definedName name="BExD3IJ5IT335SOSNV9L85WKAOSI" localSheetId="11" hidden="1">#REF!</definedName>
    <definedName name="BExD3IJ5IT335SOSNV9L85WKAOSI" localSheetId="2" hidden="1">#REF!</definedName>
    <definedName name="BExD3IJ5IT335SOSNV9L85WKAOSI" localSheetId="14" hidden="1">#REF!</definedName>
    <definedName name="BExD3IJ5IT335SOSNV9L85WKAOSI" localSheetId="12" hidden="1">#REF!</definedName>
    <definedName name="BExD3IJ5IT335SOSNV9L85WKAOSI" hidden="1">#REF!</definedName>
    <definedName name="BExD3KBVUY57GMMQTOFEU6S6G1AY" localSheetId="11" hidden="1">#REF!</definedName>
    <definedName name="BExD3KBVUY57GMMQTOFEU6S6G1AY" localSheetId="2" hidden="1">#REF!</definedName>
    <definedName name="BExD3KBVUY57GMMQTOFEU6S6G1AY" localSheetId="14" hidden="1">#REF!</definedName>
    <definedName name="BExD3KBVUY57GMMQTOFEU6S6G1AY" localSheetId="12" hidden="1">#REF!</definedName>
    <definedName name="BExD3KBVUY57GMMQTOFEU6S6G1AY" hidden="1">#REF!</definedName>
    <definedName name="BExD3NMR7AW2Z6V8SC79VQR37NA6" localSheetId="11" hidden="1">#REF!</definedName>
    <definedName name="BExD3NMR7AW2Z6V8SC79VQR37NA6" localSheetId="2" hidden="1">#REF!</definedName>
    <definedName name="BExD3NMR7AW2Z6V8SC79VQR37NA6" localSheetId="14" hidden="1">#REF!</definedName>
    <definedName name="BExD3NMR7AW2Z6V8SC79VQR37NA6" localSheetId="12" hidden="1">#REF!</definedName>
    <definedName name="BExD3NMR7AW2Z6V8SC79VQR37NA6" hidden="1">#REF!</definedName>
    <definedName name="BExD3QXA2UQ2W4N7NYLUEOG40BZB" localSheetId="11" hidden="1">#REF!</definedName>
    <definedName name="BExD3QXA2UQ2W4N7NYLUEOG40BZB" localSheetId="2" hidden="1">#REF!</definedName>
    <definedName name="BExD3QXA2UQ2W4N7NYLUEOG40BZB" localSheetId="14" hidden="1">#REF!</definedName>
    <definedName name="BExD3QXA2UQ2W4N7NYLUEOG40BZB" localSheetId="12" hidden="1">#REF!</definedName>
    <definedName name="BExD3QXA2UQ2W4N7NYLUEOG40BZB" hidden="1">#REF!</definedName>
    <definedName name="BExD3U2N041TEJ7GCN005UTPHNXY" localSheetId="11" hidden="1">#REF!</definedName>
    <definedName name="BExD3U2N041TEJ7GCN005UTPHNXY" localSheetId="2" hidden="1">#REF!</definedName>
    <definedName name="BExD3U2N041TEJ7GCN005UTPHNXY" localSheetId="14" hidden="1">#REF!</definedName>
    <definedName name="BExD3U2N041TEJ7GCN005UTPHNXY" localSheetId="12" hidden="1">#REF!</definedName>
    <definedName name="BExD3U2N041TEJ7GCN005UTPHNXY" hidden="1">#REF!</definedName>
    <definedName name="BExD3VPY5VEI1LLQ4I16T16251DT" localSheetId="11" hidden="1">#REF!</definedName>
    <definedName name="BExD3VPY5VEI1LLQ4I16T16251DT" localSheetId="2" hidden="1">#REF!</definedName>
    <definedName name="BExD3VPY5VEI1LLQ4I16T16251DT" localSheetId="14" hidden="1">#REF!</definedName>
    <definedName name="BExD3VPY5VEI1LLQ4I16T16251DT" localSheetId="12" hidden="1">#REF!</definedName>
    <definedName name="BExD3VPY5VEI1LLQ4I16T16251DT" hidden="1">#REF!</definedName>
    <definedName name="BExD3XIUEZZ1KIHV7CPS7DKUGIN8" localSheetId="11" hidden="1">#REF!</definedName>
    <definedName name="BExD3XIUEZZ1KIHV7CPS7DKUGIN8" localSheetId="2" hidden="1">#REF!</definedName>
    <definedName name="BExD3XIUEZZ1KIHV7CPS7DKUGIN8" localSheetId="14" hidden="1">#REF!</definedName>
    <definedName name="BExD3XIUEZZ1KIHV7CPS7DKUGIN8" localSheetId="12" hidden="1">#REF!</definedName>
    <definedName name="BExD3XIUEZZ1KIHV7CPS7DKUGIN8" hidden="1">#REF!</definedName>
    <definedName name="BExD40O0CFTNJFOFMMM1KH0P7BUI" localSheetId="11" hidden="1">#REF!</definedName>
    <definedName name="BExD40O0CFTNJFOFMMM1KH0P7BUI" localSheetId="2" hidden="1">#REF!</definedName>
    <definedName name="BExD40O0CFTNJFOFMMM1KH0P7BUI" localSheetId="14" hidden="1">#REF!</definedName>
    <definedName name="BExD40O0CFTNJFOFMMM1KH0P7BUI" localSheetId="12" hidden="1">#REF!</definedName>
    <definedName name="BExD40O0CFTNJFOFMMM1KH0P7BUI" hidden="1">#REF!</definedName>
    <definedName name="BExD47UYINTJY1PDIW2S1FZ8ZMIO" localSheetId="11" hidden="1">#REF!</definedName>
    <definedName name="BExD47UYINTJY1PDIW2S1FZ8ZMIO" localSheetId="2" hidden="1">#REF!</definedName>
    <definedName name="BExD47UYINTJY1PDIW2S1FZ8ZMIO" localSheetId="14" hidden="1">#REF!</definedName>
    <definedName name="BExD47UYINTJY1PDIW2S1FZ8ZMIO" localSheetId="12" hidden="1">#REF!</definedName>
    <definedName name="BExD47UYINTJY1PDIW2S1FZ8ZMIO" hidden="1">#REF!</definedName>
    <definedName name="BExD4BR9HJ3MWWZ5KLVZWX9FJAUS" localSheetId="11" hidden="1">#REF!</definedName>
    <definedName name="BExD4BR9HJ3MWWZ5KLVZWX9FJAUS" localSheetId="2" hidden="1">#REF!</definedName>
    <definedName name="BExD4BR9HJ3MWWZ5KLVZWX9FJAUS" localSheetId="14" hidden="1">#REF!</definedName>
    <definedName name="BExD4BR9HJ3MWWZ5KLVZWX9FJAUS" localSheetId="12" hidden="1">#REF!</definedName>
    <definedName name="BExD4BR9HJ3MWWZ5KLVZWX9FJAUS" hidden="1">#REF!</definedName>
    <definedName name="BExD4F1WTKT3H0N9MF4H1LX7MBSY" localSheetId="11" hidden="1">#REF!</definedName>
    <definedName name="BExD4F1WTKT3H0N9MF4H1LX7MBSY" localSheetId="2" hidden="1">#REF!</definedName>
    <definedName name="BExD4F1WTKT3H0N9MF4H1LX7MBSY" localSheetId="14" hidden="1">#REF!</definedName>
    <definedName name="BExD4F1WTKT3H0N9MF4H1LX7MBSY" localSheetId="12" hidden="1">#REF!</definedName>
    <definedName name="BExD4F1WTKT3H0N9MF4H1LX7MBSY" hidden="1">#REF!</definedName>
    <definedName name="BExD4H5GQWXBS6LUL3TSP36DVO38" localSheetId="11" hidden="1">#REF!</definedName>
    <definedName name="BExD4H5GQWXBS6LUL3TSP36DVO38" localSheetId="2" hidden="1">#REF!</definedName>
    <definedName name="BExD4H5GQWXBS6LUL3TSP36DVO38" localSheetId="14" hidden="1">#REF!</definedName>
    <definedName name="BExD4H5GQWXBS6LUL3TSP36DVO38" localSheetId="12" hidden="1">#REF!</definedName>
    <definedName name="BExD4H5GQWXBS6LUL3TSP36DVO38" hidden="1">#REF!</definedName>
    <definedName name="BExD4JJSS3QDBLABCJCHD45SRNPI" localSheetId="11" hidden="1">#REF!</definedName>
    <definedName name="BExD4JJSS3QDBLABCJCHD45SRNPI" localSheetId="2" hidden="1">#REF!</definedName>
    <definedName name="BExD4JJSS3QDBLABCJCHD45SRNPI" localSheetId="14" hidden="1">#REF!</definedName>
    <definedName name="BExD4JJSS3QDBLABCJCHD45SRNPI" localSheetId="12" hidden="1">#REF!</definedName>
    <definedName name="BExD4JJSS3QDBLABCJCHD45SRNPI" hidden="1">#REF!</definedName>
    <definedName name="BExD4QQQ7V9LH5WWBJA3HKJXLVP6" localSheetId="11" hidden="1">#REF!</definedName>
    <definedName name="BExD4QQQ7V9LH5WWBJA3HKJXLVP6" localSheetId="2" hidden="1">#REF!</definedName>
    <definedName name="BExD4QQQ7V9LH5WWBJA3HKJXLVP6" localSheetId="14" hidden="1">#REF!</definedName>
    <definedName name="BExD4QQQ7V9LH5WWBJA3HKJXLVP6" localSheetId="12" hidden="1">#REF!</definedName>
    <definedName name="BExD4QQQ7V9LH5WWBJA3HKJXLVP6" hidden="1">#REF!</definedName>
    <definedName name="BExD4R1I0MKF033I5LPUYIMTZ6E8" localSheetId="11" hidden="1">#REF!</definedName>
    <definedName name="BExD4R1I0MKF033I5LPUYIMTZ6E8" localSheetId="2" hidden="1">#REF!</definedName>
    <definedName name="BExD4R1I0MKF033I5LPUYIMTZ6E8" localSheetId="14" hidden="1">#REF!</definedName>
    <definedName name="BExD4R1I0MKF033I5LPUYIMTZ6E8" localSheetId="12" hidden="1">#REF!</definedName>
    <definedName name="BExD4R1I0MKF033I5LPUYIMTZ6E8" hidden="1">#REF!</definedName>
    <definedName name="BExD50MT3M6XZLNUP9JL93EG6D9R" localSheetId="11" hidden="1">#REF!</definedName>
    <definedName name="BExD50MT3M6XZLNUP9JL93EG6D9R" localSheetId="2" hidden="1">#REF!</definedName>
    <definedName name="BExD50MT3M6XZLNUP9JL93EG6D9R" localSheetId="14" hidden="1">#REF!</definedName>
    <definedName name="BExD50MT3M6XZLNUP9JL93EG6D9R" localSheetId="12" hidden="1">#REF!</definedName>
    <definedName name="BExD50MT3M6XZLNUP9JL93EG6D9R" hidden="1">#REF!</definedName>
    <definedName name="BExD5EV7KDSVF1CJT38M4IBPFLPY" localSheetId="11" hidden="1">#REF!</definedName>
    <definedName name="BExD5EV7KDSVF1CJT38M4IBPFLPY" localSheetId="2" hidden="1">#REF!</definedName>
    <definedName name="BExD5EV7KDSVF1CJT38M4IBPFLPY" localSheetId="14" hidden="1">#REF!</definedName>
    <definedName name="BExD5EV7KDSVF1CJT38M4IBPFLPY" localSheetId="12" hidden="1">#REF!</definedName>
    <definedName name="BExD5EV7KDSVF1CJT38M4IBPFLPY" hidden="1">#REF!</definedName>
    <definedName name="BExD5FRK547OESJRYAW574DZEZ7J" localSheetId="11" hidden="1">#REF!</definedName>
    <definedName name="BExD5FRK547OESJRYAW574DZEZ7J" localSheetId="2" hidden="1">#REF!</definedName>
    <definedName name="BExD5FRK547OESJRYAW574DZEZ7J" localSheetId="14" hidden="1">#REF!</definedName>
    <definedName name="BExD5FRK547OESJRYAW574DZEZ7J" localSheetId="12" hidden="1">#REF!</definedName>
    <definedName name="BExD5FRK547OESJRYAW574DZEZ7J" hidden="1">#REF!</definedName>
    <definedName name="BExD5I5X2YA2YNCTCDSMEL4CWF4N" localSheetId="11" hidden="1">#REF!</definedName>
    <definedName name="BExD5I5X2YA2YNCTCDSMEL4CWF4N" localSheetId="2" hidden="1">#REF!</definedName>
    <definedName name="BExD5I5X2YA2YNCTCDSMEL4CWF4N" localSheetId="14" hidden="1">#REF!</definedName>
    <definedName name="BExD5I5X2YA2YNCTCDSMEL4CWF4N" localSheetId="12" hidden="1">#REF!</definedName>
    <definedName name="BExD5I5X2YA2YNCTCDSMEL4CWF4N" hidden="1">#REF!</definedName>
    <definedName name="BExD5QUSRFJWRQ1ZM50WYLCF74DF" localSheetId="11" hidden="1">#REF!</definedName>
    <definedName name="BExD5QUSRFJWRQ1ZM50WYLCF74DF" localSheetId="2" hidden="1">#REF!</definedName>
    <definedName name="BExD5QUSRFJWRQ1ZM50WYLCF74DF" localSheetId="14" hidden="1">#REF!</definedName>
    <definedName name="BExD5QUSRFJWRQ1ZM50WYLCF74DF" localSheetId="12" hidden="1">#REF!</definedName>
    <definedName name="BExD5QUSRFJWRQ1ZM50WYLCF74DF" hidden="1">#REF!</definedName>
    <definedName name="BExD5SSUIF6AJQHBHK8PNMFBPRYB" localSheetId="11" hidden="1">#REF!</definedName>
    <definedName name="BExD5SSUIF6AJQHBHK8PNMFBPRYB" localSheetId="2" hidden="1">#REF!</definedName>
    <definedName name="BExD5SSUIF6AJQHBHK8PNMFBPRYB" localSheetId="14" hidden="1">#REF!</definedName>
    <definedName name="BExD5SSUIF6AJQHBHK8PNMFBPRYB" localSheetId="12" hidden="1">#REF!</definedName>
    <definedName name="BExD5SSUIF6AJQHBHK8PNMFBPRYB" hidden="1">#REF!</definedName>
    <definedName name="BExD623C9LRX18BE0W2V6SZLQUXX" localSheetId="11" hidden="1">#REF!</definedName>
    <definedName name="BExD623C9LRX18BE0W2V6SZLQUXX" localSheetId="2" hidden="1">#REF!</definedName>
    <definedName name="BExD623C9LRX18BE0W2V6SZLQUXX" localSheetId="14" hidden="1">#REF!</definedName>
    <definedName name="BExD623C9LRX18BE0W2V6SZLQUXX" localSheetId="12" hidden="1">#REF!</definedName>
    <definedName name="BExD623C9LRX18BE0W2V6SZLQUXX" hidden="1">#REF!</definedName>
    <definedName name="BExD6CQA7UMJBXV7AIFAIHUF2ICX" localSheetId="11" hidden="1">#REF!</definedName>
    <definedName name="BExD6CQA7UMJBXV7AIFAIHUF2ICX" localSheetId="2" hidden="1">#REF!</definedName>
    <definedName name="BExD6CQA7UMJBXV7AIFAIHUF2ICX" localSheetId="14" hidden="1">#REF!</definedName>
    <definedName name="BExD6CQA7UMJBXV7AIFAIHUF2ICX" localSheetId="12" hidden="1">#REF!</definedName>
    <definedName name="BExD6CQA7UMJBXV7AIFAIHUF2ICX" hidden="1">#REF!</definedName>
    <definedName name="BExD6D18MCF5R8YJMPG21WE3GPJQ" localSheetId="11" hidden="1">#REF!</definedName>
    <definedName name="BExD6D18MCF5R8YJMPG21WE3GPJQ" localSheetId="2" hidden="1">#REF!</definedName>
    <definedName name="BExD6D18MCF5R8YJMPG21WE3GPJQ" localSheetId="14" hidden="1">#REF!</definedName>
    <definedName name="BExD6D18MCF5R8YJMPG21WE3GPJQ" localSheetId="12" hidden="1">#REF!</definedName>
    <definedName name="BExD6D18MCF5R8YJMPG21WE3GPJQ" hidden="1">#REF!</definedName>
    <definedName name="BExD6FKVK8WJWNYPVENR7Q8Q30PK" localSheetId="11" hidden="1">#REF!</definedName>
    <definedName name="BExD6FKVK8WJWNYPVENR7Q8Q30PK" localSheetId="2" hidden="1">#REF!</definedName>
    <definedName name="BExD6FKVK8WJWNYPVENR7Q8Q30PK" localSheetId="14" hidden="1">#REF!</definedName>
    <definedName name="BExD6FKVK8WJWNYPVENR7Q8Q30PK" localSheetId="12" hidden="1">#REF!</definedName>
    <definedName name="BExD6FKVK8WJWNYPVENR7Q8Q30PK" hidden="1">#REF!</definedName>
    <definedName name="BExD6GMP0LK8WKVWMIT1NNH8CHLF" localSheetId="11" hidden="1">#REF!</definedName>
    <definedName name="BExD6GMP0LK8WKVWMIT1NNH8CHLF" localSheetId="2" hidden="1">#REF!</definedName>
    <definedName name="BExD6GMP0LK8WKVWMIT1NNH8CHLF" localSheetId="14" hidden="1">#REF!</definedName>
    <definedName name="BExD6GMP0LK8WKVWMIT1NNH8CHLF" localSheetId="12" hidden="1">#REF!</definedName>
    <definedName name="BExD6GMP0LK8WKVWMIT1NNH8CHLF" hidden="1">#REF!</definedName>
    <definedName name="BExD6H2TE0WWAUIWVSSCLPZ6B88N" localSheetId="11" hidden="1">#REF!</definedName>
    <definedName name="BExD6H2TE0WWAUIWVSSCLPZ6B88N" localSheetId="2" hidden="1">#REF!</definedName>
    <definedName name="BExD6H2TE0WWAUIWVSSCLPZ6B88N" localSheetId="14" hidden="1">#REF!</definedName>
    <definedName name="BExD6H2TE0WWAUIWVSSCLPZ6B88N" localSheetId="12" hidden="1">#REF!</definedName>
    <definedName name="BExD6H2TE0WWAUIWVSSCLPZ6B88N" hidden="1">#REF!</definedName>
    <definedName name="BExD71LTOE015TV5RSAHM8NT8GVW" localSheetId="11" hidden="1">#REF!</definedName>
    <definedName name="BExD71LTOE015TV5RSAHM8NT8GVW" localSheetId="2" hidden="1">#REF!</definedName>
    <definedName name="BExD71LTOE015TV5RSAHM8NT8GVW" localSheetId="14" hidden="1">#REF!</definedName>
    <definedName name="BExD71LTOE015TV5RSAHM8NT8GVW" localSheetId="12" hidden="1">#REF!</definedName>
    <definedName name="BExD71LTOE015TV5RSAHM8NT8GVW" hidden="1">#REF!</definedName>
    <definedName name="BExD73USXVADC7EHGHVTQNCT06ZA" localSheetId="11" hidden="1">#REF!</definedName>
    <definedName name="BExD73USXVADC7EHGHVTQNCT06ZA" localSheetId="2" hidden="1">#REF!</definedName>
    <definedName name="BExD73USXVADC7EHGHVTQNCT06ZA" localSheetId="14" hidden="1">#REF!</definedName>
    <definedName name="BExD73USXVADC7EHGHVTQNCT06ZA" localSheetId="12" hidden="1">#REF!</definedName>
    <definedName name="BExD73USXVADC7EHGHVTQNCT06ZA" hidden="1">#REF!</definedName>
    <definedName name="BExD7GAIGULTB3YHM1OS9RBQOTEC" localSheetId="11" hidden="1">#REF!</definedName>
    <definedName name="BExD7GAIGULTB3YHM1OS9RBQOTEC" localSheetId="2" hidden="1">#REF!</definedName>
    <definedName name="BExD7GAIGULTB3YHM1OS9RBQOTEC" localSheetId="14" hidden="1">#REF!</definedName>
    <definedName name="BExD7GAIGULTB3YHM1OS9RBQOTEC" localSheetId="12" hidden="1">#REF!</definedName>
    <definedName name="BExD7GAIGULTB3YHM1OS9RBQOTEC" hidden="1">#REF!</definedName>
    <definedName name="BExD7IE1DHIS52UFDCTSKPJQNRD5" localSheetId="11" hidden="1">#REF!</definedName>
    <definedName name="BExD7IE1DHIS52UFDCTSKPJQNRD5" localSheetId="2" hidden="1">#REF!</definedName>
    <definedName name="BExD7IE1DHIS52UFDCTSKPJQNRD5" localSheetId="14" hidden="1">#REF!</definedName>
    <definedName name="BExD7IE1DHIS52UFDCTSKPJQNRD5" localSheetId="12" hidden="1">#REF!</definedName>
    <definedName name="BExD7IE1DHIS52UFDCTSKPJQNRD5" hidden="1">#REF!</definedName>
    <definedName name="BExD7IUBGUWHYC9UNZ1IY5XFYKQN" localSheetId="11" hidden="1">#REF!</definedName>
    <definedName name="BExD7IUBGUWHYC9UNZ1IY5XFYKQN" localSheetId="2" hidden="1">#REF!</definedName>
    <definedName name="BExD7IUBGUWHYC9UNZ1IY5XFYKQN" localSheetId="14" hidden="1">#REF!</definedName>
    <definedName name="BExD7IUBGUWHYC9UNZ1IY5XFYKQN" localSheetId="12" hidden="1">#REF!</definedName>
    <definedName name="BExD7IUBGUWHYC9UNZ1IY5XFYKQN" hidden="1">#REF!</definedName>
    <definedName name="BExD7JQOJ35HGL8U2OCEI2P2JT7I" localSheetId="11" hidden="1">#REF!</definedName>
    <definedName name="BExD7JQOJ35HGL8U2OCEI2P2JT7I" localSheetId="2" hidden="1">#REF!</definedName>
    <definedName name="BExD7JQOJ35HGL8U2OCEI2P2JT7I" localSheetId="14" hidden="1">#REF!</definedName>
    <definedName name="BExD7JQOJ35HGL8U2OCEI2P2JT7I" localSheetId="12" hidden="1">#REF!</definedName>
    <definedName name="BExD7JQOJ35HGL8U2OCEI2P2JT7I" hidden="1">#REF!</definedName>
    <definedName name="BExD7KSDKNDNH95NDT3S7GM3MUU2" localSheetId="11" hidden="1">#REF!</definedName>
    <definedName name="BExD7KSDKNDNH95NDT3S7GM3MUU2" localSheetId="2" hidden="1">#REF!</definedName>
    <definedName name="BExD7KSDKNDNH95NDT3S7GM3MUU2" localSheetId="14" hidden="1">#REF!</definedName>
    <definedName name="BExD7KSDKNDNH95NDT3S7GM3MUU2" localSheetId="12" hidden="1">#REF!</definedName>
    <definedName name="BExD7KSDKNDNH95NDT3S7GM3MUU2" hidden="1">#REF!</definedName>
    <definedName name="BExD8H5O087KQVWIVPUUID5VMGMS" localSheetId="11" hidden="1">#REF!</definedName>
    <definedName name="BExD8H5O087KQVWIVPUUID5VMGMS" localSheetId="2" hidden="1">#REF!</definedName>
    <definedName name="BExD8H5O087KQVWIVPUUID5VMGMS" localSheetId="14" hidden="1">#REF!</definedName>
    <definedName name="BExD8H5O087KQVWIVPUUID5VMGMS" localSheetId="12" hidden="1">#REF!</definedName>
    <definedName name="BExD8H5O087KQVWIVPUUID5VMGMS" hidden="1">#REF!</definedName>
    <definedName name="BExD8HLWJHFK6566YQLGOAPIWD7G" localSheetId="11" hidden="1">#REF!</definedName>
    <definedName name="BExD8HLWJHFK6566YQLGOAPIWD7G" localSheetId="2" hidden="1">#REF!</definedName>
    <definedName name="BExD8HLWJHFK6566YQLGOAPIWD7G" localSheetId="14" hidden="1">#REF!</definedName>
    <definedName name="BExD8HLWJHFK6566YQLGOAPIWD7G" localSheetId="12" hidden="1">#REF!</definedName>
    <definedName name="BExD8HLWJHFK6566YQLGOAPIWD7G" hidden="1">#REF!</definedName>
    <definedName name="BExD8OCLZMFN5K3VZYI4Q4ITVKUA" localSheetId="11" hidden="1">#REF!</definedName>
    <definedName name="BExD8OCLZMFN5K3VZYI4Q4ITVKUA" localSheetId="2" hidden="1">#REF!</definedName>
    <definedName name="BExD8OCLZMFN5K3VZYI4Q4ITVKUA" localSheetId="14" hidden="1">#REF!</definedName>
    <definedName name="BExD8OCLZMFN5K3VZYI4Q4ITVKUA" localSheetId="12" hidden="1">#REF!</definedName>
    <definedName name="BExD8OCLZMFN5K3VZYI4Q4ITVKUA" hidden="1">#REF!</definedName>
    <definedName name="BExD93C1R6LC0631ECHVFYH0R0PD" localSheetId="11" hidden="1">#REF!</definedName>
    <definedName name="BExD93C1R6LC0631ECHVFYH0R0PD" localSheetId="2" hidden="1">#REF!</definedName>
    <definedName name="BExD93C1R6LC0631ECHVFYH0R0PD" localSheetId="14" hidden="1">#REF!</definedName>
    <definedName name="BExD93C1R6LC0631ECHVFYH0R0PD" localSheetId="12" hidden="1">#REF!</definedName>
    <definedName name="BExD93C1R6LC0631ECHVFYH0R0PD" hidden="1">#REF!</definedName>
    <definedName name="BExD97TXIO0COVNN4OH3DEJ33YLM" localSheetId="11" hidden="1">#REF!</definedName>
    <definedName name="BExD97TXIO0COVNN4OH3DEJ33YLM" localSheetId="2" hidden="1">#REF!</definedName>
    <definedName name="BExD97TXIO0COVNN4OH3DEJ33YLM" localSheetId="14" hidden="1">#REF!</definedName>
    <definedName name="BExD97TXIO0COVNN4OH3DEJ33YLM" localSheetId="12" hidden="1">#REF!</definedName>
    <definedName name="BExD97TXIO0COVNN4OH3DEJ33YLM" hidden="1">#REF!</definedName>
    <definedName name="BExD99RZ1RFIMK6O1ZHSPJ68X9Y5" localSheetId="11" hidden="1">#REF!</definedName>
    <definedName name="BExD99RZ1RFIMK6O1ZHSPJ68X9Y5" localSheetId="2" hidden="1">#REF!</definedName>
    <definedName name="BExD99RZ1RFIMK6O1ZHSPJ68X9Y5" localSheetId="14" hidden="1">#REF!</definedName>
    <definedName name="BExD99RZ1RFIMK6O1ZHSPJ68X9Y5" localSheetId="12" hidden="1">#REF!</definedName>
    <definedName name="BExD99RZ1RFIMK6O1ZHSPJ68X9Y5" hidden="1">#REF!</definedName>
    <definedName name="BExD9ATSNNU6SJVYYUCUG2AFS57W" localSheetId="11" hidden="1">#REF!</definedName>
    <definedName name="BExD9ATSNNU6SJVYYUCUG2AFS57W" localSheetId="2" hidden="1">#REF!</definedName>
    <definedName name="BExD9ATSNNU6SJVYYUCUG2AFS57W" localSheetId="14" hidden="1">#REF!</definedName>
    <definedName name="BExD9ATSNNU6SJVYYUCUG2AFS57W" localSheetId="12" hidden="1">#REF!</definedName>
    <definedName name="BExD9ATSNNU6SJVYYUCUG2AFS57W" hidden="1">#REF!</definedName>
    <definedName name="BExD9JO1QOKHUKL6DOEKDLUBPPKZ" localSheetId="11" hidden="1">#REF!</definedName>
    <definedName name="BExD9JO1QOKHUKL6DOEKDLUBPPKZ" localSheetId="2" hidden="1">#REF!</definedName>
    <definedName name="BExD9JO1QOKHUKL6DOEKDLUBPPKZ" localSheetId="14" hidden="1">#REF!</definedName>
    <definedName name="BExD9JO1QOKHUKL6DOEKDLUBPPKZ" localSheetId="12" hidden="1">#REF!</definedName>
    <definedName name="BExD9JO1QOKHUKL6DOEKDLUBPPKZ" hidden="1">#REF!</definedName>
    <definedName name="BExD9L0ID3VSOU609GKWYTA5BFMA" localSheetId="11" hidden="1">#REF!</definedName>
    <definedName name="BExD9L0ID3VSOU609GKWYTA5BFMA" localSheetId="2" hidden="1">#REF!</definedName>
    <definedName name="BExD9L0ID3VSOU609GKWYTA5BFMA" localSheetId="14" hidden="1">#REF!</definedName>
    <definedName name="BExD9L0ID3VSOU609GKWYTA5BFMA" localSheetId="12" hidden="1">#REF!</definedName>
    <definedName name="BExD9L0ID3VSOU609GKWYTA5BFMA" hidden="1">#REF!</definedName>
    <definedName name="BExD9M7SEMG0JK2FUTTZXWIEBTKB" localSheetId="11" hidden="1">#REF!</definedName>
    <definedName name="BExD9M7SEMG0JK2FUTTZXWIEBTKB" localSheetId="2" hidden="1">#REF!</definedName>
    <definedName name="BExD9M7SEMG0JK2FUTTZXWIEBTKB" localSheetId="14" hidden="1">#REF!</definedName>
    <definedName name="BExD9M7SEMG0JK2FUTTZXWIEBTKB" localSheetId="12" hidden="1">#REF!</definedName>
    <definedName name="BExD9M7SEMG0JK2FUTTZXWIEBTKB" hidden="1">#REF!</definedName>
    <definedName name="BExD9MNYBYB1AICQL5165G472IE2" localSheetId="11" hidden="1">#REF!</definedName>
    <definedName name="BExD9MNYBYB1AICQL5165G472IE2" localSheetId="2" hidden="1">#REF!</definedName>
    <definedName name="BExD9MNYBYB1AICQL5165G472IE2" localSheetId="14" hidden="1">#REF!</definedName>
    <definedName name="BExD9MNYBYB1AICQL5165G472IE2" localSheetId="12" hidden="1">#REF!</definedName>
    <definedName name="BExD9MNYBYB1AICQL5165G472IE2" hidden="1">#REF!</definedName>
    <definedName name="BExD9PNSYT7GASEGUVL48MUQ02WO" localSheetId="11" hidden="1">#REF!</definedName>
    <definedName name="BExD9PNSYT7GASEGUVL48MUQ02WO" localSheetId="2" hidden="1">#REF!</definedName>
    <definedName name="BExD9PNSYT7GASEGUVL48MUQ02WO" localSheetId="14" hidden="1">#REF!</definedName>
    <definedName name="BExD9PNSYT7GASEGUVL48MUQ02WO" localSheetId="12" hidden="1">#REF!</definedName>
    <definedName name="BExD9PNSYT7GASEGUVL48MUQ02WO" hidden="1">#REF!</definedName>
    <definedName name="BExD9TK2MIWFH5SKUYU9ZKF4NPHQ" localSheetId="11" hidden="1">#REF!</definedName>
    <definedName name="BExD9TK2MIWFH5SKUYU9ZKF4NPHQ" localSheetId="2" hidden="1">#REF!</definedName>
    <definedName name="BExD9TK2MIWFH5SKUYU9ZKF4NPHQ" localSheetId="14" hidden="1">#REF!</definedName>
    <definedName name="BExD9TK2MIWFH5SKUYU9ZKF4NPHQ" localSheetId="12" hidden="1">#REF!</definedName>
    <definedName name="BExD9TK2MIWFH5SKUYU9ZKF4NPHQ" hidden="1">#REF!</definedName>
    <definedName name="BExDA23J1UL1EN1K0BLX2TKAX4U0" localSheetId="11" hidden="1">#REF!</definedName>
    <definedName name="BExDA23J1UL1EN1K0BLX2TKAX4U0" localSheetId="2" hidden="1">#REF!</definedName>
    <definedName name="BExDA23J1UL1EN1K0BLX2TKAX4U0" localSheetId="14" hidden="1">#REF!</definedName>
    <definedName name="BExDA23J1UL1EN1K0BLX2TKAX4U0" localSheetId="12" hidden="1">#REF!</definedName>
    <definedName name="BExDA23J1UL1EN1K0BLX2TKAX4U0" hidden="1">#REF!</definedName>
    <definedName name="BExDA6594R2INH5X2F55YRZSKRND" localSheetId="11" hidden="1">#REF!</definedName>
    <definedName name="BExDA6594R2INH5X2F55YRZSKRND" localSheetId="2" hidden="1">#REF!</definedName>
    <definedName name="BExDA6594R2INH5X2F55YRZSKRND" localSheetId="14" hidden="1">#REF!</definedName>
    <definedName name="BExDA6594R2INH5X2F55YRZSKRND" localSheetId="12" hidden="1">#REF!</definedName>
    <definedName name="BExDA6594R2INH5X2F55YRZSKRND" hidden="1">#REF!</definedName>
    <definedName name="BExDA6LD9061UULVKUUI4QP8SK13" localSheetId="11" hidden="1">#REF!</definedName>
    <definedName name="BExDA6LD9061UULVKUUI4QP8SK13" localSheetId="2" hidden="1">#REF!</definedName>
    <definedName name="BExDA6LD9061UULVKUUI4QP8SK13" localSheetId="14" hidden="1">#REF!</definedName>
    <definedName name="BExDA6LD9061UULVKUUI4QP8SK13" localSheetId="12" hidden="1">#REF!</definedName>
    <definedName name="BExDA6LD9061UULVKUUI4QP8SK13" hidden="1">#REF!</definedName>
    <definedName name="BExDAGMVMNLQ6QXASB9R6D8DIT12" localSheetId="11" hidden="1">#REF!</definedName>
    <definedName name="BExDAGMVMNLQ6QXASB9R6D8DIT12" localSheetId="2" hidden="1">#REF!</definedName>
    <definedName name="BExDAGMVMNLQ6QXASB9R6D8DIT12" localSheetId="14" hidden="1">#REF!</definedName>
    <definedName name="BExDAGMVMNLQ6QXASB9R6D8DIT12" localSheetId="12" hidden="1">#REF!</definedName>
    <definedName name="BExDAGMVMNLQ6QXASB9R6D8DIT12" hidden="1">#REF!</definedName>
    <definedName name="BExDAYBHU9ADLXI8VRC7F608RVGM" localSheetId="11" hidden="1">#REF!</definedName>
    <definedName name="BExDAYBHU9ADLXI8VRC7F608RVGM" localSheetId="2" hidden="1">#REF!</definedName>
    <definedName name="BExDAYBHU9ADLXI8VRC7F608RVGM" localSheetId="14" hidden="1">#REF!</definedName>
    <definedName name="BExDAYBHU9ADLXI8VRC7F608RVGM" localSheetId="12" hidden="1">#REF!</definedName>
    <definedName name="BExDAYBHU9ADLXI8VRC7F608RVGM" hidden="1">#REF!</definedName>
    <definedName name="BExDBDR1XR0FV0CYUCB2OJ7CJCZU" localSheetId="11" hidden="1">#REF!</definedName>
    <definedName name="BExDBDR1XR0FV0CYUCB2OJ7CJCZU" localSheetId="2" hidden="1">#REF!</definedName>
    <definedName name="BExDBDR1XR0FV0CYUCB2OJ7CJCZU" localSheetId="14" hidden="1">#REF!</definedName>
    <definedName name="BExDBDR1XR0FV0CYUCB2OJ7CJCZU" localSheetId="12" hidden="1">#REF!</definedName>
    <definedName name="BExDBDR1XR0FV0CYUCB2OJ7CJCZU" hidden="1">#REF!</definedName>
    <definedName name="BExDC7F818VN0S18ID7XRCRVYPJ4" localSheetId="11" hidden="1">#REF!</definedName>
    <definedName name="BExDC7F818VN0S18ID7XRCRVYPJ4" localSheetId="2" hidden="1">#REF!</definedName>
    <definedName name="BExDC7F818VN0S18ID7XRCRVYPJ4" localSheetId="14" hidden="1">#REF!</definedName>
    <definedName name="BExDC7F818VN0S18ID7XRCRVYPJ4" localSheetId="12" hidden="1">#REF!</definedName>
    <definedName name="BExDC7F818VN0S18ID7XRCRVYPJ4" hidden="1">#REF!</definedName>
    <definedName name="BExDCL7K96PC9VZYB70ZW3QPVIJE" localSheetId="11" hidden="1">#REF!</definedName>
    <definedName name="BExDCL7K96PC9VZYB70ZW3QPVIJE" localSheetId="2" hidden="1">#REF!</definedName>
    <definedName name="BExDCL7K96PC9VZYB70ZW3QPVIJE" localSheetId="14" hidden="1">#REF!</definedName>
    <definedName name="BExDCL7K96PC9VZYB70ZW3QPVIJE" localSheetId="12" hidden="1">#REF!</definedName>
    <definedName name="BExDCL7K96PC9VZYB70ZW3QPVIJE" hidden="1">#REF!</definedName>
    <definedName name="BExDCP3UZ3C2O4C1F7KMU0Z9U32N" localSheetId="11" hidden="1">#REF!</definedName>
    <definedName name="BExDCP3UZ3C2O4C1F7KMU0Z9U32N" localSheetId="2" hidden="1">#REF!</definedName>
    <definedName name="BExDCP3UZ3C2O4C1F7KMU0Z9U32N" localSheetId="14" hidden="1">#REF!</definedName>
    <definedName name="BExDCP3UZ3C2O4C1F7KMU0Z9U32N" localSheetId="12" hidden="1">#REF!</definedName>
    <definedName name="BExDCP3UZ3C2O4C1F7KMU0Z9U32N" hidden="1">#REF!</definedName>
    <definedName name="BExEO14OTKLVDBTNB2ONGZ4YB20H" localSheetId="11" hidden="1">#REF!</definedName>
    <definedName name="BExEO14OTKLVDBTNB2ONGZ4YB20H" localSheetId="2" hidden="1">#REF!</definedName>
    <definedName name="BExEO14OTKLVDBTNB2ONGZ4YB20H" localSheetId="14" hidden="1">#REF!</definedName>
    <definedName name="BExEO14OTKLVDBTNB2ONGZ4YB20H" localSheetId="12" hidden="1">#REF!</definedName>
    <definedName name="BExEO14OTKLVDBTNB2ONGZ4YB20H" hidden="1">#REF!</definedName>
    <definedName name="BExEO80UUNTK4DX33Z5TYLM8NYZM" localSheetId="11" hidden="1">#REF!</definedName>
    <definedName name="BExEO80UUNTK4DX33Z5TYLM8NYZM" localSheetId="2" hidden="1">#REF!</definedName>
    <definedName name="BExEO80UUNTK4DX33Z5TYLM8NYZM" localSheetId="14" hidden="1">#REF!</definedName>
    <definedName name="BExEO80UUNTK4DX33Z5TYLM8NYZM" localSheetId="12" hidden="1">#REF!</definedName>
    <definedName name="BExEO80UUNTK4DX33Z5TYLM8NYZM" hidden="1">#REF!</definedName>
    <definedName name="BExEOBX3WECDMYCV9RLN49APTXMM" localSheetId="11" hidden="1">#REF!</definedName>
    <definedName name="BExEOBX3WECDMYCV9RLN49APTXMM" localSheetId="2" hidden="1">#REF!</definedName>
    <definedName name="BExEOBX3WECDMYCV9RLN49APTXMM" localSheetId="14" hidden="1">#REF!</definedName>
    <definedName name="BExEOBX3WECDMYCV9RLN49APTXMM" localSheetId="12" hidden="1">#REF!</definedName>
    <definedName name="BExEOBX3WECDMYCV9RLN49APTXMM" hidden="1">#REF!</definedName>
    <definedName name="BExEPN9VIYI0FVL0HLZQXJFO6TT0" localSheetId="11" hidden="1">#REF!</definedName>
    <definedName name="BExEPN9VIYI0FVL0HLZQXJFO6TT0" localSheetId="2" hidden="1">#REF!</definedName>
    <definedName name="BExEPN9VIYI0FVL0HLZQXJFO6TT0" localSheetId="14" hidden="1">#REF!</definedName>
    <definedName name="BExEPN9VIYI0FVL0HLZQXJFO6TT0" localSheetId="12" hidden="1">#REF!</definedName>
    <definedName name="BExEPN9VIYI0FVL0HLZQXJFO6TT0" hidden="1">#REF!</definedName>
    <definedName name="BExEPQPUOD4B6H60DKEB9159F7DR" localSheetId="11" hidden="1">#REF!</definedName>
    <definedName name="BExEPQPUOD4B6H60DKEB9159F7DR" localSheetId="2" hidden="1">#REF!</definedName>
    <definedName name="BExEPQPUOD4B6H60DKEB9159F7DR" localSheetId="14" hidden="1">#REF!</definedName>
    <definedName name="BExEPQPUOD4B6H60DKEB9159F7DR" localSheetId="12" hidden="1">#REF!</definedName>
    <definedName name="BExEPQPUOD4B6H60DKEB9159F7DR" hidden="1">#REF!</definedName>
    <definedName name="BExEPYT6VDSMR8MU2341Q5GM2Y9V" localSheetId="11" hidden="1">#REF!</definedName>
    <definedName name="BExEPYT6VDSMR8MU2341Q5GM2Y9V" localSheetId="2" hidden="1">#REF!</definedName>
    <definedName name="BExEPYT6VDSMR8MU2341Q5GM2Y9V" localSheetId="14" hidden="1">#REF!</definedName>
    <definedName name="BExEPYT6VDSMR8MU2341Q5GM2Y9V" localSheetId="12" hidden="1">#REF!</definedName>
    <definedName name="BExEPYT6VDSMR8MU2341Q5GM2Y9V" hidden="1">#REF!</definedName>
    <definedName name="BExEQ2ENYLMY8K1796XBB31CJHNN" localSheetId="11" hidden="1">#REF!</definedName>
    <definedName name="BExEQ2ENYLMY8K1796XBB31CJHNN" localSheetId="2" hidden="1">#REF!</definedName>
    <definedName name="BExEQ2ENYLMY8K1796XBB31CJHNN" localSheetId="14" hidden="1">#REF!</definedName>
    <definedName name="BExEQ2ENYLMY8K1796XBB31CJHNN" localSheetId="12" hidden="1">#REF!</definedName>
    <definedName name="BExEQ2ENYLMY8K1796XBB31CJHNN" hidden="1">#REF!</definedName>
    <definedName name="BExEQ2PFE4N40LEPGDPS90WDL6BN" localSheetId="11" hidden="1">#REF!</definedName>
    <definedName name="BExEQ2PFE4N40LEPGDPS90WDL6BN" localSheetId="2" hidden="1">#REF!</definedName>
    <definedName name="BExEQ2PFE4N40LEPGDPS90WDL6BN" localSheetId="14" hidden="1">#REF!</definedName>
    <definedName name="BExEQ2PFE4N40LEPGDPS90WDL6BN" localSheetId="12" hidden="1">#REF!</definedName>
    <definedName name="BExEQ2PFE4N40LEPGDPS90WDL6BN" hidden="1">#REF!</definedName>
    <definedName name="BExEQ2PFURT24NQYGYVE8NKX1EGA" localSheetId="11" hidden="1">#REF!</definedName>
    <definedName name="BExEQ2PFURT24NQYGYVE8NKX1EGA" localSheetId="2" hidden="1">#REF!</definedName>
    <definedName name="BExEQ2PFURT24NQYGYVE8NKX1EGA" localSheetId="14" hidden="1">#REF!</definedName>
    <definedName name="BExEQ2PFURT24NQYGYVE8NKX1EGA" localSheetId="12" hidden="1">#REF!</definedName>
    <definedName name="BExEQ2PFURT24NQYGYVE8NKX1EGA" hidden="1">#REF!</definedName>
    <definedName name="BExEQB8ZWXO6IIGOEPWTLOJGE2NR" localSheetId="11" hidden="1">#REF!</definedName>
    <definedName name="BExEQB8ZWXO6IIGOEPWTLOJGE2NR" localSheetId="2" hidden="1">#REF!</definedName>
    <definedName name="BExEQB8ZWXO6IIGOEPWTLOJGE2NR" localSheetId="14" hidden="1">#REF!</definedName>
    <definedName name="BExEQB8ZWXO6IIGOEPWTLOJGE2NR" localSheetId="12" hidden="1">#REF!</definedName>
    <definedName name="BExEQB8ZWXO6IIGOEPWTLOJGE2NR" hidden="1">#REF!</definedName>
    <definedName name="BExEQBZX0EL6LIKPY01197ACK65H" localSheetId="11" hidden="1">#REF!</definedName>
    <definedName name="BExEQBZX0EL6LIKPY01197ACK65H" localSheetId="2" hidden="1">#REF!</definedName>
    <definedName name="BExEQBZX0EL6LIKPY01197ACK65H" localSheetId="14" hidden="1">#REF!</definedName>
    <definedName name="BExEQBZX0EL6LIKPY01197ACK65H" localSheetId="12" hidden="1">#REF!</definedName>
    <definedName name="BExEQBZX0EL6LIKPY01197ACK65H" hidden="1">#REF!</definedName>
    <definedName name="BExEQDXZALJLD4OBF74IKZBR13SR" localSheetId="11" hidden="1">#REF!</definedName>
    <definedName name="BExEQDXZALJLD4OBF74IKZBR13SR" localSheetId="2" hidden="1">#REF!</definedName>
    <definedName name="BExEQDXZALJLD4OBF74IKZBR13SR" localSheetId="14" hidden="1">#REF!</definedName>
    <definedName name="BExEQDXZALJLD4OBF74IKZBR13SR" localSheetId="12" hidden="1">#REF!</definedName>
    <definedName name="BExEQDXZALJLD4OBF74IKZBR13SR" hidden="1">#REF!</definedName>
    <definedName name="BExEQFLE2RPWGMWQAI4JMKUEFRPT" localSheetId="11" hidden="1">#REF!</definedName>
    <definedName name="BExEQFLE2RPWGMWQAI4JMKUEFRPT" localSheetId="2" hidden="1">#REF!</definedName>
    <definedName name="BExEQFLE2RPWGMWQAI4JMKUEFRPT" localSheetId="14" hidden="1">#REF!</definedName>
    <definedName name="BExEQFLE2RPWGMWQAI4JMKUEFRPT" localSheetId="12" hidden="1">#REF!</definedName>
    <definedName name="BExEQFLE2RPWGMWQAI4JMKUEFRPT" hidden="1">#REF!</definedName>
    <definedName name="BExEQJHNJV9U65F5VGIGX0VM02VF" localSheetId="11" hidden="1">#REF!</definedName>
    <definedName name="BExEQJHNJV9U65F5VGIGX0VM02VF" localSheetId="2" hidden="1">#REF!</definedName>
    <definedName name="BExEQJHNJV9U65F5VGIGX0VM02VF" localSheetId="14" hidden="1">#REF!</definedName>
    <definedName name="BExEQJHNJV9U65F5VGIGX0VM02VF" localSheetId="12" hidden="1">#REF!</definedName>
    <definedName name="BExEQJHNJV9U65F5VGIGX0VM02VF" hidden="1">#REF!</definedName>
    <definedName name="BExEQTZAP8R69U31W4LKGTKKGKQE" localSheetId="11" hidden="1">#REF!</definedName>
    <definedName name="BExEQTZAP8R69U31W4LKGTKKGKQE" localSheetId="2" hidden="1">#REF!</definedName>
    <definedName name="BExEQTZAP8R69U31W4LKGTKKGKQE" localSheetId="14" hidden="1">#REF!</definedName>
    <definedName name="BExEQTZAP8R69U31W4LKGTKKGKQE" localSheetId="12" hidden="1">#REF!</definedName>
    <definedName name="BExEQTZAP8R69U31W4LKGTKKGKQE" hidden="1">#REF!</definedName>
    <definedName name="BExER2O72H1F9WV6S1J04C15PXX7" localSheetId="11" hidden="1">#REF!</definedName>
    <definedName name="BExER2O72H1F9WV6S1J04C15PXX7" localSheetId="2" hidden="1">#REF!</definedName>
    <definedName name="BExER2O72H1F9WV6S1J04C15PXX7" localSheetId="14" hidden="1">#REF!</definedName>
    <definedName name="BExER2O72H1F9WV6S1J04C15PXX7" localSheetId="12" hidden="1">#REF!</definedName>
    <definedName name="BExER2O72H1F9WV6S1J04C15PXX7" hidden="1">#REF!</definedName>
    <definedName name="BExERIPCI7N2NW7JRL59DVT0TTSU" localSheetId="11" hidden="1">#REF!</definedName>
    <definedName name="BExERIPCI7N2NW7JRL59DVT0TTSU" localSheetId="2" hidden="1">#REF!</definedName>
    <definedName name="BExERIPCI7N2NW7JRL59DVT0TTSU" localSheetId="14" hidden="1">#REF!</definedName>
    <definedName name="BExERIPCI7N2NW7JRL59DVT0TTSU" localSheetId="12" hidden="1">#REF!</definedName>
    <definedName name="BExERIPCI7N2NW7JRL59DVT0TTSU" hidden="1">#REF!</definedName>
    <definedName name="BExERRUIKIOATPZ9U4HQ0V52RJAU" localSheetId="11" hidden="1">#REF!</definedName>
    <definedName name="BExERRUIKIOATPZ9U4HQ0V52RJAU" localSheetId="2" hidden="1">#REF!</definedName>
    <definedName name="BExERRUIKIOATPZ9U4HQ0V52RJAU" localSheetId="14" hidden="1">#REF!</definedName>
    <definedName name="BExERRUIKIOATPZ9U4HQ0V52RJAU" localSheetId="12" hidden="1">#REF!</definedName>
    <definedName name="BExERRUIKIOATPZ9U4HQ0V52RJAU" hidden="1">#REF!</definedName>
    <definedName name="BExERSANFNM1O7T65PC5MJ301YET" localSheetId="11" hidden="1">#REF!</definedName>
    <definedName name="BExERSANFNM1O7T65PC5MJ301YET" localSheetId="2" hidden="1">#REF!</definedName>
    <definedName name="BExERSANFNM1O7T65PC5MJ301YET" localSheetId="14" hidden="1">#REF!</definedName>
    <definedName name="BExERSANFNM1O7T65PC5MJ301YET" localSheetId="12" hidden="1">#REF!</definedName>
    <definedName name="BExERSANFNM1O7T65PC5MJ301YET" hidden="1">#REF!</definedName>
    <definedName name="BExERU8P606C6QQZZL55U0ZQYQF1" localSheetId="11" hidden="1">#REF!</definedName>
    <definedName name="BExERU8P606C6QQZZL55U0ZQYQF1" localSheetId="2" hidden="1">#REF!</definedName>
    <definedName name="BExERU8P606C6QQZZL55U0ZQYQF1" localSheetId="14" hidden="1">#REF!</definedName>
    <definedName name="BExERU8P606C6QQZZL55U0ZQYQF1" localSheetId="12" hidden="1">#REF!</definedName>
    <definedName name="BExERU8P606C6QQZZL55U0ZQYQF1" hidden="1">#REF!</definedName>
    <definedName name="BExERWCEBKQRYWRQLYJ4UCMMKTHG" localSheetId="11" hidden="1">#REF!</definedName>
    <definedName name="BExERWCEBKQRYWRQLYJ4UCMMKTHG" localSheetId="2" hidden="1">#REF!</definedName>
    <definedName name="BExERWCEBKQRYWRQLYJ4UCMMKTHG" localSheetId="9" hidden="1">[16]ZZCOOM_M03_Q004!#REF!</definedName>
    <definedName name="BExERWCEBKQRYWRQLYJ4UCMMKTHG" localSheetId="7" hidden="1">[16]ZZCOOM_M03_Q004!#REF!</definedName>
    <definedName name="BExERWCEBKQRYWRQLYJ4UCMMKTHG" localSheetId="6" hidden="1">[16]ZZCOOM_M03_Q004!#REF!</definedName>
    <definedName name="BExERWCEBKQRYWRQLYJ4UCMMKTHG" localSheetId="14" hidden="1">#REF!</definedName>
    <definedName name="BExERWCEBKQRYWRQLYJ4UCMMKTHG" localSheetId="12" hidden="1">#REF!</definedName>
    <definedName name="BExERWCEBKQRYWRQLYJ4UCMMKTHG" hidden="1">#REF!</definedName>
    <definedName name="BExERXE1QW042A2T25RI4DVUU59O" localSheetId="11" hidden="1">#REF!</definedName>
    <definedName name="BExERXE1QW042A2T25RI4DVUU59O" localSheetId="2" hidden="1">#REF!</definedName>
    <definedName name="BExERXE1QW042A2T25RI4DVUU59O" localSheetId="14" hidden="1">#REF!</definedName>
    <definedName name="BExERXE1QW042A2T25RI4DVUU59O" localSheetId="12" hidden="1">#REF!</definedName>
    <definedName name="BExERXE1QW042A2T25RI4DVUU59O" hidden="1">#REF!</definedName>
    <definedName name="BExES44RHHDL3V7FLV6M20834WF1" localSheetId="11" hidden="1">#REF!</definedName>
    <definedName name="BExES44RHHDL3V7FLV6M20834WF1" localSheetId="2" hidden="1">#REF!</definedName>
    <definedName name="BExES44RHHDL3V7FLV6M20834WF1" localSheetId="14" hidden="1">#REF!</definedName>
    <definedName name="BExES44RHHDL3V7FLV6M20834WF1" localSheetId="12" hidden="1">#REF!</definedName>
    <definedName name="BExES44RHHDL3V7FLV6M20834WF1" hidden="1">#REF!</definedName>
    <definedName name="BExES4A7VE2X3RYYTVRLKZD4I7WU" localSheetId="11" hidden="1">#REF!</definedName>
    <definedName name="BExES4A7VE2X3RYYTVRLKZD4I7WU" localSheetId="2" hidden="1">#REF!</definedName>
    <definedName name="BExES4A7VE2X3RYYTVRLKZD4I7WU" localSheetId="14" hidden="1">#REF!</definedName>
    <definedName name="BExES4A7VE2X3RYYTVRLKZD4I7WU" localSheetId="12" hidden="1">#REF!</definedName>
    <definedName name="BExES4A7VE2X3RYYTVRLKZD4I7WU" hidden="1">#REF!</definedName>
    <definedName name="BExESLYUFDACMPARVY264HKBCXLX" localSheetId="11" hidden="1">#REF!</definedName>
    <definedName name="BExESLYUFDACMPARVY264HKBCXLX" localSheetId="2" hidden="1">#REF!</definedName>
    <definedName name="BExESLYUFDACMPARVY264HKBCXLX" localSheetId="14" hidden="1">#REF!</definedName>
    <definedName name="BExESLYUFDACMPARVY264HKBCXLX" localSheetId="12" hidden="1">#REF!</definedName>
    <definedName name="BExESLYUFDACMPARVY264HKBCXLX" hidden="1">#REF!</definedName>
    <definedName name="BExESMKD95A649M0WRSG6CXXP326" localSheetId="11" hidden="1">#REF!</definedName>
    <definedName name="BExESMKD95A649M0WRSG6CXXP326" localSheetId="2" hidden="1">#REF!</definedName>
    <definedName name="BExESMKD95A649M0WRSG6CXXP326" localSheetId="14" hidden="1">#REF!</definedName>
    <definedName name="BExESMKD95A649M0WRSG6CXXP326" localSheetId="12" hidden="1">#REF!</definedName>
    <definedName name="BExESMKD95A649M0WRSG6CXXP326" hidden="1">#REF!</definedName>
    <definedName name="BExESR27ZXJG5VMY4PR9D940VS7T" localSheetId="11" hidden="1">#REF!</definedName>
    <definedName name="BExESR27ZXJG5VMY4PR9D940VS7T" localSheetId="2" hidden="1">#REF!</definedName>
    <definedName name="BExESR27ZXJG5VMY4PR9D940VS7T" localSheetId="14" hidden="1">#REF!</definedName>
    <definedName name="BExESR27ZXJG5VMY4PR9D940VS7T" localSheetId="12" hidden="1">#REF!</definedName>
    <definedName name="BExESR27ZXJG5VMY4PR9D940VS7T" hidden="1">#REF!</definedName>
    <definedName name="BExESVK1YRJM6UG6FBYOF9CNX29X" localSheetId="11" hidden="1">#REF!</definedName>
    <definedName name="BExESVK1YRJM6UG6FBYOF9CNX29X" localSheetId="2" hidden="1">#REF!</definedName>
    <definedName name="BExESVK1YRJM6UG6FBYOF9CNX29X" localSheetId="14" hidden="1">#REF!</definedName>
    <definedName name="BExESVK1YRJM6UG6FBYOF9CNX29X" localSheetId="12" hidden="1">#REF!</definedName>
    <definedName name="BExESVK1YRJM6UG6FBYOF9CNX29X" hidden="1">#REF!</definedName>
    <definedName name="BExESZ03KXL8DQ2591HLR56ZML94" localSheetId="11" hidden="1">#REF!</definedName>
    <definedName name="BExESZ03KXL8DQ2591HLR56ZML94" localSheetId="2" hidden="1">#REF!</definedName>
    <definedName name="BExESZ03KXL8DQ2591HLR56ZML94" localSheetId="14" hidden="1">#REF!</definedName>
    <definedName name="BExESZ03KXL8DQ2591HLR56ZML94" localSheetId="12" hidden="1">#REF!</definedName>
    <definedName name="BExESZ03KXL8DQ2591HLR56ZML94" hidden="1">#REF!</definedName>
    <definedName name="BExESZAW5N443NRTKIP59OEI1CR6" localSheetId="11" hidden="1">#REF!</definedName>
    <definedName name="BExESZAW5N443NRTKIP59OEI1CR6" localSheetId="2" hidden="1">#REF!</definedName>
    <definedName name="BExESZAW5N443NRTKIP59OEI1CR6" localSheetId="14" hidden="1">#REF!</definedName>
    <definedName name="BExESZAW5N443NRTKIP59OEI1CR6" localSheetId="12" hidden="1">#REF!</definedName>
    <definedName name="BExESZAW5N443NRTKIP59OEI1CR6" hidden="1">#REF!</definedName>
    <definedName name="BExET3HXQ60A4O2OLKX8QNXRI6LQ" localSheetId="11" hidden="1">#REF!</definedName>
    <definedName name="BExET3HXQ60A4O2OLKX8QNXRI6LQ" localSheetId="2" hidden="1">#REF!</definedName>
    <definedName name="BExET3HXQ60A4O2OLKX8QNXRI6LQ" localSheetId="14" hidden="1">#REF!</definedName>
    <definedName name="BExET3HXQ60A4O2OLKX8QNXRI6LQ" localSheetId="12" hidden="1">#REF!</definedName>
    <definedName name="BExET3HXQ60A4O2OLKX8QNXRI6LQ" hidden="1">#REF!</definedName>
    <definedName name="BExET4EAH366GROMVVMDCSUI1018" localSheetId="11" hidden="1">#REF!</definedName>
    <definedName name="BExET4EAH366GROMVVMDCSUI1018" localSheetId="2" hidden="1">#REF!</definedName>
    <definedName name="BExET4EAH366GROMVVMDCSUI1018" localSheetId="14" hidden="1">#REF!</definedName>
    <definedName name="BExET4EAH366GROMVVMDCSUI1018" localSheetId="12" hidden="1">#REF!</definedName>
    <definedName name="BExET4EAH366GROMVVMDCSUI1018" hidden="1">#REF!</definedName>
    <definedName name="BExETA3B1FCIOA80H94K90FWXQKE" localSheetId="11" hidden="1">#REF!</definedName>
    <definedName name="BExETA3B1FCIOA80H94K90FWXQKE" localSheetId="2" hidden="1">#REF!</definedName>
    <definedName name="BExETA3B1FCIOA80H94K90FWXQKE" localSheetId="14" hidden="1">#REF!</definedName>
    <definedName name="BExETA3B1FCIOA80H94K90FWXQKE" localSheetId="12" hidden="1">#REF!</definedName>
    <definedName name="BExETA3B1FCIOA80H94K90FWXQKE" hidden="1">#REF!</definedName>
    <definedName name="BExETAZOYT4CJIT8RRKC9F2HJG1D" localSheetId="11" hidden="1">#REF!</definedName>
    <definedName name="BExETAZOYT4CJIT8RRKC9F2HJG1D" localSheetId="2" hidden="1">#REF!</definedName>
    <definedName name="BExETAZOYT4CJIT8RRKC9F2HJG1D" localSheetId="14" hidden="1">#REF!</definedName>
    <definedName name="BExETAZOYT4CJIT8RRKC9F2HJG1D" localSheetId="12" hidden="1">#REF!</definedName>
    <definedName name="BExETAZOYT4CJIT8RRKC9F2HJG1D" hidden="1">#REF!</definedName>
    <definedName name="BExETB55BNG40G9YOI2H6UHIR9WU" localSheetId="11" hidden="1">#REF!</definedName>
    <definedName name="BExETB55BNG40G9YOI2H6UHIR9WU" localSheetId="2" hidden="1">#REF!</definedName>
    <definedName name="BExETB55BNG40G9YOI2H6UHIR9WU" localSheetId="14" hidden="1">#REF!</definedName>
    <definedName name="BExETB55BNG40G9YOI2H6UHIR9WU" localSheetId="12" hidden="1">#REF!</definedName>
    <definedName name="BExETB55BNG40G9YOI2H6UHIR9WU" hidden="1">#REF!</definedName>
    <definedName name="BExETF6QD5A9GEINE1KZRRC2LXWM" localSheetId="11" hidden="1">#REF!</definedName>
    <definedName name="BExETF6QD5A9GEINE1KZRRC2LXWM" localSheetId="2" hidden="1">#REF!</definedName>
    <definedName name="BExETF6QD5A9GEINE1KZRRC2LXWM" localSheetId="14" hidden="1">#REF!</definedName>
    <definedName name="BExETF6QD5A9GEINE1KZRRC2LXWM" localSheetId="12" hidden="1">#REF!</definedName>
    <definedName name="BExETF6QD5A9GEINE1KZRRC2LXWM" hidden="1">#REF!</definedName>
    <definedName name="BExETQ9XRXLUACN82805SPSPNKHI" localSheetId="11" hidden="1">#REF!</definedName>
    <definedName name="BExETQ9XRXLUACN82805SPSPNKHI" localSheetId="2" hidden="1">#REF!</definedName>
    <definedName name="BExETQ9XRXLUACN82805SPSPNKHI" localSheetId="14" hidden="1">#REF!</definedName>
    <definedName name="BExETQ9XRXLUACN82805SPSPNKHI" localSheetId="12" hidden="1">#REF!</definedName>
    <definedName name="BExETQ9XRXLUACN82805SPSPNKHI" hidden="1">#REF!</definedName>
    <definedName name="BExETR0YRMOR63E6DHLEHV9QVVON" localSheetId="11" hidden="1">#REF!</definedName>
    <definedName name="BExETR0YRMOR63E6DHLEHV9QVVON" localSheetId="2" hidden="1">#REF!</definedName>
    <definedName name="BExETR0YRMOR63E6DHLEHV9QVVON" localSheetId="14" hidden="1">#REF!</definedName>
    <definedName name="BExETR0YRMOR63E6DHLEHV9QVVON" localSheetId="12" hidden="1">#REF!</definedName>
    <definedName name="BExETR0YRMOR63E6DHLEHV9QVVON" hidden="1">#REF!</definedName>
    <definedName name="BExETVO51BGF7GGNGB21UD7OIF15" localSheetId="11" hidden="1">#REF!</definedName>
    <definedName name="BExETVO51BGF7GGNGB21UD7OIF15" localSheetId="2" hidden="1">#REF!</definedName>
    <definedName name="BExETVO51BGF7GGNGB21UD7OIF15" localSheetId="14" hidden="1">#REF!</definedName>
    <definedName name="BExETVO51BGF7GGNGB21UD7OIF15" localSheetId="12" hidden="1">#REF!</definedName>
    <definedName name="BExETVO51BGF7GGNGB21UD7OIF15" hidden="1">#REF!</definedName>
    <definedName name="BExETVTGY38YXYYF7N73OYN6FYY3" localSheetId="11" hidden="1">#REF!</definedName>
    <definedName name="BExETVTGY38YXYYF7N73OYN6FYY3" localSheetId="2" hidden="1">#REF!</definedName>
    <definedName name="BExETVTGY38YXYYF7N73OYN6FYY3" localSheetId="14" hidden="1">#REF!</definedName>
    <definedName name="BExETVTGY38YXYYF7N73OYN6FYY3" localSheetId="12" hidden="1">#REF!</definedName>
    <definedName name="BExETVTGY38YXYYF7N73OYN6FYY3" hidden="1">#REF!</definedName>
    <definedName name="BExETVTH8RADW05P2XUUV7V44TWW" localSheetId="11" hidden="1">#REF!</definedName>
    <definedName name="BExETVTH8RADW05P2XUUV7V44TWW" localSheetId="2" hidden="1">#REF!</definedName>
    <definedName name="BExETVTH8RADW05P2XUUV7V44TWW" localSheetId="14" hidden="1">#REF!</definedName>
    <definedName name="BExETVTH8RADW05P2XUUV7V44TWW" localSheetId="12" hidden="1">#REF!</definedName>
    <definedName name="BExETVTH8RADW05P2XUUV7V44TWW" hidden="1">#REF!</definedName>
    <definedName name="BExETW9PYUAV5QY6A4VCYZRIOUX4" localSheetId="11" hidden="1">#REF!</definedName>
    <definedName name="BExETW9PYUAV5QY6A4VCYZRIOUX4" localSheetId="2" hidden="1">#REF!</definedName>
    <definedName name="BExETW9PYUAV5QY6A4VCYZRIOUX4" localSheetId="14" hidden="1">#REF!</definedName>
    <definedName name="BExETW9PYUAV5QY6A4VCYZRIOUX4" localSheetId="12" hidden="1">#REF!</definedName>
    <definedName name="BExETW9PYUAV5QY6A4VCYZRIOUX4" hidden="1">#REF!</definedName>
    <definedName name="BExEUGNELLVZ7K2PYWP2TG8T65XQ" localSheetId="11" hidden="1">#REF!</definedName>
    <definedName name="BExEUGNELLVZ7K2PYWP2TG8T65XQ" localSheetId="2" hidden="1">#REF!</definedName>
    <definedName name="BExEUGNELLVZ7K2PYWP2TG8T65XQ" localSheetId="14" hidden="1">#REF!</definedName>
    <definedName name="BExEUGNELLVZ7K2PYWP2TG8T65XQ" localSheetId="12" hidden="1">#REF!</definedName>
    <definedName name="BExEUGNELLVZ7K2PYWP2TG8T65XQ" hidden="1">#REF!</definedName>
    <definedName name="BExEUHUG1NGJGB6F1UH5IKFZ9B9M" localSheetId="11" hidden="1">#REF!</definedName>
    <definedName name="BExEUHUG1NGJGB6F1UH5IKFZ9B9M" localSheetId="2" hidden="1">#REF!</definedName>
    <definedName name="BExEUHUG1NGJGB6F1UH5IKFZ9B9M" localSheetId="14" hidden="1">#REF!</definedName>
    <definedName name="BExEUHUG1NGJGB6F1UH5IKFZ9B9M" localSheetId="12" hidden="1">#REF!</definedName>
    <definedName name="BExEUHUG1NGJGB6F1UH5IKFZ9B9M" hidden="1">#REF!</definedName>
    <definedName name="BExEUNE4T242Y59C6MS28MXEUGCP" localSheetId="11" hidden="1">#REF!</definedName>
    <definedName name="BExEUNE4T242Y59C6MS28MXEUGCP" localSheetId="2" hidden="1">#REF!</definedName>
    <definedName name="BExEUNE4T242Y59C6MS28MXEUGCP" localSheetId="14" hidden="1">#REF!</definedName>
    <definedName name="BExEUNE4T242Y59C6MS28MXEUGCP" localSheetId="12" hidden="1">#REF!</definedName>
    <definedName name="BExEUNE4T242Y59C6MS28MXEUGCP" hidden="1">#REF!</definedName>
    <definedName name="BExEUNU7FYVTR4DD1D31SS7PNXX2" localSheetId="11" hidden="1">#REF!</definedName>
    <definedName name="BExEUNU7FYVTR4DD1D31SS7PNXX2" localSheetId="2" hidden="1">#REF!</definedName>
    <definedName name="BExEUNU7FYVTR4DD1D31SS7PNXX2" localSheetId="14" hidden="1">#REF!</definedName>
    <definedName name="BExEUNU7FYVTR4DD1D31SS7PNXX2" localSheetId="12" hidden="1">#REF!</definedName>
    <definedName name="BExEUNU7FYVTR4DD1D31SS7PNXX2" hidden="1">#REF!</definedName>
    <definedName name="BExEV2TP7NA3ZR6RJGH5ER370OUM" localSheetId="11" hidden="1">#REF!</definedName>
    <definedName name="BExEV2TP7NA3ZR6RJGH5ER370OUM" localSheetId="2" hidden="1">#REF!</definedName>
    <definedName name="BExEV2TP7NA3ZR6RJGH5ER370OUM" localSheetId="14" hidden="1">#REF!</definedName>
    <definedName name="BExEV2TP7NA3ZR6RJGH5ER370OUM" localSheetId="12" hidden="1">#REF!</definedName>
    <definedName name="BExEV2TP7NA3ZR6RJGH5ER370OUM" hidden="1">#REF!</definedName>
    <definedName name="BExEV3Q7M5YTX3CY3QCP1SUIEP2E" localSheetId="11" hidden="1">#REF!</definedName>
    <definedName name="BExEV3Q7M5YTX3CY3QCP1SUIEP2E" localSheetId="2" hidden="1">#REF!</definedName>
    <definedName name="BExEV3Q7M5YTX3CY3QCP1SUIEP2E" localSheetId="14" hidden="1">#REF!</definedName>
    <definedName name="BExEV3Q7M5YTX3CY3QCP1SUIEP2E" localSheetId="12" hidden="1">#REF!</definedName>
    <definedName name="BExEV3Q7M5YTX3CY3QCP1SUIEP2E" hidden="1">#REF!</definedName>
    <definedName name="BExEV69USLNYO2QRJRC0J92XUF00" localSheetId="11" hidden="1">#REF!</definedName>
    <definedName name="BExEV69USLNYO2QRJRC0J92XUF00" localSheetId="2" hidden="1">#REF!</definedName>
    <definedName name="BExEV69USLNYO2QRJRC0J92XUF00" localSheetId="14" hidden="1">#REF!</definedName>
    <definedName name="BExEV69USLNYO2QRJRC0J92XUF00" localSheetId="12" hidden="1">#REF!</definedName>
    <definedName name="BExEV69USLNYO2QRJRC0J92XUF00" hidden="1">#REF!</definedName>
    <definedName name="BExEV6KNTQOCFD7GV726XQEVQ7R6" localSheetId="11" hidden="1">#REF!</definedName>
    <definedName name="BExEV6KNTQOCFD7GV726XQEVQ7R6" localSheetId="2" hidden="1">#REF!</definedName>
    <definedName name="BExEV6KNTQOCFD7GV726XQEVQ7R6" localSheetId="14" hidden="1">#REF!</definedName>
    <definedName name="BExEV6KNTQOCFD7GV726XQEVQ7R6" localSheetId="12" hidden="1">#REF!</definedName>
    <definedName name="BExEV6KNTQOCFD7GV726XQEVQ7R6" hidden="1">#REF!</definedName>
    <definedName name="BExEV6VGM4POO9QT9KH3QA3VYCWM" localSheetId="11" hidden="1">#REF!</definedName>
    <definedName name="BExEV6VGM4POO9QT9KH3QA3VYCWM" localSheetId="2" hidden="1">#REF!</definedName>
    <definedName name="BExEV6VGM4POO9QT9KH3QA3VYCWM" localSheetId="14" hidden="1">#REF!</definedName>
    <definedName name="BExEV6VGM4POO9QT9KH3QA3VYCWM" localSheetId="12" hidden="1">#REF!</definedName>
    <definedName name="BExEV6VGM4POO9QT9KH3QA3VYCWM" hidden="1">#REF!</definedName>
    <definedName name="BExEVCEYMOI0PGO7HAEOS9CVMU2O" localSheetId="11" hidden="1">#REF!</definedName>
    <definedName name="BExEVCEYMOI0PGO7HAEOS9CVMU2O" localSheetId="2" hidden="1">#REF!</definedName>
    <definedName name="BExEVCEYMOI0PGO7HAEOS9CVMU2O" localSheetId="14" hidden="1">#REF!</definedName>
    <definedName name="BExEVCEYMOI0PGO7HAEOS9CVMU2O" localSheetId="12" hidden="1">#REF!</definedName>
    <definedName name="BExEVCEYMOI0PGO7HAEOS9CVMU2O" hidden="1">#REF!</definedName>
    <definedName name="BExEVET98G3FU6QBF9LHYWSAMV0O" localSheetId="11" hidden="1">#REF!</definedName>
    <definedName name="BExEVET98G3FU6QBF9LHYWSAMV0O" localSheetId="2" hidden="1">#REF!</definedName>
    <definedName name="BExEVET98G3FU6QBF9LHYWSAMV0O" localSheetId="14" hidden="1">#REF!</definedName>
    <definedName name="BExEVET98G3FU6QBF9LHYWSAMV0O" localSheetId="12" hidden="1">#REF!</definedName>
    <definedName name="BExEVET98G3FU6QBF9LHYWSAMV0O" hidden="1">#REF!</definedName>
    <definedName name="BExEVNCUT0PDUYNJH7G6BSEWZOT2" localSheetId="11" hidden="1">#REF!</definedName>
    <definedName name="BExEVNCUT0PDUYNJH7G6BSEWZOT2" localSheetId="2" hidden="1">#REF!</definedName>
    <definedName name="BExEVNCUT0PDUYNJH7G6BSEWZOT2" localSheetId="14" hidden="1">#REF!</definedName>
    <definedName name="BExEVNCUT0PDUYNJH7G6BSEWZOT2" localSheetId="12" hidden="1">#REF!</definedName>
    <definedName name="BExEVNCUT0PDUYNJH7G6BSEWZOT2" hidden="1">#REF!</definedName>
    <definedName name="BExEVPGF4V5J0WQRZKUM8F9TTKZJ" localSheetId="11" hidden="1">#REF!</definedName>
    <definedName name="BExEVPGF4V5J0WQRZKUM8F9TTKZJ" localSheetId="2" hidden="1">#REF!</definedName>
    <definedName name="BExEVPGF4V5J0WQRZKUM8F9TTKZJ" localSheetId="14" hidden="1">#REF!</definedName>
    <definedName name="BExEVPGF4V5J0WQRZKUM8F9TTKZJ" localSheetId="12" hidden="1">#REF!</definedName>
    <definedName name="BExEVPGF4V5J0WQRZKUM8F9TTKZJ" hidden="1">#REF!</definedName>
    <definedName name="BExEVVLIEVWYRF2UUC1H0H5QU1CP" localSheetId="11" hidden="1">#REF!</definedName>
    <definedName name="BExEVVLIEVWYRF2UUC1H0H5QU1CP" localSheetId="2" hidden="1">#REF!</definedName>
    <definedName name="BExEVVLIEVWYRF2UUC1H0H5QU1CP" localSheetId="14" hidden="1">#REF!</definedName>
    <definedName name="BExEVVLIEVWYRF2UUC1H0H5QU1CP" localSheetId="12" hidden="1">#REF!</definedName>
    <definedName name="BExEVVLIEVWYRF2UUC1H0H5QU1CP" hidden="1">#REF!</definedName>
    <definedName name="BExEVWCKO8T84GW9Z3X47915XKSH" localSheetId="11" hidden="1">#REF!</definedName>
    <definedName name="BExEVWCKO8T84GW9Z3X47915XKSH" localSheetId="2" hidden="1">#REF!</definedName>
    <definedName name="BExEVWCKO8T84GW9Z3X47915XKSH" localSheetId="14" hidden="1">#REF!</definedName>
    <definedName name="BExEVWCKO8T84GW9Z3X47915XKSH" localSheetId="12" hidden="1">#REF!</definedName>
    <definedName name="BExEVWCKO8T84GW9Z3X47915XKSH" hidden="1">#REF!</definedName>
    <definedName name="BExEVZSJWMZ5L2ZE7AZC57CXKW6T" localSheetId="11" hidden="1">#REF!</definedName>
    <definedName name="BExEVZSJWMZ5L2ZE7AZC57CXKW6T" localSheetId="2" hidden="1">#REF!</definedName>
    <definedName name="BExEVZSJWMZ5L2ZE7AZC57CXKW6T" localSheetId="14" hidden="1">#REF!</definedName>
    <definedName name="BExEVZSJWMZ5L2ZE7AZC57CXKW6T" localSheetId="12" hidden="1">#REF!</definedName>
    <definedName name="BExEVZSJWMZ5L2ZE7AZC57CXKW6T" hidden="1">#REF!</definedName>
    <definedName name="BExEW0JL1GFFCXMDGW54CI7Y8FZN" localSheetId="11" hidden="1">#REF!</definedName>
    <definedName name="BExEW0JL1GFFCXMDGW54CI7Y8FZN" localSheetId="2" hidden="1">#REF!</definedName>
    <definedName name="BExEW0JL1GFFCXMDGW54CI7Y8FZN" localSheetId="14" hidden="1">#REF!</definedName>
    <definedName name="BExEW0JL1GFFCXMDGW54CI7Y8FZN" localSheetId="12" hidden="1">#REF!</definedName>
    <definedName name="BExEW0JL1GFFCXMDGW54CI7Y8FZN" hidden="1">#REF!</definedName>
    <definedName name="BExEW68M9WL8214QH9C7VCK7BN08" localSheetId="11" hidden="1">#REF!</definedName>
    <definedName name="BExEW68M9WL8214QH9C7VCK7BN08" localSheetId="2" hidden="1">#REF!</definedName>
    <definedName name="BExEW68M9WL8214QH9C7VCK7BN08" localSheetId="14" hidden="1">#REF!</definedName>
    <definedName name="BExEW68M9WL8214QH9C7VCK7BN08" localSheetId="12" hidden="1">#REF!</definedName>
    <definedName name="BExEW68M9WL8214QH9C7VCK7BN08" hidden="1">#REF!</definedName>
    <definedName name="BExEW8HFKH6F47KIHYBDRUEFZ2ZZ" localSheetId="11" hidden="1">#REF!</definedName>
    <definedName name="BExEW8HFKH6F47KIHYBDRUEFZ2ZZ" localSheetId="2" hidden="1">#REF!</definedName>
    <definedName name="BExEW8HFKH6F47KIHYBDRUEFZ2ZZ" localSheetId="14" hidden="1">#REF!</definedName>
    <definedName name="BExEW8HFKH6F47KIHYBDRUEFZ2ZZ" localSheetId="12" hidden="1">#REF!</definedName>
    <definedName name="BExEW8HFKH6F47KIHYBDRUEFZ2ZZ" hidden="1">#REF!</definedName>
    <definedName name="BExEWB6JHMITZPXHB6JATOCLLKLJ" localSheetId="11" hidden="1">#REF!</definedName>
    <definedName name="BExEWB6JHMITZPXHB6JATOCLLKLJ" localSheetId="2" hidden="1">#REF!</definedName>
    <definedName name="BExEWB6JHMITZPXHB6JATOCLLKLJ" localSheetId="14" hidden="1">#REF!</definedName>
    <definedName name="BExEWB6JHMITZPXHB6JATOCLLKLJ" localSheetId="12" hidden="1">#REF!</definedName>
    <definedName name="BExEWB6JHMITZPXHB6JATOCLLKLJ" hidden="1">#REF!</definedName>
    <definedName name="BExEWNBGQS1U2LW3W84T4LSJ9K00" localSheetId="11" hidden="1">#REF!</definedName>
    <definedName name="BExEWNBGQS1U2LW3W84T4LSJ9K00" localSheetId="2" hidden="1">#REF!</definedName>
    <definedName name="BExEWNBGQS1U2LW3W84T4LSJ9K00" localSheetId="14" hidden="1">#REF!</definedName>
    <definedName name="BExEWNBGQS1U2LW3W84T4LSJ9K00" localSheetId="12" hidden="1">#REF!</definedName>
    <definedName name="BExEWNBGQS1U2LW3W84T4LSJ9K00" hidden="1">#REF!</definedName>
    <definedName name="BExEWO7STL7HNZSTY8VQBPTX1WK6" localSheetId="11" hidden="1">#REF!</definedName>
    <definedName name="BExEWO7STL7HNZSTY8VQBPTX1WK6" localSheetId="2" hidden="1">#REF!</definedName>
    <definedName name="BExEWO7STL7HNZSTY8VQBPTX1WK6" localSheetId="14" hidden="1">#REF!</definedName>
    <definedName name="BExEWO7STL7HNZSTY8VQBPTX1WK6" localSheetId="12" hidden="1">#REF!</definedName>
    <definedName name="BExEWO7STL7HNZSTY8VQBPTX1WK6" hidden="1">#REF!</definedName>
    <definedName name="BExEWQ0M1N3KMKTDJ73H10QSG4W1" localSheetId="11" hidden="1">#REF!</definedName>
    <definedName name="BExEWQ0M1N3KMKTDJ73H10QSG4W1" localSheetId="2" hidden="1">#REF!</definedName>
    <definedName name="BExEWQ0M1N3KMKTDJ73H10QSG4W1" localSheetId="14" hidden="1">#REF!</definedName>
    <definedName name="BExEWQ0M1N3KMKTDJ73H10QSG4W1" localSheetId="12" hidden="1">#REF!</definedName>
    <definedName name="BExEWQ0M1N3KMKTDJ73H10QSG4W1" hidden="1">#REF!</definedName>
    <definedName name="BExEX43OR6NH8GF32YY2ZB6Y8WGP" localSheetId="11" hidden="1">#REF!</definedName>
    <definedName name="BExEX43OR6NH8GF32YY2ZB6Y8WGP" localSheetId="2" hidden="1">#REF!</definedName>
    <definedName name="BExEX43OR6NH8GF32YY2ZB6Y8WGP" localSheetId="14" hidden="1">#REF!</definedName>
    <definedName name="BExEX43OR6NH8GF32YY2ZB6Y8WGP" localSheetId="12" hidden="1">#REF!</definedName>
    <definedName name="BExEX43OR6NH8GF32YY2ZB6Y8WGP" hidden="1">#REF!</definedName>
    <definedName name="BExEX85F3OSW8NSCYGYPS9372Z1Q" localSheetId="11" hidden="1">#REF!</definedName>
    <definedName name="BExEX85F3OSW8NSCYGYPS9372Z1Q" localSheetId="2" hidden="1">#REF!</definedName>
    <definedName name="BExEX85F3OSW8NSCYGYPS9372Z1Q" localSheetId="14" hidden="1">#REF!</definedName>
    <definedName name="BExEX85F3OSW8NSCYGYPS9372Z1Q" localSheetId="12" hidden="1">#REF!</definedName>
    <definedName name="BExEX85F3OSW8NSCYGYPS9372Z1Q" hidden="1">#REF!</definedName>
    <definedName name="BExEX9HWY2G6928ZVVVQF77QCM2C" localSheetId="11" hidden="1">#REF!</definedName>
    <definedName name="BExEX9HWY2G6928ZVVVQF77QCM2C" localSheetId="2" hidden="1">#REF!</definedName>
    <definedName name="BExEX9HWY2G6928ZVVVQF77QCM2C" localSheetId="14" hidden="1">#REF!</definedName>
    <definedName name="BExEX9HWY2G6928ZVVVQF77QCM2C" localSheetId="12" hidden="1">#REF!</definedName>
    <definedName name="BExEX9HWY2G6928ZVVVQF77QCM2C" hidden="1">#REF!</definedName>
    <definedName name="BExEXBQWAYKMVBRJRHB8PFCSYFVN" localSheetId="11" hidden="1">#REF!</definedName>
    <definedName name="BExEXBQWAYKMVBRJRHB8PFCSYFVN" localSheetId="2" hidden="1">#REF!</definedName>
    <definedName name="BExEXBQWAYKMVBRJRHB8PFCSYFVN" localSheetId="14" hidden="1">#REF!</definedName>
    <definedName name="BExEXBQWAYKMVBRJRHB8PFCSYFVN" localSheetId="12" hidden="1">#REF!</definedName>
    <definedName name="BExEXBQWAYKMVBRJRHB8PFCSYFVN" hidden="1">#REF!</definedName>
    <definedName name="BExEXGE2TE9MQWLQVHL7XGQWL102" localSheetId="11" hidden="1">#REF!</definedName>
    <definedName name="BExEXGE2TE9MQWLQVHL7XGQWL102" localSheetId="2" hidden="1">#REF!</definedName>
    <definedName name="BExEXGE2TE9MQWLQVHL7XGQWL102" localSheetId="14" hidden="1">#REF!</definedName>
    <definedName name="BExEXGE2TE9MQWLQVHL7XGQWL102" localSheetId="12" hidden="1">#REF!</definedName>
    <definedName name="BExEXGE2TE9MQWLQVHL7XGQWL102" hidden="1">#REF!</definedName>
    <definedName name="BExEXRBZ0DI9E2UFLLKYWGN66B61" localSheetId="11" hidden="1">#REF!</definedName>
    <definedName name="BExEXRBZ0DI9E2UFLLKYWGN66B61" localSheetId="2" hidden="1">#REF!</definedName>
    <definedName name="BExEXRBZ0DI9E2UFLLKYWGN66B61" localSheetId="14" hidden="1">#REF!</definedName>
    <definedName name="BExEXRBZ0DI9E2UFLLKYWGN66B61" localSheetId="12" hidden="1">#REF!</definedName>
    <definedName name="BExEXRBZ0DI9E2UFLLKYWGN66B61" hidden="1">#REF!</definedName>
    <definedName name="BExEXW4FSOZ9C2SZSQIAA3W82I5K" localSheetId="11" hidden="1">#REF!</definedName>
    <definedName name="BExEXW4FSOZ9C2SZSQIAA3W82I5K" localSheetId="2" hidden="1">#REF!</definedName>
    <definedName name="BExEXW4FSOZ9C2SZSQIAA3W82I5K" localSheetId="14" hidden="1">#REF!</definedName>
    <definedName name="BExEXW4FSOZ9C2SZSQIAA3W82I5K" localSheetId="12" hidden="1">#REF!</definedName>
    <definedName name="BExEXW4FSOZ9C2SZSQIAA3W82I5K" hidden="1">#REF!</definedName>
    <definedName name="BExEXZ4H2ZUNEW5I6I74GK08QAQC" localSheetId="11" hidden="1">#REF!</definedName>
    <definedName name="BExEXZ4H2ZUNEW5I6I74GK08QAQC" localSheetId="2" hidden="1">#REF!</definedName>
    <definedName name="BExEXZ4H2ZUNEW5I6I74GK08QAQC" localSheetId="14" hidden="1">#REF!</definedName>
    <definedName name="BExEXZ4H2ZUNEW5I6I74GK08QAQC" localSheetId="12" hidden="1">#REF!</definedName>
    <definedName name="BExEXZ4H2ZUNEW5I6I74GK08QAQC" hidden="1">#REF!</definedName>
    <definedName name="BExEY42GK80HA9M84NTZ3NV9K2VI" localSheetId="11" hidden="1">#REF!</definedName>
    <definedName name="BExEY42GK80HA9M84NTZ3NV9K2VI" localSheetId="2" hidden="1">#REF!</definedName>
    <definedName name="BExEY42GK80HA9M84NTZ3NV9K2VI" localSheetId="14" hidden="1">#REF!</definedName>
    <definedName name="BExEY42GK80HA9M84NTZ3NV9K2VI" localSheetId="12" hidden="1">#REF!</definedName>
    <definedName name="BExEY42GK80HA9M84NTZ3NV9K2VI" hidden="1">#REF!</definedName>
    <definedName name="BExEYLG9FL9V1JPPNZ3FUDNSEJ4V" localSheetId="11" hidden="1">#REF!</definedName>
    <definedName name="BExEYLG9FL9V1JPPNZ3FUDNSEJ4V" localSheetId="2" hidden="1">#REF!</definedName>
    <definedName name="BExEYLG9FL9V1JPPNZ3FUDNSEJ4V" localSheetId="14" hidden="1">#REF!</definedName>
    <definedName name="BExEYLG9FL9V1JPPNZ3FUDNSEJ4V" localSheetId="12" hidden="1">#REF!</definedName>
    <definedName name="BExEYLG9FL9V1JPPNZ3FUDNSEJ4V" hidden="1">#REF!</definedName>
    <definedName name="BExEYOW8C1B3OUUCIGEC7L8OOW1Z" localSheetId="11" hidden="1">#REF!</definedName>
    <definedName name="BExEYOW8C1B3OUUCIGEC7L8OOW1Z" localSheetId="2" hidden="1">#REF!</definedName>
    <definedName name="BExEYOW8C1B3OUUCIGEC7L8OOW1Z" localSheetId="14" hidden="1">#REF!</definedName>
    <definedName name="BExEYOW8C1B3OUUCIGEC7L8OOW1Z" localSheetId="12" hidden="1">#REF!</definedName>
    <definedName name="BExEYOW8C1B3OUUCIGEC7L8OOW1Z" hidden="1">#REF!</definedName>
    <definedName name="BExEYPCI2LT224YS4M3T50V85FAG" localSheetId="11" hidden="1">#REF!</definedName>
    <definedName name="BExEYPCI2LT224YS4M3T50V85FAG" localSheetId="2" hidden="1">#REF!</definedName>
    <definedName name="BExEYPCI2LT224YS4M3T50V85FAG" localSheetId="14" hidden="1">#REF!</definedName>
    <definedName name="BExEYPCI2LT224YS4M3T50V85FAG" localSheetId="12" hidden="1">#REF!</definedName>
    <definedName name="BExEYPCI2LT224YS4M3T50V85FAG" hidden="1">#REF!</definedName>
    <definedName name="BExEYUQJXZT6N5HJH8ACJF6SRWEE" localSheetId="11" hidden="1">#REF!</definedName>
    <definedName name="BExEYUQJXZT6N5HJH8ACJF6SRWEE" localSheetId="2" hidden="1">#REF!</definedName>
    <definedName name="BExEYUQJXZT6N5HJH8ACJF6SRWEE" localSheetId="14" hidden="1">#REF!</definedName>
    <definedName name="BExEYUQJXZT6N5HJH8ACJF6SRWEE" localSheetId="12" hidden="1">#REF!</definedName>
    <definedName name="BExEYUQJXZT6N5HJH8ACJF6SRWEE" hidden="1">#REF!</definedName>
    <definedName name="BExEYYC7KLO4XJQW9GMGVVJQXF4C" localSheetId="11" hidden="1">#REF!</definedName>
    <definedName name="BExEYYC7KLO4XJQW9GMGVVJQXF4C" localSheetId="2" hidden="1">#REF!</definedName>
    <definedName name="BExEYYC7KLO4XJQW9GMGVVJQXF4C" localSheetId="14" hidden="1">#REF!</definedName>
    <definedName name="BExEYYC7KLO4XJQW9GMGVVJQXF4C" localSheetId="12" hidden="1">#REF!</definedName>
    <definedName name="BExEYYC7KLO4XJQW9GMGVVJQXF4C" hidden="1">#REF!</definedName>
    <definedName name="BExEZ1S6VZCG01ZPLBSS9Z1SBOJ2" localSheetId="11" hidden="1">#REF!</definedName>
    <definedName name="BExEZ1S6VZCG01ZPLBSS9Z1SBOJ2" localSheetId="2" hidden="1">#REF!</definedName>
    <definedName name="BExEZ1S6VZCG01ZPLBSS9Z1SBOJ2" localSheetId="14" hidden="1">#REF!</definedName>
    <definedName name="BExEZ1S6VZCG01ZPLBSS9Z1SBOJ2" localSheetId="12" hidden="1">#REF!</definedName>
    <definedName name="BExEZ1S6VZCG01ZPLBSS9Z1SBOJ2" hidden="1">#REF!</definedName>
    <definedName name="BExEZ6KV8TDKOO0Y66LSH9DCFW5M" localSheetId="11" hidden="1">#REF!</definedName>
    <definedName name="BExEZ6KV8TDKOO0Y66LSH9DCFW5M" localSheetId="2" hidden="1">#REF!</definedName>
    <definedName name="BExEZ6KV8TDKOO0Y66LSH9DCFW5M" localSheetId="14" hidden="1">#REF!</definedName>
    <definedName name="BExEZ6KV8TDKOO0Y66LSH9DCFW5M" localSheetId="12" hidden="1">#REF!</definedName>
    <definedName name="BExEZ6KV8TDKOO0Y66LSH9DCFW5M" hidden="1">#REF!</definedName>
    <definedName name="BExEZGBFNJR8DLPN0V11AU22L6WY" localSheetId="11" hidden="1">#REF!</definedName>
    <definedName name="BExEZGBFNJR8DLPN0V11AU22L6WY" localSheetId="2" hidden="1">#REF!</definedName>
    <definedName name="BExEZGBFNJR8DLPN0V11AU22L6WY" localSheetId="14" hidden="1">#REF!</definedName>
    <definedName name="BExEZGBFNJR8DLPN0V11AU22L6WY" localSheetId="12" hidden="1">#REF!</definedName>
    <definedName name="BExEZGBFNJR8DLPN0V11AU22L6WY" hidden="1">#REF!</definedName>
    <definedName name="BExEZVR61GWO1ZM3XHWUKRJJMQXV" localSheetId="11" hidden="1">#REF!</definedName>
    <definedName name="BExEZVR61GWO1ZM3XHWUKRJJMQXV" localSheetId="2" hidden="1">#REF!</definedName>
    <definedName name="BExEZVR61GWO1ZM3XHWUKRJJMQXV" localSheetId="14" hidden="1">#REF!</definedName>
    <definedName name="BExEZVR61GWO1ZM3XHWUKRJJMQXV" localSheetId="12" hidden="1">#REF!</definedName>
    <definedName name="BExEZVR61GWO1ZM3XHWUKRJJMQXV" hidden="1">#REF!</definedName>
    <definedName name="BExF02Y3V3QEPO2XLDSK47APK9XJ" localSheetId="11" hidden="1">#REF!</definedName>
    <definedName name="BExF02Y3V3QEPO2XLDSK47APK9XJ" localSheetId="2" hidden="1">#REF!</definedName>
    <definedName name="BExF02Y3V3QEPO2XLDSK47APK9XJ" localSheetId="14" hidden="1">#REF!</definedName>
    <definedName name="BExF02Y3V3QEPO2XLDSK47APK9XJ" localSheetId="12" hidden="1">#REF!</definedName>
    <definedName name="BExF02Y3V3QEPO2XLDSK47APK9XJ" hidden="1">#REF!</definedName>
    <definedName name="BExF03E824NHBODFUZ3PZ5HLF85X" localSheetId="11" hidden="1">#REF!</definedName>
    <definedName name="BExF03E824NHBODFUZ3PZ5HLF85X" localSheetId="2" hidden="1">#REF!</definedName>
    <definedName name="BExF03E824NHBODFUZ3PZ5HLF85X" localSheetId="14" hidden="1">#REF!</definedName>
    <definedName name="BExF03E824NHBODFUZ3PZ5HLF85X" localSheetId="12" hidden="1">#REF!</definedName>
    <definedName name="BExF03E824NHBODFUZ3PZ5HLF85X" hidden="1">#REF!</definedName>
    <definedName name="BExF09OS91RT7N7IW8JLMZ121ZP3" localSheetId="11" hidden="1">#REF!</definedName>
    <definedName name="BExF09OS91RT7N7IW8JLMZ121ZP3" localSheetId="2" hidden="1">#REF!</definedName>
    <definedName name="BExF09OS91RT7N7IW8JLMZ121ZP3" localSheetId="14" hidden="1">#REF!</definedName>
    <definedName name="BExF09OS91RT7N7IW8JLMZ121ZP3" localSheetId="12" hidden="1">#REF!</definedName>
    <definedName name="BExF09OS91RT7N7IW8JLMZ121ZP3" hidden="1">#REF!</definedName>
    <definedName name="BExF0D4SEQ7RRCAER8UQKUJ4HH0Q" localSheetId="11" hidden="1">#REF!</definedName>
    <definedName name="BExF0D4SEQ7RRCAER8UQKUJ4HH0Q" localSheetId="2" hidden="1">#REF!</definedName>
    <definedName name="BExF0D4SEQ7RRCAER8UQKUJ4HH0Q" localSheetId="14" hidden="1">#REF!</definedName>
    <definedName name="BExF0D4SEQ7RRCAER8UQKUJ4HH0Q" localSheetId="12" hidden="1">#REF!</definedName>
    <definedName name="BExF0D4SEQ7RRCAER8UQKUJ4HH0Q" hidden="1">#REF!</definedName>
    <definedName name="BExF0D4Z97PCG5JI9CC2TFB553AX" localSheetId="11" hidden="1">#REF!</definedName>
    <definedName name="BExF0D4Z97PCG5JI9CC2TFB553AX" localSheetId="2" hidden="1">#REF!</definedName>
    <definedName name="BExF0D4Z97PCG5JI9CC2TFB553AX" localSheetId="14" hidden="1">#REF!</definedName>
    <definedName name="BExF0D4Z97PCG5JI9CC2TFB553AX" localSheetId="12" hidden="1">#REF!</definedName>
    <definedName name="BExF0D4Z97PCG5JI9CC2TFB553AX" hidden="1">#REF!</definedName>
    <definedName name="BExF0DAB1PUE0V936NFEK68CCKTJ" localSheetId="11" hidden="1">#REF!</definedName>
    <definedName name="BExF0DAB1PUE0V936NFEK68CCKTJ" localSheetId="2" hidden="1">#REF!</definedName>
    <definedName name="BExF0DAB1PUE0V936NFEK68CCKTJ" localSheetId="14" hidden="1">#REF!</definedName>
    <definedName name="BExF0DAB1PUE0V936NFEK68CCKTJ" localSheetId="12" hidden="1">#REF!</definedName>
    <definedName name="BExF0DAB1PUE0V936NFEK68CCKTJ" hidden="1">#REF!</definedName>
    <definedName name="BExF0LOEHV42P2DV7QL8O7HOQ3N9" localSheetId="11" hidden="1">#REF!</definedName>
    <definedName name="BExF0LOEHV42P2DV7QL8O7HOQ3N9" localSheetId="2" hidden="1">#REF!</definedName>
    <definedName name="BExF0LOEHV42P2DV7QL8O7HOQ3N9" localSheetId="14" hidden="1">#REF!</definedName>
    <definedName name="BExF0LOEHV42P2DV7QL8O7HOQ3N9" localSheetId="12" hidden="1">#REF!</definedName>
    <definedName name="BExF0LOEHV42P2DV7QL8O7HOQ3N9" hidden="1">#REF!</definedName>
    <definedName name="BExF0QRT0ZP2578DKKC9SRW40F5L" localSheetId="11" hidden="1">#REF!</definedName>
    <definedName name="BExF0QRT0ZP2578DKKC9SRW40F5L" localSheetId="2" hidden="1">#REF!</definedName>
    <definedName name="BExF0QRT0ZP2578DKKC9SRW40F5L" localSheetId="14" hidden="1">#REF!</definedName>
    <definedName name="BExF0QRT0ZP2578DKKC9SRW40F5L" localSheetId="12" hidden="1">#REF!</definedName>
    <definedName name="BExF0QRT0ZP2578DKKC9SRW40F5L" hidden="1">#REF!</definedName>
    <definedName name="BExF0WRM9VO25RLSO03ZOCE8H7K5" localSheetId="11" hidden="1">#REF!</definedName>
    <definedName name="BExF0WRM9VO25RLSO03ZOCE8H7K5" localSheetId="2" hidden="1">#REF!</definedName>
    <definedName name="BExF0WRM9VO25RLSO03ZOCE8H7K5" localSheetId="14" hidden="1">#REF!</definedName>
    <definedName name="BExF0WRM9VO25RLSO03ZOCE8H7K5" localSheetId="12" hidden="1">#REF!</definedName>
    <definedName name="BExF0WRM9VO25RLSO03ZOCE8H7K5" hidden="1">#REF!</definedName>
    <definedName name="BExF0ZRI7W4RSLIDLHTSM0AWXO3S" localSheetId="11" hidden="1">#REF!</definedName>
    <definedName name="BExF0ZRI7W4RSLIDLHTSM0AWXO3S" localSheetId="2" hidden="1">#REF!</definedName>
    <definedName name="BExF0ZRI7W4RSLIDLHTSM0AWXO3S" localSheetId="14" hidden="1">#REF!</definedName>
    <definedName name="BExF0ZRI7W4RSLIDLHTSM0AWXO3S" localSheetId="12" hidden="1">#REF!</definedName>
    <definedName name="BExF0ZRI7W4RSLIDLHTSM0AWXO3S" hidden="1">#REF!</definedName>
    <definedName name="BExF19CT3MMZZ2T5EWMDNG3UOJ01" localSheetId="11" hidden="1">#REF!</definedName>
    <definedName name="BExF19CT3MMZZ2T5EWMDNG3UOJ01" localSheetId="2" hidden="1">#REF!</definedName>
    <definedName name="BExF19CT3MMZZ2T5EWMDNG3UOJ01" localSheetId="14" hidden="1">#REF!</definedName>
    <definedName name="BExF19CT3MMZZ2T5EWMDNG3UOJ01" localSheetId="12" hidden="1">#REF!</definedName>
    <definedName name="BExF19CT3MMZZ2T5EWMDNG3UOJ01" hidden="1">#REF!</definedName>
    <definedName name="BExF1C1VNHJBRW2XQKVSL1KSLFZ8" localSheetId="11" hidden="1">#REF!</definedName>
    <definedName name="BExF1C1VNHJBRW2XQKVSL1KSLFZ8" localSheetId="2" hidden="1">#REF!</definedName>
    <definedName name="BExF1C1VNHJBRW2XQKVSL1KSLFZ8" localSheetId="14" hidden="1">#REF!</definedName>
    <definedName name="BExF1C1VNHJBRW2XQKVSL1KSLFZ8" localSheetId="12" hidden="1">#REF!</definedName>
    <definedName name="BExF1C1VNHJBRW2XQKVSL1KSLFZ8" hidden="1">#REF!</definedName>
    <definedName name="BExF1M38U6NX17YJA8YU359B5Z4M" localSheetId="11" hidden="1">#REF!</definedName>
    <definedName name="BExF1M38U6NX17YJA8YU359B5Z4M" localSheetId="2" hidden="1">#REF!</definedName>
    <definedName name="BExF1M38U6NX17YJA8YU359B5Z4M" localSheetId="14" hidden="1">#REF!</definedName>
    <definedName name="BExF1M38U6NX17YJA8YU359B5Z4M" localSheetId="12" hidden="1">#REF!</definedName>
    <definedName name="BExF1M38U6NX17YJA8YU359B5Z4M" hidden="1">#REF!</definedName>
    <definedName name="BExF1MU4W3NPEY0OHRDWP5IANCBB" localSheetId="11" hidden="1">#REF!</definedName>
    <definedName name="BExF1MU4W3NPEY0OHRDWP5IANCBB" localSheetId="2" hidden="1">#REF!</definedName>
    <definedName name="BExF1MU4W3NPEY0OHRDWP5IANCBB" localSheetId="14" hidden="1">#REF!</definedName>
    <definedName name="BExF1MU4W3NPEY0OHRDWP5IANCBB" localSheetId="12" hidden="1">#REF!</definedName>
    <definedName name="BExF1MU4W3NPEY0OHRDWP5IANCBB" hidden="1">#REF!</definedName>
    <definedName name="BExF1MZN8MWMOKOARHJ1QAF9HPGT" localSheetId="11" hidden="1">#REF!</definedName>
    <definedName name="BExF1MZN8MWMOKOARHJ1QAF9HPGT" localSheetId="2" hidden="1">#REF!</definedName>
    <definedName name="BExF1MZN8MWMOKOARHJ1QAF9HPGT" localSheetId="14" hidden="1">#REF!</definedName>
    <definedName name="BExF1MZN8MWMOKOARHJ1QAF9HPGT" localSheetId="12" hidden="1">#REF!</definedName>
    <definedName name="BExF1MZN8MWMOKOARHJ1QAF9HPGT" hidden="1">#REF!</definedName>
    <definedName name="BExF1US4ZIQYSU5LBFYNRA9N0K2O" localSheetId="11" hidden="1">#REF!</definedName>
    <definedName name="BExF1US4ZIQYSU5LBFYNRA9N0K2O" localSheetId="2" hidden="1">#REF!</definedName>
    <definedName name="BExF1US4ZIQYSU5LBFYNRA9N0K2O" localSheetId="14" hidden="1">#REF!</definedName>
    <definedName name="BExF1US4ZIQYSU5LBFYNRA9N0K2O" localSheetId="12" hidden="1">#REF!</definedName>
    <definedName name="BExF1US4ZIQYSU5LBFYNRA9N0K2O" hidden="1">#REF!</definedName>
    <definedName name="BExF272JNPJCK1XLBG016XXBVFO8" localSheetId="11" hidden="1">#REF!</definedName>
    <definedName name="BExF272JNPJCK1XLBG016XXBVFO8" localSheetId="2" hidden="1">#REF!</definedName>
    <definedName name="BExF272JNPJCK1XLBG016XXBVFO8" localSheetId="14" hidden="1">#REF!</definedName>
    <definedName name="BExF272JNPJCK1XLBG016XXBVFO8" localSheetId="12" hidden="1">#REF!</definedName>
    <definedName name="BExF272JNPJCK1XLBG016XXBVFO8" hidden="1">#REF!</definedName>
    <definedName name="BExF2CWZN6E87RGTBMD4YQI2QT7R" localSheetId="11" hidden="1">#REF!</definedName>
    <definedName name="BExF2CWZN6E87RGTBMD4YQI2QT7R" localSheetId="2" hidden="1">#REF!</definedName>
    <definedName name="BExF2CWZN6E87RGTBMD4YQI2QT7R" localSheetId="14" hidden="1">#REF!</definedName>
    <definedName name="BExF2CWZN6E87RGTBMD4YQI2QT7R" localSheetId="12" hidden="1">#REF!</definedName>
    <definedName name="BExF2CWZN6E87RGTBMD4YQI2QT7R" hidden="1">#REF!</definedName>
    <definedName name="BExF2DYO1WQ7GMXSTAQRDBW1NSFG" localSheetId="11" hidden="1">#REF!</definedName>
    <definedName name="BExF2DYO1WQ7GMXSTAQRDBW1NSFG" localSheetId="2" hidden="1">#REF!</definedName>
    <definedName name="BExF2DYO1WQ7GMXSTAQRDBW1NSFG" localSheetId="14" hidden="1">#REF!</definedName>
    <definedName name="BExF2DYO1WQ7GMXSTAQRDBW1NSFG" localSheetId="12" hidden="1">#REF!</definedName>
    <definedName name="BExF2DYO1WQ7GMXSTAQRDBW1NSFG" hidden="1">#REF!</definedName>
    <definedName name="BExF2H9D3MC9XKLPZ6VIP4F7G4YN" localSheetId="11" hidden="1">#REF!</definedName>
    <definedName name="BExF2H9D3MC9XKLPZ6VIP4F7G4YN" localSheetId="2" hidden="1">#REF!</definedName>
    <definedName name="BExF2H9D3MC9XKLPZ6VIP4F7G4YN" localSheetId="14" hidden="1">#REF!</definedName>
    <definedName name="BExF2H9D3MC9XKLPZ6VIP4F7G4YN" localSheetId="12" hidden="1">#REF!</definedName>
    <definedName name="BExF2H9D3MC9XKLPZ6VIP4F7G4YN" hidden="1">#REF!</definedName>
    <definedName name="BExF2MSWNUY9Z6BZJQZ538PPTION" localSheetId="11" hidden="1">#REF!</definedName>
    <definedName name="BExF2MSWNUY9Z6BZJQZ538PPTION" localSheetId="2" hidden="1">#REF!</definedName>
    <definedName name="BExF2MSWNUY9Z6BZJQZ538PPTION" localSheetId="14" hidden="1">#REF!</definedName>
    <definedName name="BExF2MSWNUY9Z6BZJQZ538PPTION" localSheetId="12" hidden="1">#REF!</definedName>
    <definedName name="BExF2MSWNUY9Z6BZJQZ538PPTION" hidden="1">#REF!</definedName>
    <definedName name="BExF2QZYWHTYGUTTXR15CKCV3LS7" localSheetId="11" hidden="1">#REF!</definedName>
    <definedName name="BExF2QZYWHTYGUTTXR15CKCV3LS7" localSheetId="2" hidden="1">#REF!</definedName>
    <definedName name="BExF2QZYWHTYGUTTXR15CKCV3LS7" localSheetId="14" hidden="1">#REF!</definedName>
    <definedName name="BExF2QZYWHTYGUTTXR15CKCV3LS7" localSheetId="12" hidden="1">#REF!</definedName>
    <definedName name="BExF2QZYWHTYGUTTXR15CKCV3LS7" hidden="1">#REF!</definedName>
    <definedName name="BExF2T8Y6TSJ74RMSZOA9CEH4OZ6" localSheetId="11" hidden="1">#REF!</definedName>
    <definedName name="BExF2T8Y6TSJ74RMSZOA9CEH4OZ6" localSheetId="2" hidden="1">#REF!</definedName>
    <definedName name="BExF2T8Y6TSJ74RMSZOA9CEH4OZ6" localSheetId="14" hidden="1">#REF!</definedName>
    <definedName name="BExF2T8Y6TSJ74RMSZOA9CEH4OZ6" localSheetId="12" hidden="1">#REF!</definedName>
    <definedName name="BExF2T8Y6TSJ74RMSZOA9CEH4OZ6" hidden="1">#REF!</definedName>
    <definedName name="BExF31N3YM4F37EOOY8M8VI1KXN8" localSheetId="11" hidden="1">#REF!</definedName>
    <definedName name="BExF31N3YM4F37EOOY8M8VI1KXN8" localSheetId="2" hidden="1">#REF!</definedName>
    <definedName name="BExF31N3YM4F37EOOY8M8VI1KXN8" localSheetId="14" hidden="1">#REF!</definedName>
    <definedName name="BExF31N3YM4F37EOOY8M8VI1KXN8" localSheetId="12" hidden="1">#REF!</definedName>
    <definedName name="BExF31N3YM4F37EOOY8M8VI1KXN8" hidden="1">#REF!</definedName>
    <definedName name="BExF37C1YKBT79Z9SOJAG5MXQGTU" localSheetId="11" hidden="1">#REF!</definedName>
    <definedName name="BExF37C1YKBT79Z9SOJAG5MXQGTU" localSheetId="2" hidden="1">#REF!</definedName>
    <definedName name="BExF37C1YKBT79Z9SOJAG5MXQGTU" localSheetId="14" hidden="1">#REF!</definedName>
    <definedName name="BExF37C1YKBT79Z9SOJAG5MXQGTU" localSheetId="12" hidden="1">#REF!</definedName>
    <definedName name="BExF37C1YKBT79Z9SOJAG5MXQGTU" hidden="1">#REF!</definedName>
    <definedName name="BExF3A6HPA6DGYALZNHHJPMCUYZR" localSheetId="11" hidden="1">#REF!</definedName>
    <definedName name="BExF3A6HPA6DGYALZNHHJPMCUYZR" localSheetId="2" hidden="1">#REF!</definedName>
    <definedName name="BExF3A6HPA6DGYALZNHHJPMCUYZR" localSheetId="14" hidden="1">#REF!</definedName>
    <definedName name="BExF3A6HPA6DGYALZNHHJPMCUYZR" localSheetId="12" hidden="1">#REF!</definedName>
    <definedName name="BExF3A6HPA6DGYALZNHHJPMCUYZR" hidden="1">#REF!</definedName>
    <definedName name="BExF3GMJW5D7066GYKTMM3CVH1HE" localSheetId="11" hidden="1">#REF!</definedName>
    <definedName name="BExF3GMJW5D7066GYKTMM3CVH1HE" localSheetId="2" hidden="1">#REF!</definedName>
    <definedName name="BExF3GMJW5D7066GYKTMM3CVH1HE" localSheetId="14" hidden="1">#REF!</definedName>
    <definedName name="BExF3GMJW5D7066GYKTMM3CVH1HE" localSheetId="12" hidden="1">#REF!</definedName>
    <definedName name="BExF3GMJW5D7066GYKTMM3CVH1HE" hidden="1">#REF!</definedName>
    <definedName name="BExF3I9T44X7DV9HHV51DVDDPPZG" localSheetId="11" hidden="1">#REF!</definedName>
    <definedName name="BExF3I9T44X7DV9HHV51DVDDPPZG" localSheetId="2" hidden="1">#REF!</definedName>
    <definedName name="BExF3I9T44X7DV9HHV51DVDDPPZG" localSheetId="14" hidden="1">#REF!</definedName>
    <definedName name="BExF3I9T44X7DV9HHV51DVDDPPZG" localSheetId="12" hidden="1">#REF!</definedName>
    <definedName name="BExF3I9T44X7DV9HHV51DVDDPPZG" hidden="1">#REF!</definedName>
    <definedName name="BExF3IKLZ35F2D4DI7R7P7NZLVC3" localSheetId="11" hidden="1">#REF!</definedName>
    <definedName name="BExF3IKLZ35F2D4DI7R7P7NZLVC3" localSheetId="2" hidden="1">#REF!</definedName>
    <definedName name="BExF3IKLZ35F2D4DI7R7P7NZLVC3" localSheetId="14" hidden="1">#REF!</definedName>
    <definedName name="BExF3IKLZ35F2D4DI7R7P7NZLVC3" localSheetId="12" hidden="1">#REF!</definedName>
    <definedName name="BExF3IKLZ35F2D4DI7R7P7NZLVC3" hidden="1">#REF!</definedName>
    <definedName name="BExF3JMFX5DILOIFUDIO1HZUK875" localSheetId="11" hidden="1">#REF!</definedName>
    <definedName name="BExF3JMFX5DILOIFUDIO1HZUK875" localSheetId="2" hidden="1">#REF!</definedName>
    <definedName name="BExF3JMFX5DILOIFUDIO1HZUK875" localSheetId="14" hidden="1">#REF!</definedName>
    <definedName name="BExF3JMFX5DILOIFUDIO1HZUK875" localSheetId="12" hidden="1">#REF!</definedName>
    <definedName name="BExF3JMFX5DILOIFUDIO1HZUK875" hidden="1">#REF!</definedName>
    <definedName name="BExF3KIO2G9LJYXZ61H8PJJ6OQXV" localSheetId="11" hidden="1">#REF!</definedName>
    <definedName name="BExF3KIO2G9LJYXZ61H8PJJ6OQXV" localSheetId="2" hidden="1">#REF!</definedName>
    <definedName name="BExF3KIO2G9LJYXZ61H8PJJ6OQXV" localSheetId="14" hidden="1">#REF!</definedName>
    <definedName name="BExF3KIO2G9LJYXZ61H8PJJ6OQXV" localSheetId="12" hidden="1">#REF!</definedName>
    <definedName name="BExF3KIO2G9LJYXZ61H8PJJ6OQXV" hidden="1">#REF!</definedName>
    <definedName name="BExF3MGVCZHXDAUDZAGUYESZ3RC8" localSheetId="11" hidden="1">#REF!</definedName>
    <definedName name="BExF3MGVCZHXDAUDZAGUYESZ3RC8" localSheetId="2" hidden="1">#REF!</definedName>
    <definedName name="BExF3MGVCZHXDAUDZAGUYESZ3RC8" localSheetId="14" hidden="1">#REF!</definedName>
    <definedName name="BExF3MGVCZHXDAUDZAGUYESZ3RC8" localSheetId="12" hidden="1">#REF!</definedName>
    <definedName name="BExF3MGVCZHXDAUDZAGUYESZ3RC8" hidden="1">#REF!</definedName>
    <definedName name="BExF3NTC4BGZEM6B87TCFX277QCS" localSheetId="11" hidden="1">#REF!</definedName>
    <definedName name="BExF3NTC4BGZEM6B87TCFX277QCS" localSheetId="2" hidden="1">#REF!</definedName>
    <definedName name="BExF3NTC4BGZEM6B87TCFX277QCS" localSheetId="14" hidden="1">#REF!</definedName>
    <definedName name="BExF3NTC4BGZEM6B87TCFX277QCS" localSheetId="12" hidden="1">#REF!</definedName>
    <definedName name="BExF3NTC4BGZEM6B87TCFX277QCS" hidden="1">#REF!</definedName>
    <definedName name="BExF3Q2DOSQI9SIAXB522CN0WBZ7" localSheetId="11" hidden="1">#REF!</definedName>
    <definedName name="BExF3Q2DOSQI9SIAXB522CN0WBZ7" localSheetId="2" hidden="1">#REF!</definedName>
    <definedName name="BExF3Q2DOSQI9SIAXB522CN0WBZ7" localSheetId="14" hidden="1">#REF!</definedName>
    <definedName name="BExF3Q2DOSQI9SIAXB522CN0WBZ7" localSheetId="12" hidden="1">#REF!</definedName>
    <definedName name="BExF3Q2DOSQI9SIAXB522CN0WBZ7" hidden="1">#REF!</definedName>
    <definedName name="BExF3Q7NI90WT31QHYSJDIG0LLLJ" localSheetId="11" hidden="1">#REF!</definedName>
    <definedName name="BExF3Q7NI90WT31QHYSJDIG0LLLJ" localSheetId="2" hidden="1">#REF!</definedName>
    <definedName name="BExF3Q7NI90WT31QHYSJDIG0LLLJ" localSheetId="14" hidden="1">#REF!</definedName>
    <definedName name="BExF3Q7NI90WT31QHYSJDIG0LLLJ" localSheetId="12" hidden="1">#REF!</definedName>
    <definedName name="BExF3Q7NI90WT31QHYSJDIG0LLLJ" hidden="1">#REF!</definedName>
    <definedName name="BExF3QD55TIY1MSBSRK9TUJKBEWO" localSheetId="11" hidden="1">#REF!</definedName>
    <definedName name="BExF3QD55TIY1MSBSRK9TUJKBEWO" localSheetId="2" hidden="1">#REF!</definedName>
    <definedName name="BExF3QD55TIY1MSBSRK9TUJKBEWO" localSheetId="14" hidden="1">#REF!</definedName>
    <definedName name="BExF3QD55TIY1MSBSRK9TUJKBEWO" localSheetId="12" hidden="1">#REF!</definedName>
    <definedName name="BExF3QD55TIY1MSBSRK9TUJKBEWO" hidden="1">#REF!</definedName>
    <definedName name="BExF3QT8J6RIF1L3R700MBSKIOKW" localSheetId="11" hidden="1">#REF!</definedName>
    <definedName name="BExF3QT8J6RIF1L3R700MBSKIOKW" localSheetId="2" hidden="1">#REF!</definedName>
    <definedName name="BExF3QT8J6RIF1L3R700MBSKIOKW" localSheetId="14" hidden="1">#REF!</definedName>
    <definedName name="BExF3QT8J6RIF1L3R700MBSKIOKW" localSheetId="12" hidden="1">#REF!</definedName>
    <definedName name="BExF3QT8J6RIF1L3R700MBSKIOKW" hidden="1">#REF!</definedName>
    <definedName name="BExF42SSBVPMLK2UB3B7FPEIY9TU" localSheetId="11" hidden="1">#REF!</definedName>
    <definedName name="BExF42SSBVPMLK2UB3B7FPEIY9TU" localSheetId="2" hidden="1">#REF!</definedName>
    <definedName name="BExF42SSBVPMLK2UB3B7FPEIY9TU" localSheetId="14" hidden="1">#REF!</definedName>
    <definedName name="BExF42SSBVPMLK2UB3B7FPEIY9TU" localSheetId="12" hidden="1">#REF!</definedName>
    <definedName name="BExF42SSBVPMLK2UB3B7FPEIY9TU" hidden="1">#REF!</definedName>
    <definedName name="BExF4HXSWB50BKYPWA0HTT8W56H6" localSheetId="11" hidden="1">#REF!</definedName>
    <definedName name="BExF4HXSWB50BKYPWA0HTT8W56H6" localSheetId="2" hidden="1">#REF!</definedName>
    <definedName name="BExF4HXSWB50BKYPWA0HTT8W56H6" localSheetId="14" hidden="1">#REF!</definedName>
    <definedName name="BExF4HXSWB50BKYPWA0HTT8W56H6" localSheetId="12" hidden="1">#REF!</definedName>
    <definedName name="BExF4HXSWB50BKYPWA0HTT8W56H6" hidden="1">#REF!</definedName>
    <definedName name="BExF4J4Y60OUA8GY6YN8XVRUX80A" localSheetId="11" hidden="1">#REF!</definedName>
    <definedName name="BExF4J4Y60OUA8GY6YN8XVRUX80A" localSheetId="2" hidden="1">#REF!</definedName>
    <definedName name="BExF4J4Y60OUA8GY6YN8XVRUX80A" localSheetId="14" hidden="1">#REF!</definedName>
    <definedName name="BExF4J4Y60OUA8GY6YN8XVRUX80A" localSheetId="12" hidden="1">#REF!</definedName>
    <definedName name="BExF4J4Y60OUA8GY6YN8XVRUX80A" hidden="1">#REF!</definedName>
    <definedName name="BExF4KHF04IWW4LQ95FHQPFE4Y9K" localSheetId="11" hidden="1">#REF!</definedName>
    <definedName name="BExF4KHF04IWW4LQ95FHQPFE4Y9K" localSheetId="2" hidden="1">#REF!</definedName>
    <definedName name="BExF4KHF04IWW4LQ95FHQPFE4Y9K" localSheetId="14" hidden="1">#REF!</definedName>
    <definedName name="BExF4KHF04IWW4LQ95FHQPFE4Y9K" localSheetId="12" hidden="1">#REF!</definedName>
    <definedName name="BExF4KHF04IWW4LQ95FHQPFE4Y9K" hidden="1">#REF!</definedName>
    <definedName name="BExF4MVQM5Y0QRDLDFSKWWTF709C" localSheetId="11" hidden="1">#REF!</definedName>
    <definedName name="BExF4MVQM5Y0QRDLDFSKWWTF709C" localSheetId="2" hidden="1">#REF!</definedName>
    <definedName name="BExF4MVQM5Y0QRDLDFSKWWTF709C" localSheetId="14" hidden="1">#REF!</definedName>
    <definedName name="BExF4MVQM5Y0QRDLDFSKWWTF709C" localSheetId="12" hidden="1">#REF!</definedName>
    <definedName name="BExF4MVQM5Y0QRDLDFSKWWTF709C" hidden="1">#REF!</definedName>
    <definedName name="BExF4PVMZYV36E8HOYY06J81AMBI" localSheetId="11" hidden="1">#REF!</definedName>
    <definedName name="BExF4PVMZYV36E8HOYY06J81AMBI" localSheetId="2" hidden="1">#REF!</definedName>
    <definedName name="BExF4PVMZYV36E8HOYY06J81AMBI" localSheetId="14" hidden="1">#REF!</definedName>
    <definedName name="BExF4PVMZYV36E8HOYY06J81AMBI" localSheetId="12" hidden="1">#REF!</definedName>
    <definedName name="BExF4PVMZYV36E8HOYY06J81AMBI" hidden="1">#REF!</definedName>
    <definedName name="BExF4SF9NEX1FZE9N8EXT89PM54D" localSheetId="11" hidden="1">#REF!</definedName>
    <definedName name="BExF4SF9NEX1FZE9N8EXT89PM54D" localSheetId="2" hidden="1">#REF!</definedName>
    <definedName name="BExF4SF9NEX1FZE9N8EXT89PM54D" localSheetId="14" hidden="1">#REF!</definedName>
    <definedName name="BExF4SF9NEX1FZE9N8EXT89PM54D" localSheetId="12" hidden="1">#REF!</definedName>
    <definedName name="BExF4SF9NEX1FZE9N8EXT89PM54D" hidden="1">#REF!</definedName>
    <definedName name="BExF52GTGP8MHGII4KJ8TJGR8W8U" localSheetId="11" hidden="1">#REF!</definedName>
    <definedName name="BExF52GTGP8MHGII4KJ8TJGR8W8U" localSheetId="2" hidden="1">#REF!</definedName>
    <definedName name="BExF52GTGP8MHGII4KJ8TJGR8W8U" localSheetId="14" hidden="1">#REF!</definedName>
    <definedName name="BExF52GTGP8MHGII4KJ8TJGR8W8U" localSheetId="12" hidden="1">#REF!</definedName>
    <definedName name="BExF52GTGP8MHGII4KJ8TJGR8W8U" hidden="1">#REF!</definedName>
    <definedName name="BExF57K7L3UC1I2FSAWURR4SN0UN" localSheetId="11" hidden="1">#REF!</definedName>
    <definedName name="BExF57K7L3UC1I2FSAWURR4SN0UN" localSheetId="2" hidden="1">#REF!</definedName>
    <definedName name="BExF57K7L3UC1I2FSAWURR4SN0UN" localSheetId="14" hidden="1">#REF!</definedName>
    <definedName name="BExF57K7L3UC1I2FSAWURR4SN0UN" localSheetId="12" hidden="1">#REF!</definedName>
    <definedName name="BExF57K7L3UC1I2FSAWURR4SN0UN" hidden="1">#REF!</definedName>
    <definedName name="BExF5HR2GFV7O8LKG9SJ4BY78LYA" localSheetId="11" hidden="1">#REF!</definedName>
    <definedName name="BExF5HR2GFV7O8LKG9SJ4BY78LYA" localSheetId="2" hidden="1">#REF!</definedName>
    <definedName name="BExF5HR2GFV7O8LKG9SJ4BY78LYA" localSheetId="14" hidden="1">#REF!</definedName>
    <definedName name="BExF5HR2GFV7O8LKG9SJ4BY78LYA" localSheetId="12" hidden="1">#REF!</definedName>
    <definedName name="BExF5HR2GFV7O8LKG9SJ4BY78LYA" hidden="1">#REF!</definedName>
    <definedName name="BExF5ZFO2A29GHWR5ES64Z9OS16J" localSheetId="11" hidden="1">#REF!</definedName>
    <definedName name="BExF5ZFO2A29GHWR5ES64Z9OS16J" localSheetId="2" hidden="1">#REF!</definedName>
    <definedName name="BExF5ZFO2A29GHWR5ES64Z9OS16J" localSheetId="14" hidden="1">#REF!</definedName>
    <definedName name="BExF5ZFO2A29GHWR5ES64Z9OS16J" localSheetId="12" hidden="1">#REF!</definedName>
    <definedName name="BExF5ZFO2A29GHWR5ES64Z9OS16J" hidden="1">#REF!</definedName>
    <definedName name="BExF63S045JO7H2ZJCBTBVH3SUIF" localSheetId="11" hidden="1">#REF!</definedName>
    <definedName name="BExF63S045JO7H2ZJCBTBVH3SUIF" localSheetId="2" hidden="1">#REF!</definedName>
    <definedName name="BExF63S045JO7H2ZJCBTBVH3SUIF" localSheetId="14" hidden="1">#REF!</definedName>
    <definedName name="BExF63S045JO7H2ZJCBTBVH3SUIF" localSheetId="12" hidden="1">#REF!</definedName>
    <definedName name="BExF63S045JO7H2ZJCBTBVH3SUIF" hidden="1">#REF!</definedName>
    <definedName name="BExF642TEGTXCI9A61ZOONJCB0U1" localSheetId="11" hidden="1">#REF!</definedName>
    <definedName name="BExF642TEGTXCI9A61ZOONJCB0U1" localSheetId="2" hidden="1">#REF!</definedName>
    <definedName name="BExF642TEGTXCI9A61ZOONJCB0U1" localSheetId="14" hidden="1">#REF!</definedName>
    <definedName name="BExF642TEGTXCI9A61ZOONJCB0U1" localSheetId="12" hidden="1">#REF!</definedName>
    <definedName name="BExF642TEGTXCI9A61ZOONJCB0U1" hidden="1">#REF!</definedName>
    <definedName name="BExF67O951CF8UJF3KBDNR0E83C1" localSheetId="11" hidden="1">#REF!</definedName>
    <definedName name="BExF67O951CF8UJF3KBDNR0E83C1" localSheetId="2" hidden="1">#REF!</definedName>
    <definedName name="BExF67O951CF8UJF3KBDNR0E83C1" localSheetId="14" hidden="1">#REF!</definedName>
    <definedName name="BExF67O951CF8UJF3KBDNR0E83C1" localSheetId="12" hidden="1">#REF!</definedName>
    <definedName name="BExF67O951CF8UJF3KBDNR0E83C1" hidden="1">#REF!</definedName>
    <definedName name="BExF6EV7I35NVMIJGYTB6E24YVPA" localSheetId="11" hidden="1">#REF!</definedName>
    <definedName name="BExF6EV7I35NVMIJGYTB6E24YVPA" localSheetId="2" hidden="1">#REF!</definedName>
    <definedName name="BExF6EV7I35NVMIJGYTB6E24YVPA" localSheetId="14" hidden="1">#REF!</definedName>
    <definedName name="BExF6EV7I35NVMIJGYTB6E24YVPA" localSheetId="12" hidden="1">#REF!</definedName>
    <definedName name="BExF6EV7I35NVMIJGYTB6E24YVPA" hidden="1">#REF!</definedName>
    <definedName name="BExF6FGUF393KTMBT40S5BYAFG00" localSheetId="11" hidden="1">#REF!</definedName>
    <definedName name="BExF6FGUF393KTMBT40S5BYAFG00" localSheetId="2" hidden="1">#REF!</definedName>
    <definedName name="BExF6FGUF393KTMBT40S5BYAFG00" localSheetId="14" hidden="1">#REF!</definedName>
    <definedName name="BExF6FGUF393KTMBT40S5BYAFG00" localSheetId="12" hidden="1">#REF!</definedName>
    <definedName name="BExF6FGUF393KTMBT40S5BYAFG00" hidden="1">#REF!</definedName>
    <definedName name="BExF6GNYXWY8A0SY4PW1B6KJMMTM" localSheetId="11" hidden="1">#REF!</definedName>
    <definedName name="BExF6GNYXWY8A0SY4PW1B6KJMMTM" localSheetId="2" hidden="1">#REF!</definedName>
    <definedName name="BExF6GNYXWY8A0SY4PW1B6KJMMTM" localSheetId="14" hidden="1">#REF!</definedName>
    <definedName name="BExF6GNYXWY8A0SY4PW1B6KJMMTM" localSheetId="12" hidden="1">#REF!</definedName>
    <definedName name="BExF6GNYXWY8A0SY4PW1B6KJMMTM" hidden="1">#REF!</definedName>
    <definedName name="BExF6IB8K74Z0AFT05GPOKKZW7C9" localSheetId="11" hidden="1">#REF!</definedName>
    <definedName name="BExF6IB8K74Z0AFT05GPOKKZW7C9" localSheetId="2" hidden="1">#REF!</definedName>
    <definedName name="BExF6IB8K74Z0AFT05GPOKKZW7C9" localSheetId="14" hidden="1">#REF!</definedName>
    <definedName name="BExF6IB8K74Z0AFT05GPOKKZW7C9" localSheetId="12" hidden="1">#REF!</definedName>
    <definedName name="BExF6IB8K74Z0AFT05GPOKKZW7C9" hidden="1">#REF!</definedName>
    <definedName name="BExF6NUXJI11W2IAZNAM1QWC0459" localSheetId="11" hidden="1">#REF!</definedName>
    <definedName name="BExF6NUXJI11W2IAZNAM1QWC0459" localSheetId="2" hidden="1">#REF!</definedName>
    <definedName name="BExF6NUXJI11W2IAZNAM1QWC0459" localSheetId="14" hidden="1">#REF!</definedName>
    <definedName name="BExF6NUXJI11W2IAZNAM1QWC0459" localSheetId="12" hidden="1">#REF!</definedName>
    <definedName name="BExF6NUXJI11W2IAZNAM1QWC0459" hidden="1">#REF!</definedName>
    <definedName name="BExF6RR76KNVIXGJOVFO8GDILKGZ" localSheetId="11" hidden="1">#REF!</definedName>
    <definedName name="BExF6RR76KNVIXGJOVFO8GDILKGZ" localSheetId="2" hidden="1">#REF!</definedName>
    <definedName name="BExF6RR76KNVIXGJOVFO8GDILKGZ" localSheetId="14" hidden="1">#REF!</definedName>
    <definedName name="BExF6RR76KNVIXGJOVFO8GDILKGZ" localSheetId="12" hidden="1">#REF!</definedName>
    <definedName name="BExF6RR76KNVIXGJOVFO8GDILKGZ" hidden="1">#REF!</definedName>
    <definedName name="BExF6ZE8D5CMPJPRWT6S4HM56LPF" localSheetId="11" hidden="1">#REF!</definedName>
    <definedName name="BExF6ZE8D5CMPJPRWT6S4HM56LPF" localSheetId="2" hidden="1">#REF!</definedName>
    <definedName name="BExF6ZE8D5CMPJPRWT6S4HM56LPF" localSheetId="14" hidden="1">#REF!</definedName>
    <definedName name="BExF6ZE8D5CMPJPRWT6S4HM56LPF" localSheetId="12" hidden="1">#REF!</definedName>
    <definedName name="BExF6ZE8D5CMPJPRWT6S4HM56LPF" hidden="1">#REF!</definedName>
    <definedName name="BExF76FV8SF7AJK7B35AL7VTZF6D" localSheetId="11" hidden="1">#REF!</definedName>
    <definedName name="BExF76FV8SF7AJK7B35AL7VTZF6D" localSheetId="2" hidden="1">#REF!</definedName>
    <definedName name="BExF76FV8SF7AJK7B35AL7VTZF6D" localSheetId="14" hidden="1">#REF!</definedName>
    <definedName name="BExF76FV8SF7AJK7B35AL7VTZF6D" localSheetId="12" hidden="1">#REF!</definedName>
    <definedName name="BExF76FV8SF7AJK7B35AL7VTZF6D" hidden="1">#REF!</definedName>
    <definedName name="BExF7EOIMC1OYL1N7835KGOI0FIZ" localSheetId="11" hidden="1">#REF!</definedName>
    <definedName name="BExF7EOIMC1OYL1N7835KGOI0FIZ" localSheetId="2" hidden="1">#REF!</definedName>
    <definedName name="BExF7EOIMC1OYL1N7835KGOI0FIZ" localSheetId="14" hidden="1">#REF!</definedName>
    <definedName name="BExF7EOIMC1OYL1N7835KGOI0FIZ" localSheetId="12" hidden="1">#REF!</definedName>
    <definedName name="BExF7EOIMC1OYL1N7835KGOI0FIZ" hidden="1">#REF!</definedName>
    <definedName name="BExF7K88K7ASGV6RAOAGH52G04VR" localSheetId="11" hidden="1">#REF!</definedName>
    <definedName name="BExF7K88K7ASGV6RAOAGH52G04VR" localSheetId="2" hidden="1">#REF!</definedName>
    <definedName name="BExF7K88K7ASGV6RAOAGH52G04VR" localSheetId="14" hidden="1">#REF!</definedName>
    <definedName name="BExF7K88K7ASGV6RAOAGH52G04VR" localSheetId="12" hidden="1">#REF!</definedName>
    <definedName name="BExF7K88K7ASGV6RAOAGH52G04VR" hidden="1">#REF!</definedName>
    <definedName name="BExF7OVDRP3LHNAF2CX4V84CKKIR" localSheetId="11" hidden="1">#REF!</definedName>
    <definedName name="BExF7OVDRP3LHNAF2CX4V84CKKIR" localSheetId="2" hidden="1">#REF!</definedName>
    <definedName name="BExF7OVDRP3LHNAF2CX4V84CKKIR" localSheetId="14" hidden="1">#REF!</definedName>
    <definedName name="BExF7OVDRP3LHNAF2CX4V84CKKIR" localSheetId="12" hidden="1">#REF!</definedName>
    <definedName name="BExF7OVDRP3LHNAF2CX4V84CKKIR" hidden="1">#REF!</definedName>
    <definedName name="BExF7QO41X2A2SL8UXDNP99GY7U9" localSheetId="11" hidden="1">#REF!</definedName>
    <definedName name="BExF7QO41X2A2SL8UXDNP99GY7U9" localSheetId="2" hidden="1">#REF!</definedName>
    <definedName name="BExF7QO41X2A2SL8UXDNP99GY7U9" localSheetId="14" hidden="1">#REF!</definedName>
    <definedName name="BExF7QO41X2A2SL8UXDNP99GY7U9" localSheetId="12" hidden="1">#REF!</definedName>
    <definedName name="BExF7QO41X2A2SL8UXDNP99GY7U9" hidden="1">#REF!</definedName>
    <definedName name="BExF7QYWRJ8S4SID84VVXH3TN7X8" localSheetId="11" hidden="1">#REF!</definedName>
    <definedName name="BExF7QYWRJ8S4SID84VVXH3TN7X8" localSheetId="2" hidden="1">#REF!</definedName>
    <definedName name="BExF7QYWRJ8S4SID84VVXH3TN7X8" localSheetId="14" hidden="1">#REF!</definedName>
    <definedName name="BExF7QYWRJ8S4SID84VVXH3TN7X8" localSheetId="12" hidden="1">#REF!</definedName>
    <definedName name="BExF7QYWRJ8S4SID84VVXH3TN7X8" hidden="1">#REF!</definedName>
    <definedName name="BExF81GI8B8WBHXFTET68A9358BR" localSheetId="11" hidden="1">#REF!</definedName>
    <definedName name="BExF81GI8B8WBHXFTET68A9358BR" localSheetId="2" hidden="1">#REF!</definedName>
    <definedName name="BExF81GI8B8WBHXFTET68A9358BR" localSheetId="14" hidden="1">#REF!</definedName>
    <definedName name="BExF81GI8B8WBHXFTET68A9358BR" localSheetId="12" hidden="1">#REF!</definedName>
    <definedName name="BExF81GI8B8WBHXFTET68A9358BR" hidden="1">#REF!</definedName>
    <definedName name="BExGKN1EUJWHOYSSFY4XX6T9QVV5" localSheetId="11" hidden="1">#REF!</definedName>
    <definedName name="BExGKN1EUJWHOYSSFY4XX6T9QVV5" localSheetId="2" hidden="1">#REF!</definedName>
    <definedName name="BExGKN1EUJWHOYSSFY4XX6T9QVV5" localSheetId="14" hidden="1">#REF!</definedName>
    <definedName name="BExGKN1EUJWHOYSSFY4XX6T9QVV5" localSheetId="12" hidden="1">#REF!</definedName>
    <definedName name="BExGKN1EUJWHOYSSFY4XX6T9QVV5" hidden="1">#REF!</definedName>
    <definedName name="BExGL97US0Y3KXXASUTVR26XLT70" localSheetId="11" hidden="1">#REF!</definedName>
    <definedName name="BExGL97US0Y3KXXASUTVR26XLT70" localSheetId="2" hidden="1">#REF!</definedName>
    <definedName name="BExGL97US0Y3KXXASUTVR26XLT70" localSheetId="14" hidden="1">#REF!</definedName>
    <definedName name="BExGL97US0Y3KXXASUTVR26XLT70" localSheetId="12" hidden="1">#REF!</definedName>
    <definedName name="BExGL97US0Y3KXXASUTVR26XLT70" hidden="1">#REF!</definedName>
    <definedName name="BExGL9TEJAX73AMCXKXTMRO9T6QA" localSheetId="11" hidden="1">#REF!</definedName>
    <definedName name="BExGL9TEJAX73AMCXKXTMRO9T6QA" localSheetId="2" hidden="1">#REF!</definedName>
    <definedName name="BExGL9TEJAX73AMCXKXTMRO9T6QA" localSheetId="14" hidden="1">#REF!</definedName>
    <definedName name="BExGL9TEJAX73AMCXKXTMRO9T6QA" localSheetId="12" hidden="1">#REF!</definedName>
    <definedName name="BExGL9TEJAX73AMCXKXTMRO9T6QA" hidden="1">#REF!</definedName>
    <definedName name="BExGLBM5GKGBJDTZSMMBZBAVQ7N1" localSheetId="11" hidden="1">#REF!</definedName>
    <definedName name="BExGLBM5GKGBJDTZSMMBZBAVQ7N1" localSheetId="2" hidden="1">#REF!</definedName>
    <definedName name="BExGLBM5GKGBJDTZSMMBZBAVQ7N1" localSheetId="14" hidden="1">#REF!</definedName>
    <definedName name="BExGLBM5GKGBJDTZSMMBZBAVQ7N1" localSheetId="12" hidden="1">#REF!</definedName>
    <definedName name="BExGLBM5GKGBJDTZSMMBZBAVQ7N1" hidden="1">#REF!</definedName>
    <definedName name="BExGLC7R4C33RO0PID97ZPPVCW4M" localSheetId="11" hidden="1">#REF!</definedName>
    <definedName name="BExGLC7R4C33RO0PID97ZPPVCW4M" localSheetId="2" hidden="1">#REF!</definedName>
    <definedName name="BExGLC7R4C33RO0PID97ZPPVCW4M" localSheetId="14" hidden="1">#REF!</definedName>
    <definedName name="BExGLC7R4C33RO0PID97ZPPVCW4M" localSheetId="12" hidden="1">#REF!</definedName>
    <definedName name="BExGLC7R4C33RO0PID97ZPPVCW4M" hidden="1">#REF!</definedName>
    <definedName name="BExGLFIF7HCFSHNQHKEV6RY0WCO3" localSheetId="11" hidden="1">#REF!</definedName>
    <definedName name="BExGLFIF7HCFSHNQHKEV6RY0WCO3" localSheetId="2" hidden="1">#REF!</definedName>
    <definedName name="BExGLFIF7HCFSHNQHKEV6RY0WCO3" localSheetId="14" hidden="1">#REF!</definedName>
    <definedName name="BExGLFIF7HCFSHNQHKEV6RY0WCO3" localSheetId="12" hidden="1">#REF!</definedName>
    <definedName name="BExGLFIF7HCFSHNQHKEV6RY0WCO3" hidden="1">#REF!</definedName>
    <definedName name="BExGLPP9Z6SH15N8AV0F7H58S14K" localSheetId="11" hidden="1">#REF!</definedName>
    <definedName name="BExGLPP9Z6SH15N8AV0F7H58S14K" localSheetId="2" hidden="1">#REF!</definedName>
    <definedName name="BExGLPP9Z6SH15N8AV0F7H58S14K" localSheetId="14" hidden="1">#REF!</definedName>
    <definedName name="BExGLPP9Z6SH15N8AV0F7H58S14K" localSheetId="12" hidden="1">#REF!</definedName>
    <definedName name="BExGLPP9Z6SH15N8AV0F7H58S14K" hidden="1">#REF!</definedName>
    <definedName name="BExGLQATG820J44V2O4JEICPUUTR" localSheetId="11" hidden="1">#REF!</definedName>
    <definedName name="BExGLQATG820J44V2O4JEICPUUTR" localSheetId="2" hidden="1">#REF!</definedName>
    <definedName name="BExGLQATG820J44V2O4JEICPUUTR" localSheetId="14" hidden="1">#REF!</definedName>
    <definedName name="BExGLQATG820J44V2O4JEICPUUTR" localSheetId="12" hidden="1">#REF!</definedName>
    <definedName name="BExGLQATG820J44V2O4JEICPUUTR" hidden="1">#REF!</definedName>
    <definedName name="BExGLTARRL0J772UD2TXEYAVPY6E" localSheetId="11" hidden="1">#REF!</definedName>
    <definedName name="BExGLTARRL0J772UD2TXEYAVPY6E" localSheetId="2" hidden="1">#REF!</definedName>
    <definedName name="BExGLTARRL0J772UD2TXEYAVPY6E" localSheetId="14" hidden="1">#REF!</definedName>
    <definedName name="BExGLTARRL0J772UD2TXEYAVPY6E" localSheetId="12" hidden="1">#REF!</definedName>
    <definedName name="BExGLTARRL0J772UD2TXEYAVPY6E" hidden="1">#REF!</definedName>
    <definedName name="BExGLYE6RZTAAWHJBG2QFJPTDS2Q" localSheetId="11" hidden="1">#REF!</definedName>
    <definedName name="BExGLYE6RZTAAWHJBG2QFJPTDS2Q" localSheetId="2" hidden="1">#REF!</definedName>
    <definedName name="BExGLYE6RZTAAWHJBG2QFJPTDS2Q" localSheetId="14" hidden="1">#REF!</definedName>
    <definedName name="BExGLYE6RZTAAWHJBG2QFJPTDS2Q" localSheetId="12" hidden="1">#REF!</definedName>
    <definedName name="BExGLYE6RZTAAWHJBG2QFJPTDS2Q" hidden="1">#REF!</definedName>
    <definedName name="BExGM4DZ65OAQP7MA4LN6QMYZOFF" localSheetId="11" hidden="1">#REF!</definedName>
    <definedName name="BExGM4DZ65OAQP7MA4LN6QMYZOFF" localSheetId="2" hidden="1">#REF!</definedName>
    <definedName name="BExGM4DZ65OAQP7MA4LN6QMYZOFF" localSheetId="14" hidden="1">#REF!</definedName>
    <definedName name="BExGM4DZ65OAQP7MA4LN6QMYZOFF" localSheetId="12" hidden="1">#REF!</definedName>
    <definedName name="BExGM4DZ65OAQP7MA4LN6QMYZOFF" hidden="1">#REF!</definedName>
    <definedName name="BExGMCXCWEC9XNUOEMZ61TMI6CUO" localSheetId="11" hidden="1">#REF!</definedName>
    <definedName name="BExGMCXCWEC9XNUOEMZ61TMI6CUO" localSheetId="2" hidden="1">#REF!</definedName>
    <definedName name="BExGMCXCWEC9XNUOEMZ61TMI6CUO" localSheetId="14" hidden="1">#REF!</definedName>
    <definedName name="BExGMCXCWEC9XNUOEMZ61TMI6CUO" localSheetId="12" hidden="1">#REF!</definedName>
    <definedName name="BExGMCXCWEC9XNUOEMZ61TMI6CUO" hidden="1">#REF!</definedName>
    <definedName name="BExGMJDGIH0MEPC2TUSFUCY2ROTB" localSheetId="11" hidden="1">#REF!</definedName>
    <definedName name="BExGMJDGIH0MEPC2TUSFUCY2ROTB" localSheetId="2" hidden="1">#REF!</definedName>
    <definedName name="BExGMJDGIH0MEPC2TUSFUCY2ROTB" localSheetId="14" hidden="1">#REF!</definedName>
    <definedName name="BExGMJDGIH0MEPC2TUSFUCY2ROTB" localSheetId="12" hidden="1">#REF!</definedName>
    <definedName name="BExGMJDGIH0MEPC2TUSFUCY2ROTB" hidden="1">#REF!</definedName>
    <definedName name="BExGMKPW2HPKN0M0XKF3AZ8YP0D6" localSheetId="11" hidden="1">#REF!</definedName>
    <definedName name="BExGMKPW2HPKN0M0XKF3AZ8YP0D6" localSheetId="2" hidden="1">#REF!</definedName>
    <definedName name="BExGMKPW2HPKN0M0XKF3AZ8YP0D6" localSheetId="14" hidden="1">#REF!</definedName>
    <definedName name="BExGMKPW2HPKN0M0XKF3AZ8YP0D6" localSheetId="12" hidden="1">#REF!</definedName>
    <definedName name="BExGMKPW2HPKN0M0XKF3AZ8YP0D6" hidden="1">#REF!</definedName>
    <definedName name="BExGMOGUOL3NATNV0TIZH2J6DLLD" localSheetId="11" hidden="1">#REF!</definedName>
    <definedName name="BExGMOGUOL3NATNV0TIZH2J6DLLD" localSheetId="2" hidden="1">#REF!</definedName>
    <definedName name="BExGMOGUOL3NATNV0TIZH2J6DLLD" localSheetId="14" hidden="1">#REF!</definedName>
    <definedName name="BExGMOGUOL3NATNV0TIZH2J6DLLD" localSheetId="12" hidden="1">#REF!</definedName>
    <definedName name="BExGMOGUOL3NATNV0TIZH2J6DLLD" hidden="1">#REF!</definedName>
    <definedName name="BExGMP2F175LGL6QVSJGP6GKYHHA" localSheetId="11" hidden="1">#REF!</definedName>
    <definedName name="BExGMP2F175LGL6QVSJGP6GKYHHA" localSheetId="2" hidden="1">#REF!</definedName>
    <definedName name="BExGMP2F175LGL6QVSJGP6GKYHHA" localSheetId="14" hidden="1">#REF!</definedName>
    <definedName name="BExGMP2F175LGL6QVSJGP6GKYHHA" localSheetId="12" hidden="1">#REF!</definedName>
    <definedName name="BExGMP2F175LGL6QVSJGP6GKYHHA" hidden="1">#REF!</definedName>
    <definedName name="BExGMPIIP8GKML2VVA8OEFL43NCS" localSheetId="11" hidden="1">#REF!</definedName>
    <definedName name="BExGMPIIP8GKML2VVA8OEFL43NCS" localSheetId="2" hidden="1">#REF!</definedName>
    <definedName name="BExGMPIIP8GKML2VVA8OEFL43NCS" localSheetId="14" hidden="1">#REF!</definedName>
    <definedName name="BExGMPIIP8GKML2VVA8OEFL43NCS" localSheetId="12" hidden="1">#REF!</definedName>
    <definedName name="BExGMPIIP8GKML2VVA8OEFL43NCS" hidden="1">#REF!</definedName>
    <definedName name="BExGMZ3SRIXLXMWBVOXXV3M4U4YL" localSheetId="11" hidden="1">#REF!</definedName>
    <definedName name="BExGMZ3SRIXLXMWBVOXXV3M4U4YL" localSheetId="2" hidden="1">#REF!</definedName>
    <definedName name="BExGMZ3SRIXLXMWBVOXXV3M4U4YL" localSheetId="14" hidden="1">#REF!</definedName>
    <definedName name="BExGMZ3SRIXLXMWBVOXXV3M4U4YL" localSheetId="12" hidden="1">#REF!</definedName>
    <definedName name="BExGMZ3SRIXLXMWBVOXXV3M4U4YL" hidden="1">#REF!</definedName>
    <definedName name="BExGMZ3UBN48IXU1ZEFYECEMZ1IM" localSheetId="11" hidden="1">#REF!</definedName>
    <definedName name="BExGMZ3UBN48IXU1ZEFYECEMZ1IM" localSheetId="2" hidden="1">#REF!</definedName>
    <definedName name="BExGMZ3UBN48IXU1ZEFYECEMZ1IM" localSheetId="14" hidden="1">#REF!</definedName>
    <definedName name="BExGMZ3UBN48IXU1ZEFYECEMZ1IM" localSheetId="12" hidden="1">#REF!</definedName>
    <definedName name="BExGMZ3UBN48IXU1ZEFYECEMZ1IM" hidden="1">#REF!</definedName>
    <definedName name="BExGN4I0QATXNZCLZJM1KH1OIJQH" localSheetId="11" hidden="1">#REF!</definedName>
    <definedName name="BExGN4I0QATXNZCLZJM1KH1OIJQH" localSheetId="2" hidden="1">#REF!</definedName>
    <definedName name="BExGN4I0QATXNZCLZJM1KH1OIJQH" localSheetId="14" hidden="1">#REF!</definedName>
    <definedName name="BExGN4I0QATXNZCLZJM1KH1OIJQH" localSheetId="12" hidden="1">#REF!</definedName>
    <definedName name="BExGN4I0QATXNZCLZJM1KH1OIJQH" hidden="1">#REF!</definedName>
    <definedName name="BExGN9FZ2RWCMSY1YOBJKZMNIM9R" localSheetId="11" hidden="1">#REF!</definedName>
    <definedName name="BExGN9FZ2RWCMSY1YOBJKZMNIM9R" localSheetId="2" hidden="1">#REF!</definedName>
    <definedName name="BExGN9FZ2RWCMSY1YOBJKZMNIM9R" localSheetId="14" hidden="1">#REF!</definedName>
    <definedName name="BExGN9FZ2RWCMSY1YOBJKZMNIM9R" localSheetId="12" hidden="1">#REF!</definedName>
    <definedName name="BExGN9FZ2RWCMSY1YOBJKZMNIM9R" hidden="1">#REF!</definedName>
    <definedName name="BExGNDSIMTHOCXXG6QOGR6DA8SGG" localSheetId="11" hidden="1">#REF!</definedName>
    <definedName name="BExGNDSIMTHOCXXG6QOGR6DA8SGG" localSheetId="2" hidden="1">#REF!</definedName>
    <definedName name="BExGNDSIMTHOCXXG6QOGR6DA8SGG" localSheetId="14" hidden="1">#REF!</definedName>
    <definedName name="BExGNDSIMTHOCXXG6QOGR6DA8SGG" localSheetId="12" hidden="1">#REF!</definedName>
    <definedName name="BExGNDSIMTHOCXXG6QOGR6DA8SGG" hidden="1">#REF!</definedName>
    <definedName name="BExGNHOS7RBERG1J2M2HVGSRZL5G" localSheetId="11" hidden="1">#REF!</definedName>
    <definedName name="BExGNHOS7RBERG1J2M2HVGSRZL5G" localSheetId="2" hidden="1">#REF!</definedName>
    <definedName name="BExGNHOS7RBERG1J2M2HVGSRZL5G" localSheetId="14" hidden="1">#REF!</definedName>
    <definedName name="BExGNHOS7RBERG1J2M2HVGSRZL5G" localSheetId="12" hidden="1">#REF!</definedName>
    <definedName name="BExGNHOS7RBERG1J2M2HVGSRZL5G" hidden="1">#REF!</definedName>
    <definedName name="BExGNJ18W3Q55XAXY8XTFB80IVMV" localSheetId="11" hidden="1">#REF!</definedName>
    <definedName name="BExGNJ18W3Q55XAXY8XTFB80IVMV" localSheetId="2" hidden="1">#REF!</definedName>
    <definedName name="BExGNJ18W3Q55XAXY8XTFB80IVMV" localSheetId="14" hidden="1">#REF!</definedName>
    <definedName name="BExGNJ18W3Q55XAXY8XTFB80IVMV" localSheetId="12" hidden="1">#REF!</definedName>
    <definedName name="BExGNJ18W3Q55XAXY8XTFB80IVMV" hidden="1">#REF!</definedName>
    <definedName name="BExGNN2YQ9BDAZXT2GLCSAPXKIM7" localSheetId="11" hidden="1">#REF!</definedName>
    <definedName name="BExGNN2YQ9BDAZXT2GLCSAPXKIM7" localSheetId="2" hidden="1">#REF!</definedName>
    <definedName name="BExGNN2YQ9BDAZXT2GLCSAPXKIM7" localSheetId="14" hidden="1">#REF!</definedName>
    <definedName name="BExGNN2YQ9BDAZXT2GLCSAPXKIM7" localSheetId="12" hidden="1">#REF!</definedName>
    <definedName name="BExGNN2YQ9BDAZXT2GLCSAPXKIM7" hidden="1">#REF!</definedName>
    <definedName name="BExGNP6INLF5NZFP5ME6K7C9Y0NH" localSheetId="11" hidden="1">#REF!</definedName>
    <definedName name="BExGNP6INLF5NZFP5ME6K7C9Y0NH" localSheetId="2" hidden="1">#REF!</definedName>
    <definedName name="BExGNP6INLF5NZFP5ME6K7C9Y0NH" localSheetId="14" hidden="1">#REF!</definedName>
    <definedName name="BExGNP6INLF5NZFP5ME6K7C9Y0NH" localSheetId="12" hidden="1">#REF!</definedName>
    <definedName name="BExGNP6INLF5NZFP5ME6K7C9Y0NH" hidden="1">#REF!</definedName>
    <definedName name="BExGNSS0CKRPKHO25R3TDBEL2NHX" localSheetId="11" hidden="1">#REF!</definedName>
    <definedName name="BExGNSS0CKRPKHO25R3TDBEL2NHX" localSheetId="2" hidden="1">#REF!</definedName>
    <definedName name="BExGNSS0CKRPKHO25R3TDBEL2NHX" localSheetId="14" hidden="1">#REF!</definedName>
    <definedName name="BExGNSS0CKRPKHO25R3TDBEL2NHX" localSheetId="12" hidden="1">#REF!</definedName>
    <definedName name="BExGNSS0CKRPKHO25R3TDBEL2NHX" hidden="1">#REF!</definedName>
    <definedName name="BExGNYH0MO8NOVS85L15G0RWX4GW" localSheetId="11" hidden="1">#REF!</definedName>
    <definedName name="BExGNYH0MO8NOVS85L15G0RWX4GW" localSheetId="2" hidden="1">#REF!</definedName>
    <definedName name="BExGNYH0MO8NOVS85L15G0RWX4GW" localSheetId="14" hidden="1">#REF!</definedName>
    <definedName name="BExGNYH0MO8NOVS85L15G0RWX4GW" localSheetId="12" hidden="1">#REF!</definedName>
    <definedName name="BExGNYH0MO8NOVS85L15G0RWX4GW" hidden="1">#REF!</definedName>
    <definedName name="BExGNZO44DEG8CGIDYSEGDUQ531R" localSheetId="11" hidden="1">#REF!</definedName>
    <definedName name="BExGNZO44DEG8CGIDYSEGDUQ531R" localSheetId="2" hidden="1">#REF!</definedName>
    <definedName name="BExGNZO44DEG8CGIDYSEGDUQ531R" localSheetId="14" hidden="1">#REF!</definedName>
    <definedName name="BExGNZO44DEG8CGIDYSEGDUQ531R" localSheetId="12" hidden="1">#REF!</definedName>
    <definedName name="BExGNZO44DEG8CGIDYSEGDUQ531R" hidden="1">#REF!</definedName>
    <definedName name="BExGO22GMMPZVQY9RQ8MDKZDP5G3" localSheetId="11" hidden="1">#REF!</definedName>
    <definedName name="BExGO22GMMPZVQY9RQ8MDKZDP5G3" localSheetId="2" hidden="1">#REF!</definedName>
    <definedName name="BExGO22GMMPZVQY9RQ8MDKZDP5G3" localSheetId="14" hidden="1">#REF!</definedName>
    <definedName name="BExGO22GMMPZVQY9RQ8MDKZDP5G3" localSheetId="12" hidden="1">#REF!</definedName>
    <definedName name="BExGO22GMMPZVQY9RQ8MDKZDP5G3" hidden="1">#REF!</definedName>
    <definedName name="BExGO2O0V6UYDY26AX8OSN72F77N" localSheetId="11" hidden="1">#REF!</definedName>
    <definedName name="BExGO2O0V6UYDY26AX8OSN72F77N" localSheetId="2" hidden="1">#REF!</definedName>
    <definedName name="BExGO2O0V6UYDY26AX8OSN72F77N" localSheetId="14" hidden="1">#REF!</definedName>
    <definedName name="BExGO2O0V6UYDY26AX8OSN72F77N" localSheetId="12" hidden="1">#REF!</definedName>
    <definedName name="BExGO2O0V6UYDY26AX8OSN72F77N" hidden="1">#REF!</definedName>
    <definedName name="BExGO2YUBOVLYHY1QSIHRE1KLAFV" localSheetId="11" hidden="1">#REF!</definedName>
    <definedName name="BExGO2YUBOVLYHY1QSIHRE1KLAFV" localSheetId="2" hidden="1">#REF!</definedName>
    <definedName name="BExGO2YUBOVLYHY1QSIHRE1KLAFV" localSheetId="14" hidden="1">#REF!</definedName>
    <definedName name="BExGO2YUBOVLYHY1QSIHRE1KLAFV" localSheetId="12" hidden="1">#REF!</definedName>
    <definedName name="BExGO2YUBOVLYHY1QSIHRE1KLAFV" hidden="1">#REF!</definedName>
    <definedName name="BExGO70E2O70LF46V8T26YFPL4V8" localSheetId="11" hidden="1">#REF!</definedName>
    <definedName name="BExGO70E2O70LF46V8T26YFPL4V8" localSheetId="2" hidden="1">#REF!</definedName>
    <definedName name="BExGO70E2O70LF46V8T26YFPL4V8" localSheetId="14" hidden="1">#REF!</definedName>
    <definedName name="BExGO70E2O70LF46V8T26YFPL4V8" localSheetId="12" hidden="1">#REF!</definedName>
    <definedName name="BExGO70E2O70LF46V8T26YFPL4V8" hidden="1">#REF!</definedName>
    <definedName name="BExGOB25QJMQCQE76MRW9X58OIOO" localSheetId="11" hidden="1">#REF!</definedName>
    <definedName name="BExGOB25QJMQCQE76MRW9X58OIOO" localSheetId="2" hidden="1">#REF!</definedName>
    <definedName name="BExGOB25QJMQCQE76MRW9X58OIOO" localSheetId="14" hidden="1">#REF!</definedName>
    <definedName name="BExGOB25QJMQCQE76MRW9X58OIOO" localSheetId="12" hidden="1">#REF!</definedName>
    <definedName name="BExGOB25QJMQCQE76MRW9X58OIOO" hidden="1">#REF!</definedName>
    <definedName name="BExGODAZKJ9EXMQZNQR5YDBSS525" localSheetId="11" hidden="1">#REF!</definedName>
    <definedName name="BExGODAZKJ9EXMQZNQR5YDBSS525" localSheetId="2" hidden="1">#REF!</definedName>
    <definedName name="BExGODAZKJ9EXMQZNQR5YDBSS525" localSheetId="14" hidden="1">#REF!</definedName>
    <definedName name="BExGODAZKJ9EXMQZNQR5YDBSS525" localSheetId="12" hidden="1">#REF!</definedName>
    <definedName name="BExGODAZKJ9EXMQZNQR5YDBSS525" hidden="1">#REF!</definedName>
    <definedName name="BExGODR8ZSMUC11I56QHSZ686XV5" localSheetId="11" hidden="1">#REF!</definedName>
    <definedName name="BExGODR8ZSMUC11I56QHSZ686XV5" localSheetId="2" hidden="1">#REF!</definedName>
    <definedName name="BExGODR8ZSMUC11I56QHSZ686XV5" localSheetId="14" hidden="1">#REF!</definedName>
    <definedName name="BExGODR8ZSMUC11I56QHSZ686XV5" localSheetId="12" hidden="1">#REF!</definedName>
    <definedName name="BExGODR8ZSMUC11I56QHSZ686XV5" hidden="1">#REF!</definedName>
    <definedName name="BExGOXJDHUDPDT8I8IVGVW9J0R5Q" localSheetId="11" hidden="1">#REF!</definedName>
    <definedName name="BExGOXJDHUDPDT8I8IVGVW9J0R5Q" localSheetId="2" hidden="1">#REF!</definedName>
    <definedName name="BExGOXJDHUDPDT8I8IVGVW9J0R5Q" localSheetId="14" hidden="1">#REF!</definedName>
    <definedName name="BExGOXJDHUDPDT8I8IVGVW9J0R5Q" localSheetId="12" hidden="1">#REF!</definedName>
    <definedName name="BExGOXJDHUDPDT8I8IVGVW9J0R5Q" hidden="1">#REF!</definedName>
    <definedName name="BExGPAPYI1N5W3IH8H485BHSVOY3" localSheetId="11" hidden="1">#REF!</definedName>
    <definedName name="BExGPAPYI1N5W3IH8H485BHSVOY3" localSheetId="2" hidden="1">#REF!</definedName>
    <definedName name="BExGPAPYI1N5W3IH8H485BHSVOY3" localSheetId="14" hidden="1">#REF!</definedName>
    <definedName name="BExGPAPYI1N5W3IH8H485BHSVOY3" localSheetId="12" hidden="1">#REF!</definedName>
    <definedName name="BExGPAPYI1N5W3IH8H485BHSVOY3" hidden="1">#REF!</definedName>
    <definedName name="BExGPFO3GOKYO2922Y91GMQRCMOA" localSheetId="11" hidden="1">#REF!</definedName>
    <definedName name="BExGPFO3GOKYO2922Y91GMQRCMOA" localSheetId="2" hidden="1">#REF!</definedName>
    <definedName name="BExGPFO3GOKYO2922Y91GMQRCMOA" localSheetId="14" hidden="1">#REF!</definedName>
    <definedName name="BExGPFO3GOKYO2922Y91GMQRCMOA" localSheetId="12" hidden="1">#REF!</definedName>
    <definedName name="BExGPFO3GOKYO2922Y91GMQRCMOA" hidden="1">#REF!</definedName>
    <definedName name="BExGPHGT5KDOCMV2EFS4OVKTWBRD" localSheetId="11" hidden="1">#REF!</definedName>
    <definedName name="BExGPHGT5KDOCMV2EFS4OVKTWBRD" localSheetId="2" hidden="1">#REF!</definedName>
    <definedName name="BExGPHGT5KDOCMV2EFS4OVKTWBRD" localSheetId="14" hidden="1">#REF!</definedName>
    <definedName name="BExGPHGT5KDOCMV2EFS4OVKTWBRD" localSheetId="12" hidden="1">#REF!</definedName>
    <definedName name="BExGPHGT5KDOCMV2EFS4OVKTWBRD" hidden="1">#REF!</definedName>
    <definedName name="BExGPID72Y4Y619LWASUQZKZHJNC" localSheetId="11" hidden="1">#REF!</definedName>
    <definedName name="BExGPID72Y4Y619LWASUQZKZHJNC" localSheetId="2" hidden="1">#REF!</definedName>
    <definedName name="BExGPID72Y4Y619LWASUQZKZHJNC" localSheetId="14" hidden="1">#REF!</definedName>
    <definedName name="BExGPID72Y4Y619LWASUQZKZHJNC" localSheetId="12" hidden="1">#REF!</definedName>
    <definedName name="BExGPID72Y4Y619LWASUQZKZHJNC" hidden="1">#REF!</definedName>
    <definedName name="BExGPPENQIANVGLVQJ77DK5JPRTB" localSheetId="11" hidden="1">#REF!</definedName>
    <definedName name="BExGPPENQIANVGLVQJ77DK5JPRTB" localSheetId="2" hidden="1">#REF!</definedName>
    <definedName name="BExGPPENQIANVGLVQJ77DK5JPRTB" localSheetId="14" hidden="1">#REF!</definedName>
    <definedName name="BExGPPENQIANVGLVQJ77DK5JPRTB" localSheetId="12" hidden="1">#REF!</definedName>
    <definedName name="BExGPPENQIANVGLVQJ77DK5JPRTB" hidden="1">#REF!</definedName>
    <definedName name="BExGPSUUG7TL5F5PTYU6G4HPJV1B" localSheetId="11" hidden="1">#REF!</definedName>
    <definedName name="BExGPSUUG7TL5F5PTYU6G4HPJV1B" localSheetId="2" hidden="1">#REF!</definedName>
    <definedName name="BExGPSUUG7TL5F5PTYU6G4HPJV1B" localSheetId="14" hidden="1">#REF!</definedName>
    <definedName name="BExGPSUUG7TL5F5PTYU6G4HPJV1B" localSheetId="12" hidden="1">#REF!</definedName>
    <definedName name="BExGPSUUG7TL5F5PTYU6G4HPJV1B" hidden="1">#REF!</definedName>
    <definedName name="BExGQ1E950UYXYWQ84EZEQPWHVYY" localSheetId="11" hidden="1">#REF!</definedName>
    <definedName name="BExGQ1E950UYXYWQ84EZEQPWHVYY" localSheetId="2" hidden="1">#REF!</definedName>
    <definedName name="BExGQ1E950UYXYWQ84EZEQPWHVYY" localSheetId="14" hidden="1">#REF!</definedName>
    <definedName name="BExGQ1E950UYXYWQ84EZEQPWHVYY" localSheetId="12" hidden="1">#REF!</definedName>
    <definedName name="BExGQ1E950UYXYWQ84EZEQPWHVYY" hidden="1">#REF!</definedName>
    <definedName name="BExGQ1ZU4967P72AHF4V1D0FOL5C" localSheetId="11" hidden="1">#REF!</definedName>
    <definedName name="BExGQ1ZU4967P72AHF4V1D0FOL5C" localSheetId="2" hidden="1">#REF!</definedName>
    <definedName name="BExGQ1ZU4967P72AHF4V1D0FOL5C" localSheetId="14" hidden="1">#REF!</definedName>
    <definedName name="BExGQ1ZU4967P72AHF4V1D0FOL5C" localSheetId="12" hidden="1">#REF!</definedName>
    <definedName name="BExGQ1ZU4967P72AHF4V1D0FOL5C" hidden="1">#REF!</definedName>
    <definedName name="BExGQ36ZOMR9GV8T05M605MMOY3Y" localSheetId="11" hidden="1">#REF!</definedName>
    <definedName name="BExGQ36ZOMR9GV8T05M605MMOY3Y" localSheetId="2" hidden="1">#REF!</definedName>
    <definedName name="BExGQ36ZOMR9GV8T05M605MMOY3Y" localSheetId="14" hidden="1">#REF!</definedName>
    <definedName name="BExGQ36ZOMR9GV8T05M605MMOY3Y" localSheetId="12" hidden="1">#REF!</definedName>
    <definedName name="BExGQ36ZOMR9GV8T05M605MMOY3Y" hidden="1">#REF!</definedName>
    <definedName name="BExGQ4ZP0PPMLDNVBUG12W9FFVI9" localSheetId="11" hidden="1">#REF!</definedName>
    <definedName name="BExGQ4ZP0PPMLDNVBUG12W9FFVI9" localSheetId="2" hidden="1">#REF!</definedName>
    <definedName name="BExGQ4ZP0PPMLDNVBUG12W9FFVI9" localSheetId="14" hidden="1">#REF!</definedName>
    <definedName name="BExGQ4ZP0PPMLDNVBUG12W9FFVI9" localSheetId="12" hidden="1">#REF!</definedName>
    <definedName name="BExGQ4ZP0PPMLDNVBUG12W9FFVI9" hidden="1">#REF!</definedName>
    <definedName name="BExGQ61DTJ0SBFMDFBAK3XZ9O0ZO" localSheetId="11" hidden="1">#REF!</definedName>
    <definedName name="BExGQ61DTJ0SBFMDFBAK3XZ9O0ZO" localSheetId="2" hidden="1">#REF!</definedName>
    <definedName name="BExGQ61DTJ0SBFMDFBAK3XZ9O0ZO" localSheetId="14" hidden="1">#REF!</definedName>
    <definedName name="BExGQ61DTJ0SBFMDFBAK3XZ9O0ZO" localSheetId="12" hidden="1">#REF!</definedName>
    <definedName name="BExGQ61DTJ0SBFMDFBAK3XZ9O0ZO" hidden="1">#REF!</definedName>
    <definedName name="BExGQ6SG9XEOD0VMBAR22YPZWSTA" localSheetId="11" hidden="1">#REF!</definedName>
    <definedName name="BExGQ6SG9XEOD0VMBAR22YPZWSTA" localSheetId="2" hidden="1">#REF!</definedName>
    <definedName name="BExGQ6SG9XEOD0VMBAR22YPZWSTA" localSheetId="14" hidden="1">#REF!</definedName>
    <definedName name="BExGQ6SG9XEOD0VMBAR22YPZWSTA" localSheetId="12" hidden="1">#REF!</definedName>
    <definedName name="BExGQ6SG9XEOD0VMBAR22YPZWSTA" hidden="1">#REF!</definedName>
    <definedName name="BExGQ8FQN3FRAGH5H2V74848P5JX" localSheetId="11" hidden="1">#REF!</definedName>
    <definedName name="BExGQ8FQN3FRAGH5H2V74848P5JX" localSheetId="2" hidden="1">#REF!</definedName>
    <definedName name="BExGQ8FQN3FRAGH5H2V74848P5JX" localSheetId="14" hidden="1">#REF!</definedName>
    <definedName name="BExGQ8FQN3FRAGH5H2V74848P5JX" localSheetId="12" hidden="1">#REF!</definedName>
    <definedName name="BExGQ8FQN3FRAGH5H2V74848P5JX" hidden="1">#REF!</definedName>
    <definedName name="BExGQGJ1A7LNZUS8QSMOG8UNGLMK" localSheetId="11" hidden="1">#REF!</definedName>
    <definedName name="BExGQGJ1A7LNZUS8QSMOG8UNGLMK" localSheetId="2" hidden="1">#REF!</definedName>
    <definedName name="BExGQGJ1A7LNZUS8QSMOG8UNGLMK" localSheetId="14" hidden="1">#REF!</definedName>
    <definedName name="BExGQGJ1A7LNZUS8QSMOG8UNGLMK" localSheetId="12" hidden="1">#REF!</definedName>
    <definedName name="BExGQGJ1A7LNZUS8QSMOG8UNGLMK" hidden="1">#REF!</definedName>
    <definedName name="BExGQLBNZ35IK2VK33HJUAE4ADX2" localSheetId="11" hidden="1">#REF!</definedName>
    <definedName name="BExGQLBNZ35IK2VK33HJUAE4ADX2" localSheetId="2" hidden="1">#REF!</definedName>
    <definedName name="BExGQLBNZ35IK2VK33HJUAE4ADX2" localSheetId="14" hidden="1">#REF!</definedName>
    <definedName name="BExGQLBNZ35IK2VK33HJUAE4ADX2" localSheetId="12" hidden="1">#REF!</definedName>
    <definedName name="BExGQLBNZ35IK2VK33HJUAE4ADX2" hidden="1">#REF!</definedName>
    <definedName name="BExGQPO7ENFEQC0NC6MC9OZR2LHY" localSheetId="11" hidden="1">#REF!</definedName>
    <definedName name="BExGQPO7ENFEQC0NC6MC9OZR2LHY" localSheetId="2" hidden="1">#REF!</definedName>
    <definedName name="BExGQPO7ENFEQC0NC6MC9OZR2LHY" localSheetId="14" hidden="1">#REF!</definedName>
    <definedName name="BExGQPO7ENFEQC0NC6MC9OZR2LHY" localSheetId="12" hidden="1">#REF!</definedName>
    <definedName name="BExGQPO7ENFEQC0NC6MC9OZR2LHY" hidden="1">#REF!</definedName>
    <definedName name="BExGQX0H4EZMXBJTKJJE4ICJWN5O" localSheetId="11" hidden="1">#REF!</definedName>
    <definedName name="BExGQX0H4EZMXBJTKJJE4ICJWN5O" localSheetId="2" hidden="1">#REF!</definedName>
    <definedName name="BExGQX0H4EZMXBJTKJJE4ICJWN5O" localSheetId="14" hidden="1">#REF!</definedName>
    <definedName name="BExGQX0H4EZMXBJTKJJE4ICJWN5O" localSheetId="12" hidden="1">#REF!</definedName>
    <definedName name="BExGQX0H4EZMXBJTKJJE4ICJWN5O" hidden="1">#REF!</definedName>
    <definedName name="BExGR4CW3WRIID17GGX4MI9ZDHFE" localSheetId="11" hidden="1">#REF!</definedName>
    <definedName name="BExGR4CW3WRIID17GGX4MI9ZDHFE" localSheetId="2" hidden="1">#REF!</definedName>
    <definedName name="BExGR4CW3WRIID17GGX4MI9ZDHFE" localSheetId="14" hidden="1">#REF!</definedName>
    <definedName name="BExGR4CW3WRIID17GGX4MI9ZDHFE" localSheetId="12" hidden="1">#REF!</definedName>
    <definedName name="BExGR4CW3WRIID17GGX4MI9ZDHFE" hidden="1">#REF!</definedName>
    <definedName name="BExGR65GJX27MU2OL6NI5PB8XVB4" localSheetId="11" hidden="1">#REF!</definedName>
    <definedName name="BExGR65GJX27MU2OL6NI5PB8XVB4" localSheetId="2" hidden="1">#REF!</definedName>
    <definedName name="BExGR65GJX27MU2OL6NI5PB8XVB4" localSheetId="14" hidden="1">#REF!</definedName>
    <definedName name="BExGR65GJX27MU2OL6NI5PB8XVB4" localSheetId="12" hidden="1">#REF!</definedName>
    <definedName name="BExGR65GJX27MU2OL6NI5PB8XVB4" hidden="1">#REF!</definedName>
    <definedName name="BExGR6LQ97HETGS3CT96L4IK0JSH" localSheetId="11" hidden="1">#REF!</definedName>
    <definedName name="BExGR6LQ97HETGS3CT96L4IK0JSH" localSheetId="2" hidden="1">#REF!</definedName>
    <definedName name="BExGR6LQ97HETGS3CT96L4IK0JSH" localSheetId="14" hidden="1">#REF!</definedName>
    <definedName name="BExGR6LQ97HETGS3CT96L4IK0JSH" localSheetId="12" hidden="1">#REF!</definedName>
    <definedName name="BExGR6LQ97HETGS3CT96L4IK0JSH" hidden="1">#REF!</definedName>
    <definedName name="BExGR9ATP2LVT7B9OCPSLJ11H9SX" localSheetId="11" hidden="1">#REF!</definedName>
    <definedName name="BExGR9ATP2LVT7B9OCPSLJ11H9SX" localSheetId="2" hidden="1">#REF!</definedName>
    <definedName name="BExGR9ATP2LVT7B9OCPSLJ11H9SX" localSheetId="14" hidden="1">#REF!</definedName>
    <definedName name="BExGR9ATP2LVT7B9OCPSLJ11H9SX" localSheetId="12" hidden="1">#REF!</definedName>
    <definedName name="BExGR9ATP2LVT7B9OCPSLJ11H9SX" hidden="1">#REF!</definedName>
    <definedName name="BExGRILCZ3BMTGDY72B1Q9BUGW0J" localSheetId="11" hidden="1">#REF!</definedName>
    <definedName name="BExGRILCZ3BMTGDY72B1Q9BUGW0J" localSheetId="2" hidden="1">#REF!</definedName>
    <definedName name="BExGRILCZ3BMTGDY72B1Q9BUGW0J" localSheetId="14" hidden="1">#REF!</definedName>
    <definedName name="BExGRILCZ3BMTGDY72B1Q9BUGW0J" localSheetId="12" hidden="1">#REF!</definedName>
    <definedName name="BExGRILCZ3BMTGDY72B1Q9BUGW0J" hidden="1">#REF!</definedName>
    <definedName name="BExGRNZJ74Y6OYJB9F9Y9T3CAHOS" localSheetId="11" hidden="1">#REF!</definedName>
    <definedName name="BExGRNZJ74Y6OYJB9F9Y9T3CAHOS" localSheetId="2" hidden="1">#REF!</definedName>
    <definedName name="BExGRNZJ74Y6OYJB9F9Y9T3CAHOS" localSheetId="14" hidden="1">#REF!</definedName>
    <definedName name="BExGRNZJ74Y6OYJB9F9Y9T3CAHOS" localSheetId="12" hidden="1">#REF!</definedName>
    <definedName name="BExGRNZJ74Y6OYJB9F9Y9T3CAHOS" hidden="1">#REF!</definedName>
    <definedName name="BExGRPC5QJQ7UGQ4P7CFWVGRQGFW" localSheetId="11" hidden="1">#REF!</definedName>
    <definedName name="BExGRPC5QJQ7UGQ4P7CFWVGRQGFW" localSheetId="2" hidden="1">#REF!</definedName>
    <definedName name="BExGRPC5QJQ7UGQ4P7CFWVGRQGFW" localSheetId="14" hidden="1">#REF!</definedName>
    <definedName name="BExGRPC5QJQ7UGQ4P7CFWVGRQGFW" localSheetId="12" hidden="1">#REF!</definedName>
    <definedName name="BExGRPC5QJQ7UGQ4P7CFWVGRQGFW" hidden="1">#REF!</definedName>
    <definedName name="BExGRSMULUXOBEN8G0TK90PRKQ9O" localSheetId="11" hidden="1">#REF!</definedName>
    <definedName name="BExGRSMULUXOBEN8G0TK90PRKQ9O" localSheetId="2" hidden="1">#REF!</definedName>
    <definedName name="BExGRSMULUXOBEN8G0TK90PRKQ9O" localSheetId="14" hidden="1">#REF!</definedName>
    <definedName name="BExGRSMULUXOBEN8G0TK90PRKQ9O" localSheetId="12" hidden="1">#REF!</definedName>
    <definedName name="BExGRSMULUXOBEN8G0TK90PRKQ9O" hidden="1">#REF!</definedName>
    <definedName name="BExGRUKVVKDL8483WI70VN2QZDGD" localSheetId="11" hidden="1">#REF!</definedName>
    <definedName name="BExGRUKVVKDL8483WI70VN2QZDGD" localSheetId="2" hidden="1">#REF!</definedName>
    <definedName name="BExGRUKVVKDL8483WI70VN2QZDGD" localSheetId="14" hidden="1">#REF!</definedName>
    <definedName name="BExGRUKVVKDL8483WI70VN2QZDGD" localSheetId="12" hidden="1">#REF!</definedName>
    <definedName name="BExGRUKVVKDL8483WI70VN2QZDGD" hidden="1">#REF!</definedName>
    <definedName name="BExGS2IWR5DUNJ1U9PAKIV8CMBNI" localSheetId="11" hidden="1">#REF!</definedName>
    <definedName name="BExGS2IWR5DUNJ1U9PAKIV8CMBNI" localSheetId="2" hidden="1">#REF!</definedName>
    <definedName name="BExGS2IWR5DUNJ1U9PAKIV8CMBNI" localSheetId="14" hidden="1">#REF!</definedName>
    <definedName name="BExGS2IWR5DUNJ1U9PAKIV8CMBNI" localSheetId="12" hidden="1">#REF!</definedName>
    <definedName name="BExGS2IWR5DUNJ1U9PAKIV8CMBNI" hidden="1">#REF!</definedName>
    <definedName name="BExGS69P9FFTEOPDS0MWFKF45G47" localSheetId="11" hidden="1">#REF!</definedName>
    <definedName name="BExGS69P9FFTEOPDS0MWFKF45G47" localSheetId="2" hidden="1">#REF!</definedName>
    <definedName name="BExGS69P9FFTEOPDS0MWFKF45G47" localSheetId="14" hidden="1">#REF!</definedName>
    <definedName name="BExGS69P9FFTEOPDS0MWFKF45G47" localSheetId="12" hidden="1">#REF!</definedName>
    <definedName name="BExGS69P9FFTEOPDS0MWFKF45G47" hidden="1">#REF!</definedName>
    <definedName name="BExGS6F1JFHM5MUJ1RFO50WP6D05" localSheetId="11" hidden="1">#REF!</definedName>
    <definedName name="BExGS6F1JFHM5MUJ1RFO50WP6D05" localSheetId="2" hidden="1">#REF!</definedName>
    <definedName name="BExGS6F1JFHM5MUJ1RFO50WP6D05" localSheetId="14" hidden="1">#REF!</definedName>
    <definedName name="BExGS6F1JFHM5MUJ1RFO50WP6D05" localSheetId="12" hidden="1">#REF!</definedName>
    <definedName name="BExGS6F1JFHM5MUJ1RFO50WP6D05" hidden="1">#REF!</definedName>
    <definedName name="BExGSA5YB5ZGE4NHDVCZ55TQAJTL" localSheetId="11" hidden="1">#REF!</definedName>
    <definedName name="BExGSA5YB5ZGE4NHDVCZ55TQAJTL" localSheetId="2" hidden="1">#REF!</definedName>
    <definedName name="BExGSA5YB5ZGE4NHDVCZ55TQAJTL" localSheetId="14" hidden="1">#REF!</definedName>
    <definedName name="BExGSA5YB5ZGE4NHDVCZ55TQAJTL" localSheetId="12" hidden="1">#REF!</definedName>
    <definedName name="BExGSA5YB5ZGE4NHDVCZ55TQAJTL" hidden="1">#REF!</definedName>
    <definedName name="BExGSBYPYOBOB218ABCIM2X63GJ8" localSheetId="11" hidden="1">#REF!</definedName>
    <definedName name="BExGSBYPYOBOB218ABCIM2X63GJ8" localSheetId="2" hidden="1">#REF!</definedName>
    <definedName name="BExGSBYPYOBOB218ABCIM2X63GJ8" localSheetId="14" hidden="1">#REF!</definedName>
    <definedName name="BExGSBYPYOBOB218ABCIM2X63GJ8" localSheetId="12" hidden="1">#REF!</definedName>
    <definedName name="BExGSBYPYOBOB218ABCIM2X63GJ8" hidden="1">#REF!</definedName>
    <definedName name="BExGSCEUCQQVDEEKWJ677QTGUVTE" localSheetId="11" hidden="1">#REF!</definedName>
    <definedName name="BExGSCEUCQQVDEEKWJ677QTGUVTE" localSheetId="2" hidden="1">#REF!</definedName>
    <definedName name="BExGSCEUCQQVDEEKWJ677QTGUVTE" localSheetId="14" hidden="1">#REF!</definedName>
    <definedName name="BExGSCEUCQQVDEEKWJ677QTGUVTE" localSheetId="12" hidden="1">#REF!</definedName>
    <definedName name="BExGSCEUCQQVDEEKWJ677QTGUVTE" hidden="1">#REF!</definedName>
    <definedName name="BExGSQY65LH1PCKKM5WHDW83F35O" localSheetId="11" hidden="1">#REF!</definedName>
    <definedName name="BExGSQY65LH1PCKKM5WHDW83F35O" localSheetId="2" hidden="1">#REF!</definedName>
    <definedName name="BExGSQY65LH1PCKKM5WHDW83F35O" localSheetId="14" hidden="1">#REF!</definedName>
    <definedName name="BExGSQY65LH1PCKKM5WHDW83F35O" localSheetId="12" hidden="1">#REF!</definedName>
    <definedName name="BExGSQY65LH1PCKKM5WHDW83F35O" hidden="1">#REF!</definedName>
    <definedName name="BExGSYW1GKISF0PMUAK3XJK9PEW9" localSheetId="11" hidden="1">#REF!</definedName>
    <definedName name="BExGSYW1GKISF0PMUAK3XJK9PEW9" localSheetId="2" hidden="1">#REF!</definedName>
    <definedName name="BExGSYW1GKISF0PMUAK3XJK9PEW9" localSheetId="14" hidden="1">#REF!</definedName>
    <definedName name="BExGSYW1GKISF0PMUAK3XJK9PEW9" localSheetId="12" hidden="1">#REF!</definedName>
    <definedName name="BExGSYW1GKISF0PMUAK3XJK9PEW9" hidden="1">#REF!</definedName>
    <definedName name="BExGT0DZJB6LSF6L693UUB9EY1VQ" localSheetId="11" hidden="1">#REF!</definedName>
    <definedName name="BExGT0DZJB6LSF6L693UUB9EY1VQ" localSheetId="2" hidden="1">#REF!</definedName>
    <definedName name="BExGT0DZJB6LSF6L693UUB9EY1VQ" localSheetId="14" hidden="1">#REF!</definedName>
    <definedName name="BExGT0DZJB6LSF6L693UUB9EY1VQ" localSheetId="12" hidden="1">#REF!</definedName>
    <definedName name="BExGT0DZJB6LSF6L693UUB9EY1VQ" hidden="1">#REF!</definedName>
    <definedName name="BExGTEMKIEF46KBIDWCAOAN5U718" localSheetId="11" hidden="1">#REF!</definedName>
    <definedName name="BExGTEMKIEF46KBIDWCAOAN5U718" localSheetId="2" hidden="1">#REF!</definedName>
    <definedName name="BExGTEMKIEF46KBIDWCAOAN5U718" localSheetId="14" hidden="1">#REF!</definedName>
    <definedName name="BExGTEMKIEF46KBIDWCAOAN5U718" localSheetId="12" hidden="1">#REF!</definedName>
    <definedName name="BExGTEMKIEF46KBIDWCAOAN5U718" hidden="1">#REF!</definedName>
    <definedName name="BExGTGVFIF8HOQXR54SK065A8M4K" localSheetId="11" hidden="1">#REF!</definedName>
    <definedName name="BExGTGVFIF8HOQXR54SK065A8M4K" localSheetId="2" hidden="1">#REF!</definedName>
    <definedName name="BExGTGVFIF8HOQXR54SK065A8M4K" localSheetId="14" hidden="1">#REF!</definedName>
    <definedName name="BExGTGVFIF8HOQXR54SK065A8M4K" localSheetId="12" hidden="1">#REF!</definedName>
    <definedName name="BExGTGVFIF8HOQXR54SK065A8M4K" hidden="1">#REF!</definedName>
    <definedName name="BExGTIYX3OWPIINOGY1E4QQYSKHP" localSheetId="11" hidden="1">#REF!</definedName>
    <definedName name="BExGTIYX3OWPIINOGY1E4QQYSKHP" localSheetId="2" hidden="1">#REF!</definedName>
    <definedName name="BExGTIYX3OWPIINOGY1E4QQYSKHP" localSheetId="14" hidden="1">#REF!</definedName>
    <definedName name="BExGTIYX3OWPIINOGY1E4QQYSKHP" localSheetId="12" hidden="1">#REF!</definedName>
    <definedName name="BExGTIYX3OWPIINOGY1E4QQYSKHP" hidden="1">#REF!</definedName>
    <definedName name="BExGTKGUN0KUU3C0RL2LK98D8MEK" localSheetId="11" hidden="1">#REF!</definedName>
    <definedName name="BExGTKGUN0KUU3C0RL2LK98D8MEK" localSheetId="2" hidden="1">#REF!</definedName>
    <definedName name="BExGTKGUN0KUU3C0RL2LK98D8MEK" localSheetId="14" hidden="1">#REF!</definedName>
    <definedName name="BExGTKGUN0KUU3C0RL2LK98D8MEK" localSheetId="12" hidden="1">#REF!</definedName>
    <definedName name="BExGTKGUN0KUU3C0RL2LK98D8MEK" hidden="1">#REF!</definedName>
    <definedName name="BExGTV3U5SZUPLTWEMEY3IIN1L4L" localSheetId="11" hidden="1">#REF!</definedName>
    <definedName name="BExGTV3U5SZUPLTWEMEY3IIN1L4L" localSheetId="2" hidden="1">#REF!</definedName>
    <definedName name="BExGTV3U5SZUPLTWEMEY3IIN1L4L" localSheetId="14" hidden="1">#REF!</definedName>
    <definedName name="BExGTV3U5SZUPLTWEMEY3IIN1L4L" localSheetId="12" hidden="1">#REF!</definedName>
    <definedName name="BExGTV3U5SZUPLTWEMEY3IIN1L4L" hidden="1">#REF!</definedName>
    <definedName name="BExGTZ046J7VMUG4YPKFN2K8TWB7" localSheetId="11" hidden="1">#REF!</definedName>
    <definedName name="BExGTZ046J7VMUG4YPKFN2K8TWB7" localSheetId="2" hidden="1">#REF!</definedName>
    <definedName name="BExGTZ046J7VMUG4YPKFN2K8TWB7" localSheetId="14" hidden="1">#REF!</definedName>
    <definedName name="BExGTZ046J7VMUG4YPKFN2K8TWB7" localSheetId="12" hidden="1">#REF!</definedName>
    <definedName name="BExGTZ046J7VMUG4YPKFN2K8TWB7" hidden="1">#REF!</definedName>
    <definedName name="BExGTZ04EFFQ3Z3JMM0G35JYWUK3" localSheetId="11" hidden="1">#REF!</definedName>
    <definedName name="BExGTZ04EFFQ3Z3JMM0G35JYWUK3" localSheetId="2" hidden="1">#REF!</definedName>
    <definedName name="BExGTZ04EFFQ3Z3JMM0G35JYWUK3" localSheetId="14" hidden="1">#REF!</definedName>
    <definedName name="BExGTZ04EFFQ3Z3JMM0G35JYWUK3" localSheetId="12" hidden="1">#REF!</definedName>
    <definedName name="BExGTZ04EFFQ3Z3JMM0G35JYWUK3" hidden="1">#REF!</definedName>
    <definedName name="BExGU2G9OPRZRIU9YGF6NX9FUW0J" localSheetId="11" hidden="1">#REF!</definedName>
    <definedName name="BExGU2G9OPRZRIU9YGF6NX9FUW0J" localSheetId="2" hidden="1">#REF!</definedName>
    <definedName name="BExGU2G9OPRZRIU9YGF6NX9FUW0J" localSheetId="14" hidden="1">#REF!</definedName>
    <definedName name="BExGU2G9OPRZRIU9YGF6NX9FUW0J" localSheetId="12" hidden="1">#REF!</definedName>
    <definedName name="BExGU2G9OPRZRIU9YGF6NX9FUW0J" hidden="1">#REF!</definedName>
    <definedName name="BExGU6HTKLRZO8UOI3DTAM5RFDBA" localSheetId="11" hidden="1">#REF!</definedName>
    <definedName name="BExGU6HTKLRZO8UOI3DTAM5RFDBA" localSheetId="2" hidden="1">#REF!</definedName>
    <definedName name="BExGU6HTKLRZO8UOI3DTAM5RFDBA" localSheetId="14" hidden="1">#REF!</definedName>
    <definedName name="BExGU6HTKLRZO8UOI3DTAM5RFDBA" localSheetId="12" hidden="1">#REF!</definedName>
    <definedName name="BExGU6HTKLRZO8UOI3DTAM5RFDBA" hidden="1">#REF!</definedName>
    <definedName name="BExGUDDZXFFQHAF4UZF8ZB1HO7H6" localSheetId="11" hidden="1">#REF!</definedName>
    <definedName name="BExGUDDZXFFQHAF4UZF8ZB1HO7H6" localSheetId="2" hidden="1">#REF!</definedName>
    <definedName name="BExGUDDZXFFQHAF4UZF8ZB1HO7H6" localSheetId="14" hidden="1">#REF!</definedName>
    <definedName name="BExGUDDZXFFQHAF4UZF8ZB1HO7H6" localSheetId="12" hidden="1">#REF!</definedName>
    <definedName name="BExGUDDZXFFQHAF4UZF8ZB1HO7H6" hidden="1">#REF!</definedName>
    <definedName name="BExGUI6NCRHY7EAB6SK6EPPMWFG1" localSheetId="11" hidden="1">#REF!</definedName>
    <definedName name="BExGUI6NCRHY7EAB6SK6EPPMWFG1" localSheetId="2" hidden="1">#REF!</definedName>
    <definedName name="BExGUI6NCRHY7EAB6SK6EPPMWFG1" localSheetId="14" hidden="1">#REF!</definedName>
    <definedName name="BExGUI6NCRHY7EAB6SK6EPPMWFG1" localSheetId="12" hidden="1">#REF!</definedName>
    <definedName name="BExGUI6NCRHY7EAB6SK6EPPMWFG1" hidden="1">#REF!</definedName>
    <definedName name="BExGUIBXBRHGM97ZX6GBA4ZDQ79C" localSheetId="11" hidden="1">#REF!</definedName>
    <definedName name="BExGUIBXBRHGM97ZX6GBA4ZDQ79C" localSheetId="2" hidden="1">#REF!</definedName>
    <definedName name="BExGUIBXBRHGM97ZX6GBA4ZDQ79C" localSheetId="14" hidden="1">#REF!</definedName>
    <definedName name="BExGUIBXBRHGM97ZX6GBA4ZDQ79C" localSheetId="12" hidden="1">#REF!</definedName>
    <definedName name="BExGUIBXBRHGM97ZX6GBA4ZDQ79C" hidden="1">#REF!</definedName>
    <definedName name="BExGUM8D91UNPCOO4TKP9FGX85TF" localSheetId="11" hidden="1">#REF!</definedName>
    <definedName name="BExGUM8D91UNPCOO4TKP9FGX85TF" localSheetId="2" hidden="1">#REF!</definedName>
    <definedName name="BExGUM8D91UNPCOO4TKP9FGX85TF" localSheetId="14" hidden="1">#REF!</definedName>
    <definedName name="BExGUM8D91UNPCOO4TKP9FGX85TF" localSheetId="12" hidden="1">#REF!</definedName>
    <definedName name="BExGUM8D91UNPCOO4TKP9FGX85TF" hidden="1">#REF!</definedName>
    <definedName name="BExGUMDP0WYFBZL2MCB36WWJIC04" localSheetId="11" hidden="1">#REF!</definedName>
    <definedName name="BExGUMDP0WYFBZL2MCB36WWJIC04" localSheetId="2" hidden="1">#REF!</definedName>
    <definedName name="BExGUMDP0WYFBZL2MCB36WWJIC04" localSheetId="14" hidden="1">#REF!</definedName>
    <definedName name="BExGUMDP0WYFBZL2MCB36WWJIC04" localSheetId="12" hidden="1">#REF!</definedName>
    <definedName name="BExGUMDP0WYFBZL2MCB36WWJIC04" hidden="1">#REF!</definedName>
    <definedName name="BExGUQF9N9FKI7S0H30WUAEB5LPD" localSheetId="11" hidden="1">#REF!</definedName>
    <definedName name="BExGUQF9N9FKI7S0H30WUAEB5LPD" localSheetId="2" hidden="1">#REF!</definedName>
    <definedName name="BExGUQF9N9FKI7S0H30WUAEB5LPD" localSheetId="14" hidden="1">#REF!</definedName>
    <definedName name="BExGUQF9N9FKI7S0H30WUAEB5LPD" localSheetId="12" hidden="1">#REF!</definedName>
    <definedName name="BExGUQF9N9FKI7S0H30WUAEB5LPD" hidden="1">#REF!</definedName>
    <definedName name="BExGUR6BA03XPBK60SQUW197GJ5X" localSheetId="11" hidden="1">#REF!</definedName>
    <definedName name="BExGUR6BA03XPBK60SQUW197GJ5X" localSheetId="2" hidden="1">#REF!</definedName>
    <definedName name="BExGUR6BA03XPBK60SQUW197GJ5X" localSheetId="14" hidden="1">#REF!</definedName>
    <definedName name="BExGUR6BA03XPBK60SQUW197GJ5X" localSheetId="12" hidden="1">#REF!</definedName>
    <definedName name="BExGUR6BA03XPBK60SQUW197GJ5X" hidden="1">#REF!</definedName>
    <definedName name="BExGUVIP60TA4B7X2PFGMBFUSKGX" localSheetId="11" hidden="1">#REF!</definedName>
    <definedName name="BExGUVIP60TA4B7X2PFGMBFUSKGX" localSheetId="2" hidden="1">#REF!</definedName>
    <definedName name="BExGUVIP60TA4B7X2PFGMBFUSKGX" localSheetId="14" hidden="1">#REF!</definedName>
    <definedName name="BExGUVIP60TA4B7X2PFGMBFUSKGX" localSheetId="12" hidden="1">#REF!</definedName>
    <definedName name="BExGUVIP60TA4B7X2PFGMBFUSKGX" hidden="1">#REF!</definedName>
    <definedName name="BExGUVTIIWAK5T0F5FD428QDO46W" localSheetId="11" hidden="1">#REF!</definedName>
    <definedName name="BExGUVTIIWAK5T0F5FD428QDO46W" localSheetId="2" hidden="1">#REF!</definedName>
    <definedName name="BExGUVTIIWAK5T0F5FD428QDO46W" localSheetId="14" hidden="1">#REF!</definedName>
    <definedName name="BExGUVTIIWAK5T0F5FD428QDO46W" localSheetId="12" hidden="1">#REF!</definedName>
    <definedName name="BExGUVTIIWAK5T0F5FD428QDO46W" hidden="1">#REF!</definedName>
    <definedName name="BExGUZKF06F209XL1IZWVJEQ82EE" localSheetId="11" hidden="1">#REF!</definedName>
    <definedName name="BExGUZKF06F209XL1IZWVJEQ82EE" localSheetId="2" hidden="1">#REF!</definedName>
    <definedName name="BExGUZKF06F209XL1IZWVJEQ82EE" localSheetId="14" hidden="1">#REF!</definedName>
    <definedName name="BExGUZKF06F209XL1IZWVJEQ82EE" localSheetId="12" hidden="1">#REF!</definedName>
    <definedName name="BExGUZKF06F209XL1IZWVJEQ82EE" hidden="1">#REF!</definedName>
    <definedName name="BExGUZPWM950OZ8P1A3N86LXK97U" localSheetId="11" hidden="1">#REF!</definedName>
    <definedName name="BExGUZPWM950OZ8P1A3N86LXK97U" localSheetId="2" hidden="1">#REF!</definedName>
    <definedName name="BExGUZPWM950OZ8P1A3N86LXK97U" localSheetId="14" hidden="1">#REF!</definedName>
    <definedName name="BExGUZPWM950OZ8P1A3N86LXK97U" localSheetId="12" hidden="1">#REF!</definedName>
    <definedName name="BExGUZPWM950OZ8P1A3N86LXK97U" hidden="1">#REF!</definedName>
    <definedName name="BExGV2EVT380QHD4AP2RL9MR8L5L" localSheetId="11" hidden="1">#REF!</definedName>
    <definedName name="BExGV2EVT380QHD4AP2RL9MR8L5L" localSheetId="2" hidden="1">#REF!</definedName>
    <definedName name="BExGV2EVT380QHD4AP2RL9MR8L5L" localSheetId="14" hidden="1">#REF!</definedName>
    <definedName name="BExGV2EVT380QHD4AP2RL9MR8L5L" localSheetId="12" hidden="1">#REF!</definedName>
    <definedName name="BExGV2EVT380QHD4AP2RL9MR8L5L" hidden="1">#REF!</definedName>
    <definedName name="BExGVBUSKOI7KB24K40PTXJE6MER" localSheetId="11" hidden="1">#REF!</definedName>
    <definedName name="BExGVBUSKOI7KB24K40PTXJE6MER" localSheetId="2" hidden="1">#REF!</definedName>
    <definedName name="BExGVBUSKOI7KB24K40PTXJE6MER" localSheetId="14" hidden="1">#REF!</definedName>
    <definedName name="BExGVBUSKOI7KB24K40PTXJE6MER" localSheetId="12" hidden="1">#REF!</definedName>
    <definedName name="BExGVBUSKOI7KB24K40PTXJE6MER" hidden="1">#REF!</definedName>
    <definedName name="BExGVGSQSVWTL2MNI6TT8Y92W3KA" localSheetId="11" hidden="1">#REF!</definedName>
    <definedName name="BExGVGSQSVWTL2MNI6TT8Y92W3KA" localSheetId="2" hidden="1">#REF!</definedName>
    <definedName name="BExGVGSQSVWTL2MNI6TT8Y92W3KA" localSheetId="14" hidden="1">#REF!</definedName>
    <definedName name="BExGVGSQSVWTL2MNI6TT8Y92W3KA" localSheetId="12" hidden="1">#REF!</definedName>
    <definedName name="BExGVGSQSVWTL2MNI6TT8Y92W3KA" hidden="1">#REF!</definedName>
    <definedName name="BExGVHP63K0GSYU17R73XGX6W2U6" localSheetId="11" hidden="1">#REF!</definedName>
    <definedName name="BExGVHP63K0GSYU17R73XGX6W2U6" localSheetId="2" hidden="1">#REF!</definedName>
    <definedName name="BExGVHP63K0GSYU17R73XGX6W2U6" localSheetId="14" hidden="1">#REF!</definedName>
    <definedName name="BExGVHP63K0GSYU17R73XGX6W2U6" localSheetId="12" hidden="1">#REF!</definedName>
    <definedName name="BExGVHP63K0GSYU17R73XGX6W2U6" hidden="1">#REF!</definedName>
    <definedName name="BExGVN3DDSLKWSP9MVJS9QMNEUIK" localSheetId="11" hidden="1">#REF!</definedName>
    <definedName name="BExGVN3DDSLKWSP9MVJS9QMNEUIK" localSheetId="2" hidden="1">#REF!</definedName>
    <definedName name="BExGVN3DDSLKWSP9MVJS9QMNEUIK" localSheetId="14" hidden="1">#REF!</definedName>
    <definedName name="BExGVN3DDSLKWSP9MVJS9QMNEUIK" localSheetId="12" hidden="1">#REF!</definedName>
    <definedName name="BExGVN3DDSLKWSP9MVJS9QMNEUIK" hidden="1">#REF!</definedName>
    <definedName name="BExGVUVVMLOCR9DPVUZSQ141EE4J" localSheetId="11" hidden="1">#REF!</definedName>
    <definedName name="BExGVUVVMLOCR9DPVUZSQ141EE4J" localSheetId="2" hidden="1">#REF!</definedName>
    <definedName name="BExGVUVVMLOCR9DPVUZSQ141EE4J" localSheetId="14" hidden="1">#REF!</definedName>
    <definedName name="BExGVUVVMLOCR9DPVUZSQ141EE4J" localSheetId="12" hidden="1">#REF!</definedName>
    <definedName name="BExGVUVVMLOCR9DPVUZSQ141EE4J" hidden="1">#REF!</definedName>
    <definedName name="BExGVV6OOLDQ3TXZK51TTF3YX0WN" localSheetId="11" hidden="1">#REF!</definedName>
    <definedName name="BExGVV6OOLDQ3TXZK51TTF3YX0WN" localSheetId="2" hidden="1">#REF!</definedName>
    <definedName name="BExGVV6OOLDQ3TXZK51TTF3YX0WN" localSheetId="14" hidden="1">#REF!</definedName>
    <definedName name="BExGVV6OOLDQ3TXZK51TTF3YX0WN" localSheetId="12" hidden="1">#REF!</definedName>
    <definedName name="BExGVV6OOLDQ3TXZK51TTF3YX0WN" hidden="1">#REF!</definedName>
    <definedName name="BExGW0KVS7U0C87XFZ78QW991IEV" localSheetId="11" hidden="1">#REF!</definedName>
    <definedName name="BExGW0KVS7U0C87XFZ78QW991IEV" localSheetId="2" hidden="1">#REF!</definedName>
    <definedName name="BExGW0KVS7U0C87XFZ78QW991IEV" localSheetId="14" hidden="1">#REF!</definedName>
    <definedName name="BExGW0KVS7U0C87XFZ78QW991IEV" localSheetId="12" hidden="1">#REF!</definedName>
    <definedName name="BExGW0KVS7U0C87XFZ78QW991IEV" hidden="1">#REF!</definedName>
    <definedName name="BExGW0Q7QHE29TGNWAWQ6GR0V6TQ" localSheetId="11" hidden="1">#REF!</definedName>
    <definedName name="BExGW0Q7QHE29TGNWAWQ6GR0V6TQ" localSheetId="2" hidden="1">#REF!</definedName>
    <definedName name="BExGW0Q7QHE29TGNWAWQ6GR0V6TQ" localSheetId="14" hidden="1">#REF!</definedName>
    <definedName name="BExGW0Q7QHE29TGNWAWQ6GR0V6TQ" localSheetId="12" hidden="1">#REF!</definedName>
    <definedName name="BExGW0Q7QHE29TGNWAWQ6GR0V6TQ" hidden="1">#REF!</definedName>
    <definedName name="BExGW2Z7AMPG6H9EXA9ML6EZVGGA" localSheetId="11" hidden="1">#REF!</definedName>
    <definedName name="BExGW2Z7AMPG6H9EXA9ML6EZVGGA" localSheetId="2" hidden="1">#REF!</definedName>
    <definedName name="BExGW2Z7AMPG6H9EXA9ML6EZVGGA" localSheetId="14" hidden="1">#REF!</definedName>
    <definedName name="BExGW2Z7AMPG6H9EXA9ML6EZVGGA" localSheetId="12" hidden="1">#REF!</definedName>
    <definedName name="BExGW2Z7AMPG6H9EXA9ML6EZVGGA" hidden="1">#REF!</definedName>
    <definedName name="BExGWABG5VT5XO1A196RK61AXA8C" localSheetId="11" hidden="1">#REF!</definedName>
    <definedName name="BExGWABG5VT5XO1A196RK61AXA8C" localSheetId="2" hidden="1">#REF!</definedName>
    <definedName name="BExGWABG5VT5XO1A196RK61AXA8C" localSheetId="14" hidden="1">#REF!</definedName>
    <definedName name="BExGWABG5VT5XO1A196RK61AXA8C" localSheetId="12" hidden="1">#REF!</definedName>
    <definedName name="BExGWABG5VT5XO1A196RK61AXA8C" hidden="1">#REF!</definedName>
    <definedName name="BExGWEO0JDG84NYLEAV5NSOAGMJZ" localSheetId="11" hidden="1">#REF!</definedName>
    <definedName name="BExGWEO0JDG84NYLEAV5NSOAGMJZ" localSheetId="2" hidden="1">#REF!</definedName>
    <definedName name="BExGWEO0JDG84NYLEAV5NSOAGMJZ" localSheetId="14" hidden="1">#REF!</definedName>
    <definedName name="BExGWEO0JDG84NYLEAV5NSOAGMJZ" localSheetId="12" hidden="1">#REF!</definedName>
    <definedName name="BExGWEO0JDG84NYLEAV5NSOAGMJZ" hidden="1">#REF!</definedName>
    <definedName name="BExGWLEOC70Z8QAJTPT2PDHTNM4L" localSheetId="11" hidden="1">#REF!</definedName>
    <definedName name="BExGWLEOC70Z8QAJTPT2PDHTNM4L" localSheetId="2" hidden="1">#REF!</definedName>
    <definedName name="BExGWLEOC70Z8QAJTPT2PDHTNM4L" localSheetId="14" hidden="1">#REF!</definedName>
    <definedName name="BExGWLEOC70Z8QAJTPT2PDHTNM4L" localSheetId="12" hidden="1">#REF!</definedName>
    <definedName name="BExGWLEOC70Z8QAJTPT2PDHTNM4L" hidden="1">#REF!</definedName>
    <definedName name="BExGWNCXLCRTLBVMTXYJ5PHQI6SS" localSheetId="11" hidden="1">#REF!</definedName>
    <definedName name="BExGWNCXLCRTLBVMTXYJ5PHQI6SS" localSheetId="2" hidden="1">#REF!</definedName>
    <definedName name="BExGWNCXLCRTLBVMTXYJ5PHQI6SS" localSheetId="14" hidden="1">#REF!</definedName>
    <definedName name="BExGWNCXLCRTLBVMTXYJ5PHQI6SS" localSheetId="12" hidden="1">#REF!</definedName>
    <definedName name="BExGWNCXLCRTLBVMTXYJ5PHQI6SS" hidden="1">#REF!</definedName>
    <definedName name="BExGX4L8N6ERT0Q4EVVNA97EGD80" localSheetId="11" hidden="1">#REF!</definedName>
    <definedName name="BExGX4L8N6ERT0Q4EVVNA97EGD80" localSheetId="2" hidden="1">#REF!</definedName>
    <definedName name="BExGX4L8N6ERT0Q4EVVNA97EGD80" localSheetId="14" hidden="1">#REF!</definedName>
    <definedName name="BExGX4L8N6ERT0Q4EVVNA97EGD80" localSheetId="12" hidden="1">#REF!</definedName>
    <definedName name="BExGX4L8N6ERT0Q4EVVNA97EGD80" hidden="1">#REF!</definedName>
    <definedName name="BExGX5MWTL78XM0QCP4NT564ML39" localSheetId="11" hidden="1">#REF!</definedName>
    <definedName name="BExGX5MWTL78XM0QCP4NT564ML39" localSheetId="2" hidden="1">#REF!</definedName>
    <definedName name="BExGX5MWTL78XM0QCP4NT564ML39" localSheetId="14" hidden="1">#REF!</definedName>
    <definedName name="BExGX5MWTL78XM0QCP4NT564ML39" localSheetId="12" hidden="1">#REF!</definedName>
    <definedName name="BExGX5MWTL78XM0QCP4NT564ML39" hidden="1">#REF!</definedName>
    <definedName name="BExGX6U988MCFIGDA1282F92U9AA" localSheetId="11" hidden="1">#REF!</definedName>
    <definedName name="BExGX6U988MCFIGDA1282F92U9AA" localSheetId="2" hidden="1">#REF!</definedName>
    <definedName name="BExGX6U988MCFIGDA1282F92U9AA" localSheetId="14" hidden="1">#REF!</definedName>
    <definedName name="BExGX6U988MCFIGDA1282F92U9AA" localSheetId="12" hidden="1">#REF!</definedName>
    <definedName name="BExGX6U988MCFIGDA1282F92U9AA" hidden="1">#REF!</definedName>
    <definedName name="BExGX7FTB1CKAT5HUW6H531FIY6I" localSheetId="11" hidden="1">#REF!</definedName>
    <definedName name="BExGX7FTB1CKAT5HUW6H531FIY6I" localSheetId="2" hidden="1">#REF!</definedName>
    <definedName name="BExGX7FTB1CKAT5HUW6H531FIY6I" localSheetId="14" hidden="1">#REF!</definedName>
    <definedName name="BExGX7FTB1CKAT5HUW6H531FIY6I" localSheetId="12" hidden="1">#REF!</definedName>
    <definedName name="BExGX7FTB1CKAT5HUW6H531FIY6I" hidden="1">#REF!</definedName>
    <definedName name="BExGX9DVACJQIZ4GH6YAD2A7F70O" localSheetId="11" hidden="1">#REF!</definedName>
    <definedName name="BExGX9DVACJQIZ4GH6YAD2A7F70O" localSheetId="2" hidden="1">#REF!</definedName>
    <definedName name="BExGX9DVACJQIZ4GH6YAD2A7F70O" localSheetId="14" hidden="1">#REF!</definedName>
    <definedName name="BExGX9DVACJQIZ4GH6YAD2A7F70O" localSheetId="12" hidden="1">#REF!</definedName>
    <definedName name="BExGX9DVACJQIZ4GH6YAD2A7F70O" hidden="1">#REF!</definedName>
    <definedName name="BExGXCZBQISQ3IMF6DJH1OXNAQP8" localSheetId="11" hidden="1">#REF!</definedName>
    <definedName name="BExGXCZBQISQ3IMF6DJH1OXNAQP8" localSheetId="2" hidden="1">#REF!</definedName>
    <definedName name="BExGXCZBQISQ3IMF6DJH1OXNAQP8" localSheetId="14" hidden="1">#REF!</definedName>
    <definedName name="BExGXCZBQISQ3IMF6DJH1OXNAQP8" localSheetId="12" hidden="1">#REF!</definedName>
    <definedName name="BExGXCZBQISQ3IMF6DJH1OXNAQP8" hidden="1">#REF!</definedName>
    <definedName name="BExGXDVP2S2Y8Z8Q43I78RCIK3DD" localSheetId="11" hidden="1">#REF!</definedName>
    <definedName name="BExGXDVP2S2Y8Z8Q43I78RCIK3DD" localSheetId="2" hidden="1">#REF!</definedName>
    <definedName name="BExGXDVP2S2Y8Z8Q43I78RCIK3DD" localSheetId="14" hidden="1">#REF!</definedName>
    <definedName name="BExGXDVP2S2Y8Z8Q43I78RCIK3DD" localSheetId="12" hidden="1">#REF!</definedName>
    <definedName name="BExGXDVP2S2Y8Z8Q43I78RCIK3DD" hidden="1">#REF!</definedName>
    <definedName name="BExGXJ9W5JU7TT9S0BKL5Y6VVB39" localSheetId="11" hidden="1">#REF!</definedName>
    <definedName name="BExGXJ9W5JU7TT9S0BKL5Y6VVB39" localSheetId="2" hidden="1">#REF!</definedName>
    <definedName name="BExGXJ9W5JU7TT9S0BKL5Y6VVB39" localSheetId="14" hidden="1">#REF!</definedName>
    <definedName name="BExGXJ9W5JU7TT9S0BKL5Y6VVB39" localSheetId="12" hidden="1">#REF!</definedName>
    <definedName name="BExGXJ9W5JU7TT9S0BKL5Y6VVB39" hidden="1">#REF!</definedName>
    <definedName name="BExGXWB73RJ4BASBQTQ8EY0EC1EB" localSheetId="11" hidden="1">#REF!</definedName>
    <definedName name="BExGXWB73RJ4BASBQTQ8EY0EC1EB" localSheetId="2" hidden="1">#REF!</definedName>
    <definedName name="BExGXWB73RJ4BASBQTQ8EY0EC1EB" localSheetId="14" hidden="1">#REF!</definedName>
    <definedName name="BExGXWB73RJ4BASBQTQ8EY0EC1EB" localSheetId="12" hidden="1">#REF!</definedName>
    <definedName name="BExGXWB73RJ4BASBQTQ8EY0EC1EB" hidden="1">#REF!</definedName>
    <definedName name="BExGXZ0ABB43C7SMRKZHWOSU9EQX" localSheetId="11" hidden="1">#REF!</definedName>
    <definedName name="BExGXZ0ABB43C7SMRKZHWOSU9EQX" localSheetId="2" hidden="1">#REF!</definedName>
    <definedName name="BExGXZ0ABB43C7SMRKZHWOSU9EQX" localSheetId="14" hidden="1">#REF!</definedName>
    <definedName name="BExGXZ0ABB43C7SMRKZHWOSU9EQX" localSheetId="12" hidden="1">#REF!</definedName>
    <definedName name="BExGXZ0ABB43C7SMRKZHWOSU9EQX" hidden="1">#REF!</definedName>
    <definedName name="BExGY6SU3SYVCJ3AG2ITY59SAZ5A" localSheetId="11" hidden="1">#REF!</definedName>
    <definedName name="BExGY6SU3SYVCJ3AG2ITY59SAZ5A" localSheetId="2" hidden="1">#REF!</definedName>
    <definedName name="BExGY6SU3SYVCJ3AG2ITY59SAZ5A" localSheetId="14" hidden="1">#REF!</definedName>
    <definedName name="BExGY6SU3SYVCJ3AG2ITY59SAZ5A" localSheetId="12" hidden="1">#REF!</definedName>
    <definedName name="BExGY6SU3SYVCJ3AG2ITY59SAZ5A" hidden="1">#REF!</definedName>
    <definedName name="BExGY6YA4P5KMY2VHT0DYK3YTFAX" localSheetId="11" hidden="1">#REF!</definedName>
    <definedName name="BExGY6YA4P5KMY2VHT0DYK3YTFAX" localSheetId="2" hidden="1">#REF!</definedName>
    <definedName name="BExGY6YA4P5KMY2VHT0DYK3YTFAX" localSheetId="14" hidden="1">#REF!</definedName>
    <definedName name="BExGY6YA4P5KMY2VHT0DYK3YTFAX" localSheetId="12" hidden="1">#REF!</definedName>
    <definedName name="BExGY6YA4P5KMY2VHT0DYK3YTFAX" hidden="1">#REF!</definedName>
    <definedName name="BExGY8G88PVVRYHPHRPJZFSX6HSC" localSheetId="11" hidden="1">#REF!</definedName>
    <definedName name="BExGY8G88PVVRYHPHRPJZFSX6HSC" localSheetId="2" hidden="1">#REF!</definedName>
    <definedName name="BExGY8G88PVVRYHPHRPJZFSX6HSC" localSheetId="14" hidden="1">#REF!</definedName>
    <definedName name="BExGY8G88PVVRYHPHRPJZFSX6HSC" localSheetId="12" hidden="1">#REF!</definedName>
    <definedName name="BExGY8G88PVVRYHPHRPJZFSX6HSC" hidden="1">#REF!</definedName>
    <definedName name="BExGYC718HTZ80PNKYPVIYGRJVF6" localSheetId="11" hidden="1">#REF!</definedName>
    <definedName name="BExGYC718HTZ80PNKYPVIYGRJVF6" localSheetId="2" hidden="1">#REF!</definedName>
    <definedName name="BExGYC718HTZ80PNKYPVIYGRJVF6" localSheetId="14" hidden="1">#REF!</definedName>
    <definedName name="BExGYC718HTZ80PNKYPVIYGRJVF6" localSheetId="12" hidden="1">#REF!</definedName>
    <definedName name="BExGYC718HTZ80PNKYPVIYGRJVF6" hidden="1">#REF!</definedName>
    <definedName name="BExGYCNATXZY2FID93B17YWIPPRD" localSheetId="11" hidden="1">#REF!</definedName>
    <definedName name="BExGYCNATXZY2FID93B17YWIPPRD" localSheetId="2" hidden="1">#REF!</definedName>
    <definedName name="BExGYCNATXZY2FID93B17YWIPPRD" localSheetId="14" hidden="1">#REF!</definedName>
    <definedName name="BExGYCNATXZY2FID93B17YWIPPRD" localSheetId="12" hidden="1">#REF!</definedName>
    <definedName name="BExGYCNATXZY2FID93B17YWIPPRD" hidden="1">#REF!</definedName>
    <definedName name="BExGYGJJJ3BBCQAOA51WHP01HN73" localSheetId="11" hidden="1">#REF!</definedName>
    <definedName name="BExGYGJJJ3BBCQAOA51WHP01HN73" localSheetId="2" hidden="1">#REF!</definedName>
    <definedName name="BExGYGJJJ3BBCQAOA51WHP01HN73" localSheetId="14" hidden="1">#REF!</definedName>
    <definedName name="BExGYGJJJ3BBCQAOA51WHP01HN73" localSheetId="12" hidden="1">#REF!</definedName>
    <definedName name="BExGYGJJJ3BBCQAOA51WHP01HN73" hidden="1">#REF!</definedName>
    <definedName name="BExGYOS6TV2C72PLRFU8RP1I58GY" localSheetId="11" hidden="1">#REF!</definedName>
    <definedName name="BExGYOS6TV2C72PLRFU8RP1I58GY" localSheetId="2" hidden="1">#REF!</definedName>
    <definedName name="BExGYOS6TV2C72PLRFU8RP1I58GY" localSheetId="14" hidden="1">#REF!</definedName>
    <definedName name="BExGYOS6TV2C72PLRFU8RP1I58GY" localSheetId="12" hidden="1">#REF!</definedName>
    <definedName name="BExGYOS6TV2C72PLRFU8RP1I58GY" hidden="1">#REF!</definedName>
    <definedName name="BExGYXBM828PX0KPDVAZBWDL6MJZ" localSheetId="11" hidden="1">#REF!</definedName>
    <definedName name="BExGYXBM828PX0KPDVAZBWDL6MJZ" localSheetId="2" hidden="1">#REF!</definedName>
    <definedName name="BExGYXBM828PX0KPDVAZBWDL6MJZ" localSheetId="14" hidden="1">#REF!</definedName>
    <definedName name="BExGYXBM828PX0KPDVAZBWDL6MJZ" localSheetId="12" hidden="1">#REF!</definedName>
    <definedName name="BExGYXBM828PX0KPDVAZBWDL6MJZ" hidden="1">#REF!</definedName>
    <definedName name="BExGZJ78ZWZCVHZ3BKEKFJZ6MAEO" localSheetId="11" hidden="1">#REF!</definedName>
    <definedName name="BExGZJ78ZWZCVHZ3BKEKFJZ6MAEO" localSheetId="2" hidden="1">#REF!</definedName>
    <definedName name="BExGZJ78ZWZCVHZ3BKEKFJZ6MAEO" localSheetId="14" hidden="1">#REF!</definedName>
    <definedName name="BExGZJ78ZWZCVHZ3BKEKFJZ6MAEO" localSheetId="12" hidden="1">#REF!</definedName>
    <definedName name="BExGZJ78ZWZCVHZ3BKEKFJZ6MAEO" hidden="1">#REF!</definedName>
    <definedName name="BExGZOLH2QV73J3M9IWDDPA62TP4" localSheetId="11" hidden="1">#REF!</definedName>
    <definedName name="BExGZOLH2QV73J3M9IWDDPA62TP4" localSheetId="2" hidden="1">#REF!</definedName>
    <definedName name="BExGZOLH2QV73J3M9IWDDPA62TP4" localSheetId="14" hidden="1">#REF!</definedName>
    <definedName name="BExGZOLH2QV73J3M9IWDDPA62TP4" localSheetId="12" hidden="1">#REF!</definedName>
    <definedName name="BExGZOLH2QV73J3M9IWDDPA62TP4" hidden="1">#REF!</definedName>
    <definedName name="BExGZP1PWGFKVVVN4YDIS22DZPCR" localSheetId="11" hidden="1">#REF!</definedName>
    <definedName name="BExGZP1PWGFKVVVN4YDIS22DZPCR" localSheetId="2" hidden="1">#REF!</definedName>
    <definedName name="BExGZP1PWGFKVVVN4YDIS22DZPCR" localSheetId="14" hidden="1">#REF!</definedName>
    <definedName name="BExGZP1PWGFKVVVN4YDIS22DZPCR" localSheetId="12" hidden="1">#REF!</definedName>
    <definedName name="BExGZP1PWGFKVVVN4YDIS22DZPCR" hidden="1">#REF!</definedName>
    <definedName name="BExGZQUHCPM6G5U9OM8JU339JAG6" localSheetId="11" hidden="1">#REF!</definedName>
    <definedName name="BExGZQUHCPM6G5U9OM8JU339JAG6" localSheetId="2" hidden="1">#REF!</definedName>
    <definedName name="BExGZQUHCPM6G5U9OM8JU339JAG6" localSheetId="14" hidden="1">#REF!</definedName>
    <definedName name="BExGZQUHCPM6G5U9OM8JU339JAG6" localSheetId="12" hidden="1">#REF!</definedName>
    <definedName name="BExGZQUHCPM6G5U9OM8JU339JAG6" hidden="1">#REF!</definedName>
    <definedName name="BExH00FQKX09BD5WU4DB5KPXAUYA" localSheetId="11" hidden="1">#REF!</definedName>
    <definedName name="BExH00FQKX09BD5WU4DB5KPXAUYA" localSheetId="2" hidden="1">#REF!</definedName>
    <definedName name="BExH00FQKX09BD5WU4DB5KPXAUYA" localSheetId="14" hidden="1">#REF!</definedName>
    <definedName name="BExH00FQKX09BD5WU4DB5KPXAUYA" localSheetId="12" hidden="1">#REF!</definedName>
    <definedName name="BExH00FQKX09BD5WU4DB5KPXAUYA" hidden="1">#REF!</definedName>
    <definedName name="BExH00L21GZX5YJJGVMOAWBERLP5" localSheetId="11" hidden="1">#REF!</definedName>
    <definedName name="BExH00L21GZX5YJJGVMOAWBERLP5" localSheetId="2" hidden="1">#REF!</definedName>
    <definedName name="BExH00L21GZX5YJJGVMOAWBERLP5" localSheetId="14" hidden="1">#REF!</definedName>
    <definedName name="BExH00L21GZX5YJJGVMOAWBERLP5" localSheetId="12" hidden="1">#REF!</definedName>
    <definedName name="BExH00L21GZX5YJJGVMOAWBERLP5" hidden="1">#REF!</definedName>
    <definedName name="BExH02ZD6VAY1KQLAQYBBI6WWIZB" localSheetId="11" hidden="1">#REF!</definedName>
    <definedName name="BExH02ZD6VAY1KQLAQYBBI6WWIZB" localSheetId="2" hidden="1">#REF!</definedName>
    <definedName name="BExH02ZD6VAY1KQLAQYBBI6WWIZB" localSheetId="14" hidden="1">#REF!</definedName>
    <definedName name="BExH02ZD6VAY1KQLAQYBBI6WWIZB" localSheetId="12" hidden="1">#REF!</definedName>
    <definedName name="BExH02ZD6VAY1KQLAQYBBI6WWIZB" hidden="1">#REF!</definedName>
    <definedName name="BExH08Z6LQCGGSGSAILMHX4X7JMD" localSheetId="11" hidden="1">#REF!</definedName>
    <definedName name="BExH08Z6LQCGGSGSAILMHX4X7JMD" localSheetId="2" hidden="1">#REF!</definedName>
    <definedName name="BExH08Z6LQCGGSGSAILMHX4X7JMD" localSheetId="14" hidden="1">#REF!</definedName>
    <definedName name="BExH08Z6LQCGGSGSAILMHX4X7JMD" localSheetId="12" hidden="1">#REF!</definedName>
    <definedName name="BExH08Z6LQCGGSGSAILMHX4X7JMD" hidden="1">#REF!</definedName>
    <definedName name="BExH0KT9Z8HEVRRQRGQ8YHXRLIJA" localSheetId="11" hidden="1">#REF!</definedName>
    <definedName name="BExH0KT9Z8HEVRRQRGQ8YHXRLIJA" localSheetId="2" hidden="1">#REF!</definedName>
    <definedName name="BExH0KT9Z8HEVRRQRGQ8YHXRLIJA" localSheetId="14" hidden="1">#REF!</definedName>
    <definedName name="BExH0KT9Z8HEVRRQRGQ8YHXRLIJA" localSheetId="12" hidden="1">#REF!</definedName>
    <definedName name="BExH0KT9Z8HEVRRQRGQ8YHXRLIJA" hidden="1">#REF!</definedName>
    <definedName name="BExH0M0FDN12YBOCKL3XL2Z7T7Y8" localSheetId="11" hidden="1">#REF!</definedName>
    <definedName name="BExH0M0FDN12YBOCKL3XL2Z7T7Y8" localSheetId="2" hidden="1">#REF!</definedName>
    <definedName name="BExH0M0FDN12YBOCKL3XL2Z7T7Y8" localSheetId="14" hidden="1">#REF!</definedName>
    <definedName name="BExH0M0FDN12YBOCKL3XL2Z7T7Y8" localSheetId="12" hidden="1">#REF!</definedName>
    <definedName name="BExH0M0FDN12YBOCKL3XL2Z7T7Y8" hidden="1">#REF!</definedName>
    <definedName name="BExH0O9G06YPZ5TN9RYT326I1CP2" localSheetId="11" hidden="1">#REF!</definedName>
    <definedName name="BExH0O9G06YPZ5TN9RYT326I1CP2" localSheetId="2" hidden="1">#REF!</definedName>
    <definedName name="BExH0O9G06YPZ5TN9RYT326I1CP2" localSheetId="14" hidden="1">#REF!</definedName>
    <definedName name="BExH0O9G06YPZ5TN9RYT326I1CP2" localSheetId="12" hidden="1">#REF!</definedName>
    <definedName name="BExH0O9G06YPZ5TN9RYT326I1CP2" hidden="1">#REF!</definedName>
    <definedName name="BExH0PGM6RG0F3AAGULBIGOH91C2" localSheetId="11" hidden="1">#REF!</definedName>
    <definedName name="BExH0PGM6RG0F3AAGULBIGOH91C2" localSheetId="2" hidden="1">#REF!</definedName>
    <definedName name="BExH0PGM6RG0F3AAGULBIGOH91C2" localSheetId="14" hidden="1">#REF!</definedName>
    <definedName name="BExH0PGM6RG0F3AAGULBIGOH91C2" localSheetId="12" hidden="1">#REF!</definedName>
    <definedName name="BExH0PGM6RG0F3AAGULBIGOH91C2" hidden="1">#REF!</definedName>
    <definedName name="BExH0QIB3F0YZLM5XYHBCU5F0OVR" localSheetId="11" hidden="1">#REF!</definedName>
    <definedName name="BExH0QIB3F0YZLM5XYHBCU5F0OVR" localSheetId="2" hidden="1">#REF!</definedName>
    <definedName name="BExH0QIB3F0YZLM5XYHBCU5F0OVR" localSheetId="14" hidden="1">#REF!</definedName>
    <definedName name="BExH0QIB3F0YZLM5XYHBCU5F0OVR" localSheetId="12" hidden="1">#REF!</definedName>
    <definedName name="BExH0QIB3F0YZLM5XYHBCU5F0OVR" hidden="1">#REF!</definedName>
    <definedName name="BExH0RK5LJAAP7O67ZFB4RG6WPPL" localSheetId="11" hidden="1">#REF!</definedName>
    <definedName name="BExH0RK5LJAAP7O67ZFB4RG6WPPL" localSheetId="2" hidden="1">#REF!</definedName>
    <definedName name="BExH0RK5LJAAP7O67ZFB4RG6WPPL" localSheetId="14" hidden="1">#REF!</definedName>
    <definedName name="BExH0RK5LJAAP7O67ZFB4RG6WPPL" localSheetId="12" hidden="1">#REF!</definedName>
    <definedName name="BExH0RK5LJAAP7O67ZFB4RG6WPPL" hidden="1">#REF!</definedName>
    <definedName name="BExH0WNJAKTJRCKMTX8O4KNMIIJM" localSheetId="11" hidden="1">#REF!</definedName>
    <definedName name="BExH0WNJAKTJRCKMTX8O4KNMIIJM" localSheetId="2" hidden="1">#REF!</definedName>
    <definedName name="BExH0WNJAKTJRCKMTX8O4KNMIIJM" localSheetId="14" hidden="1">#REF!</definedName>
    <definedName name="BExH0WNJAKTJRCKMTX8O4KNMIIJM" localSheetId="12" hidden="1">#REF!</definedName>
    <definedName name="BExH0WNJAKTJRCKMTX8O4KNMIIJM" hidden="1">#REF!</definedName>
    <definedName name="BExH12Y4WX542WI3ZEM15AK4UM9J" localSheetId="11" hidden="1">#REF!</definedName>
    <definedName name="BExH12Y4WX542WI3ZEM15AK4UM9J" localSheetId="2" hidden="1">#REF!</definedName>
    <definedName name="BExH12Y4WX542WI3ZEM15AK4UM9J" localSheetId="14" hidden="1">#REF!</definedName>
    <definedName name="BExH12Y4WX542WI3ZEM15AK4UM9J" localSheetId="12" hidden="1">#REF!</definedName>
    <definedName name="BExH12Y4WX542WI3ZEM15AK4UM9J" hidden="1">#REF!</definedName>
    <definedName name="BExH18CCU7B8JWO8AWGEQRLWZG6J" localSheetId="11" hidden="1">#REF!</definedName>
    <definedName name="BExH18CCU7B8JWO8AWGEQRLWZG6J" localSheetId="2" hidden="1">#REF!</definedName>
    <definedName name="BExH18CCU7B8JWO8AWGEQRLWZG6J" localSheetId="14" hidden="1">#REF!</definedName>
    <definedName name="BExH18CCU7B8JWO8AWGEQRLWZG6J" localSheetId="12" hidden="1">#REF!</definedName>
    <definedName name="BExH18CCU7B8JWO8AWGEQRLWZG6J" hidden="1">#REF!</definedName>
    <definedName name="BExH1BN2H92IQKKP5IREFSS9FBF2" localSheetId="11" hidden="1">#REF!</definedName>
    <definedName name="BExH1BN2H92IQKKP5IREFSS9FBF2" localSheetId="2" hidden="1">#REF!</definedName>
    <definedName name="BExH1BN2H92IQKKP5IREFSS9FBF2" localSheetId="14" hidden="1">#REF!</definedName>
    <definedName name="BExH1BN2H92IQKKP5IREFSS9FBF2" localSheetId="12" hidden="1">#REF!</definedName>
    <definedName name="BExH1BN2H92IQKKP5IREFSS9FBF2" hidden="1">#REF!</definedName>
    <definedName name="BExH1FDTQXR9QQ31WDB7OPXU7MPT" localSheetId="11" hidden="1">#REF!</definedName>
    <definedName name="BExH1FDTQXR9QQ31WDB7OPXU7MPT" localSheetId="2" hidden="1">#REF!</definedName>
    <definedName name="BExH1FDTQXR9QQ31WDB7OPXU7MPT" localSheetId="14" hidden="1">#REF!</definedName>
    <definedName name="BExH1FDTQXR9QQ31WDB7OPXU7MPT" localSheetId="12" hidden="1">#REF!</definedName>
    <definedName name="BExH1FDTQXR9QQ31WDB7OPXU7MPT" hidden="1">#REF!</definedName>
    <definedName name="BExH1FOMEUIJNIDJAUY0ZQFBJSY9" localSheetId="11" hidden="1">#REF!</definedName>
    <definedName name="BExH1FOMEUIJNIDJAUY0ZQFBJSY9" localSheetId="2" hidden="1">#REF!</definedName>
    <definedName name="BExH1FOMEUIJNIDJAUY0ZQFBJSY9" localSheetId="14" hidden="1">#REF!</definedName>
    <definedName name="BExH1FOMEUIJNIDJAUY0ZQFBJSY9" localSheetId="12" hidden="1">#REF!</definedName>
    <definedName name="BExH1FOMEUIJNIDJAUY0ZQFBJSY9" hidden="1">#REF!</definedName>
    <definedName name="BExH1GA6TT290OTIZ8C3N610CYZ1" localSheetId="11" hidden="1">#REF!</definedName>
    <definedName name="BExH1GA6TT290OTIZ8C3N610CYZ1" localSheetId="2" hidden="1">#REF!</definedName>
    <definedName name="BExH1GA6TT290OTIZ8C3N610CYZ1" localSheetId="14" hidden="1">#REF!</definedName>
    <definedName name="BExH1GA6TT290OTIZ8C3N610CYZ1" localSheetId="12" hidden="1">#REF!</definedName>
    <definedName name="BExH1GA6TT290OTIZ8C3N610CYZ1" hidden="1">#REF!</definedName>
    <definedName name="BExH1I8E3HJSZLFRZZ1ZKX7TBJEP" localSheetId="11" hidden="1">#REF!</definedName>
    <definedName name="BExH1I8E3HJSZLFRZZ1ZKX7TBJEP" localSheetId="2" hidden="1">#REF!</definedName>
    <definedName name="BExH1I8E3HJSZLFRZZ1ZKX7TBJEP" localSheetId="14" hidden="1">#REF!</definedName>
    <definedName name="BExH1I8E3HJSZLFRZZ1ZKX7TBJEP" localSheetId="12" hidden="1">#REF!</definedName>
    <definedName name="BExH1I8E3HJSZLFRZZ1ZKX7TBJEP" hidden="1">#REF!</definedName>
    <definedName name="BExH1JFFHEBFX9BWJMNIA3N66R3Z" localSheetId="11" hidden="1">#REF!</definedName>
    <definedName name="BExH1JFFHEBFX9BWJMNIA3N66R3Z" localSheetId="2" hidden="1">#REF!</definedName>
    <definedName name="BExH1JFFHEBFX9BWJMNIA3N66R3Z" localSheetId="14" hidden="1">#REF!</definedName>
    <definedName name="BExH1JFFHEBFX9BWJMNIA3N66R3Z" localSheetId="12" hidden="1">#REF!</definedName>
    <definedName name="BExH1JFFHEBFX9BWJMNIA3N66R3Z" hidden="1">#REF!</definedName>
    <definedName name="BExH1XYRKX51T571O1SRBP9J1D98" localSheetId="11" hidden="1">#REF!</definedName>
    <definedName name="BExH1XYRKX51T571O1SRBP9J1D98" localSheetId="2" hidden="1">#REF!</definedName>
    <definedName name="BExH1XYRKX51T571O1SRBP9J1D98" localSheetId="14" hidden="1">#REF!</definedName>
    <definedName name="BExH1XYRKX51T571O1SRBP9J1D98" localSheetId="12" hidden="1">#REF!</definedName>
    <definedName name="BExH1XYRKX51T571O1SRBP9J1D98" hidden="1">#REF!</definedName>
    <definedName name="BExH1Z0GIUSVTF2H1G1I3PDGBNK2" localSheetId="11" hidden="1">#REF!</definedName>
    <definedName name="BExH1Z0GIUSVTF2H1G1I3PDGBNK2" localSheetId="2" hidden="1">#REF!</definedName>
    <definedName name="BExH1Z0GIUSVTF2H1G1I3PDGBNK2" localSheetId="14" hidden="1">#REF!</definedName>
    <definedName name="BExH1Z0GIUSVTF2H1G1I3PDGBNK2" localSheetId="12" hidden="1">#REF!</definedName>
    <definedName name="BExH1Z0GIUSVTF2H1G1I3PDGBNK2" hidden="1">#REF!</definedName>
    <definedName name="BExH225UTM6S9FW4MUDZS7F1PQSH" localSheetId="11" hidden="1">#REF!</definedName>
    <definedName name="BExH225UTM6S9FW4MUDZS7F1PQSH" localSheetId="2" hidden="1">#REF!</definedName>
    <definedName name="BExH225UTM6S9FW4MUDZS7F1PQSH" localSheetId="14" hidden="1">#REF!</definedName>
    <definedName name="BExH225UTM6S9FW4MUDZS7F1PQSH" localSheetId="12" hidden="1">#REF!</definedName>
    <definedName name="BExH225UTM6S9FW4MUDZS7F1PQSH" hidden="1">#REF!</definedName>
    <definedName name="BExH23271RF7AYZ542KHQTH68GQ7" localSheetId="11" hidden="1">#REF!</definedName>
    <definedName name="BExH23271RF7AYZ542KHQTH68GQ7" localSheetId="2" hidden="1">#REF!</definedName>
    <definedName name="BExH23271RF7AYZ542KHQTH68GQ7" localSheetId="14" hidden="1">#REF!</definedName>
    <definedName name="BExH23271RF7AYZ542KHQTH68GQ7" localSheetId="12" hidden="1">#REF!</definedName>
    <definedName name="BExH23271RF7AYZ542KHQTH68GQ7" hidden="1">#REF!</definedName>
    <definedName name="BExH2DP58R7D1BGUFBM2FHESVRF0" localSheetId="11" hidden="1">#REF!</definedName>
    <definedName name="BExH2DP58R7D1BGUFBM2FHESVRF0" localSheetId="2" hidden="1">#REF!</definedName>
    <definedName name="BExH2DP58R7D1BGUFBM2FHESVRF0" localSheetId="14" hidden="1">#REF!</definedName>
    <definedName name="BExH2DP58R7D1BGUFBM2FHESVRF0" localSheetId="12" hidden="1">#REF!</definedName>
    <definedName name="BExH2DP58R7D1BGUFBM2FHESVRF0" hidden="1">#REF!</definedName>
    <definedName name="BExH2GJQR4JALNB314RY0LDI49VH" localSheetId="11" hidden="1">#REF!</definedName>
    <definedName name="BExH2GJQR4JALNB314RY0LDI49VH" localSheetId="2" hidden="1">#REF!</definedName>
    <definedName name="BExH2GJQR4JALNB314RY0LDI49VH" localSheetId="14" hidden="1">#REF!</definedName>
    <definedName name="BExH2GJQR4JALNB314RY0LDI49VH" localSheetId="12" hidden="1">#REF!</definedName>
    <definedName name="BExH2GJQR4JALNB314RY0LDI49VH" hidden="1">#REF!</definedName>
    <definedName name="BExH2JZR49T7644JFVE7B3N7RZM9" localSheetId="11" hidden="1">#REF!</definedName>
    <definedName name="BExH2JZR49T7644JFVE7B3N7RZM9" localSheetId="2" hidden="1">#REF!</definedName>
    <definedName name="BExH2JZR49T7644JFVE7B3N7RZM9" localSheetId="14" hidden="1">#REF!</definedName>
    <definedName name="BExH2JZR49T7644JFVE7B3N7RZM9" localSheetId="12" hidden="1">#REF!</definedName>
    <definedName name="BExH2JZR49T7644JFVE7B3N7RZM9" hidden="1">#REF!</definedName>
    <definedName name="BExH2QVWL3AXHSB9EK2GQRD0DBRH" localSheetId="11" hidden="1">#REF!</definedName>
    <definedName name="BExH2QVWL3AXHSB9EK2GQRD0DBRH" localSheetId="2" hidden="1">#REF!</definedName>
    <definedName name="BExH2QVWL3AXHSB9EK2GQRD0DBRH" localSheetId="14" hidden="1">#REF!</definedName>
    <definedName name="BExH2QVWL3AXHSB9EK2GQRD0DBRH" localSheetId="12" hidden="1">#REF!</definedName>
    <definedName name="BExH2QVWL3AXHSB9EK2GQRD0DBRH" hidden="1">#REF!</definedName>
    <definedName name="BExH2WKXV8X5S2GSBBTWGI0NLNAH" localSheetId="11" hidden="1">#REF!</definedName>
    <definedName name="BExH2WKXV8X5S2GSBBTWGI0NLNAH" localSheetId="2" hidden="1">#REF!</definedName>
    <definedName name="BExH2WKXV8X5S2GSBBTWGI0NLNAH" localSheetId="14" hidden="1">#REF!</definedName>
    <definedName name="BExH2WKXV8X5S2GSBBTWGI0NLNAH" localSheetId="12" hidden="1">#REF!</definedName>
    <definedName name="BExH2WKXV8X5S2GSBBTWGI0NLNAH" hidden="1">#REF!</definedName>
    <definedName name="BExH2XS1UFYFGU0S0EBXX90W2WE8" localSheetId="11" hidden="1">#REF!</definedName>
    <definedName name="BExH2XS1UFYFGU0S0EBXX90W2WE8" localSheetId="2" hidden="1">#REF!</definedName>
    <definedName name="BExH2XS1UFYFGU0S0EBXX90W2WE8" localSheetId="14" hidden="1">#REF!</definedName>
    <definedName name="BExH2XS1UFYFGU0S0EBXX90W2WE8" localSheetId="12" hidden="1">#REF!</definedName>
    <definedName name="BExH2XS1UFYFGU0S0EBXX90W2WE8" hidden="1">#REF!</definedName>
    <definedName name="BExH2XS1X04DMUN544K5RU4XPDCI" localSheetId="11" hidden="1">#REF!</definedName>
    <definedName name="BExH2XS1X04DMUN544K5RU4XPDCI" localSheetId="2" hidden="1">#REF!</definedName>
    <definedName name="BExH2XS1X04DMUN544K5RU4XPDCI" localSheetId="14" hidden="1">#REF!</definedName>
    <definedName name="BExH2XS1X04DMUN544K5RU4XPDCI" localSheetId="12" hidden="1">#REF!</definedName>
    <definedName name="BExH2XS1X04DMUN544K5RU4XPDCI" hidden="1">#REF!</definedName>
    <definedName name="BExH2XS2TND9SB0GC295R4FP6K5Y" localSheetId="11" hidden="1">#REF!</definedName>
    <definedName name="BExH2XS2TND9SB0GC295R4FP6K5Y" localSheetId="2" hidden="1">#REF!</definedName>
    <definedName name="BExH2XS2TND9SB0GC295R4FP6K5Y" localSheetId="14" hidden="1">#REF!</definedName>
    <definedName name="BExH2XS2TND9SB0GC295R4FP6K5Y" localSheetId="12" hidden="1">#REF!</definedName>
    <definedName name="BExH2XS2TND9SB0GC295R4FP6K5Y" hidden="1">#REF!</definedName>
    <definedName name="BExH2ZA0SZ4SSITL50NA8LZ3OEX6" localSheetId="11" hidden="1">#REF!</definedName>
    <definedName name="BExH2ZA0SZ4SSITL50NA8LZ3OEX6" localSheetId="2" hidden="1">#REF!</definedName>
    <definedName name="BExH2ZA0SZ4SSITL50NA8LZ3OEX6" localSheetId="14" hidden="1">#REF!</definedName>
    <definedName name="BExH2ZA0SZ4SSITL50NA8LZ3OEX6" localSheetId="12" hidden="1">#REF!</definedName>
    <definedName name="BExH2ZA0SZ4SSITL50NA8LZ3OEX6" hidden="1">#REF!</definedName>
    <definedName name="BExH31Z3JNVJPESWKXHILGXZHP2M" localSheetId="11" hidden="1">#REF!</definedName>
    <definedName name="BExH31Z3JNVJPESWKXHILGXZHP2M" localSheetId="2" hidden="1">#REF!</definedName>
    <definedName name="BExH31Z3JNVJPESWKXHILGXZHP2M" localSheetId="14" hidden="1">#REF!</definedName>
    <definedName name="BExH31Z3JNVJPESWKXHILGXZHP2M" localSheetId="12" hidden="1">#REF!</definedName>
    <definedName name="BExH31Z3JNVJPESWKXHILGXZHP2M" hidden="1">#REF!</definedName>
    <definedName name="BExH3E9HZ3QJCDZW7WI7YACFQCHE" localSheetId="11" hidden="1">#REF!</definedName>
    <definedName name="BExH3E9HZ3QJCDZW7WI7YACFQCHE" localSheetId="2" hidden="1">#REF!</definedName>
    <definedName name="BExH3E9HZ3QJCDZW7WI7YACFQCHE" localSheetId="14" hidden="1">#REF!</definedName>
    <definedName name="BExH3E9HZ3QJCDZW7WI7YACFQCHE" localSheetId="12" hidden="1">#REF!</definedName>
    <definedName name="BExH3E9HZ3QJCDZW7WI7YACFQCHE" hidden="1">#REF!</definedName>
    <definedName name="BExH3IRB6764RQ5HBYRLH6XCT29X" localSheetId="11" hidden="1">#REF!</definedName>
    <definedName name="BExH3IRB6764RQ5HBYRLH6XCT29X" localSheetId="2" hidden="1">#REF!</definedName>
    <definedName name="BExH3IRB6764RQ5HBYRLH6XCT29X" localSheetId="14" hidden="1">#REF!</definedName>
    <definedName name="BExH3IRB6764RQ5HBYRLH6XCT29X" localSheetId="12" hidden="1">#REF!</definedName>
    <definedName name="BExH3IRB6764RQ5HBYRLH6XCT29X" hidden="1">#REF!</definedName>
    <definedName name="BExIG2U8V6RSB47SXLCQG3Q68YRO" localSheetId="11" hidden="1">#REF!</definedName>
    <definedName name="BExIG2U8V6RSB47SXLCQG3Q68YRO" localSheetId="2" hidden="1">#REF!</definedName>
    <definedName name="BExIG2U8V6RSB47SXLCQG3Q68YRO" localSheetId="14" hidden="1">#REF!</definedName>
    <definedName name="BExIG2U8V6RSB47SXLCQG3Q68YRO" localSheetId="12" hidden="1">#REF!</definedName>
    <definedName name="BExIG2U8V6RSB47SXLCQG3Q68YRO" hidden="1">#REF!</definedName>
    <definedName name="BExIGJBO8R13LV7CZ7C1YCP974NN" localSheetId="11" hidden="1">#REF!</definedName>
    <definedName name="BExIGJBO8R13LV7CZ7C1YCP974NN" localSheetId="2" hidden="1">#REF!</definedName>
    <definedName name="BExIGJBO8R13LV7CZ7C1YCP974NN" localSheetId="14" hidden="1">#REF!</definedName>
    <definedName name="BExIGJBO8R13LV7CZ7C1YCP974NN" localSheetId="12" hidden="1">#REF!</definedName>
    <definedName name="BExIGJBO8R13LV7CZ7C1YCP974NN" hidden="1">#REF!</definedName>
    <definedName name="BExIGWT86FPOEYTI8GXCGU5Y3KGK" localSheetId="11" hidden="1">#REF!</definedName>
    <definedName name="BExIGWT86FPOEYTI8GXCGU5Y3KGK" localSheetId="2" hidden="1">#REF!</definedName>
    <definedName name="BExIGWT86FPOEYTI8GXCGU5Y3KGK" localSheetId="14" hidden="1">#REF!</definedName>
    <definedName name="BExIGWT86FPOEYTI8GXCGU5Y3KGK" localSheetId="12" hidden="1">#REF!</definedName>
    <definedName name="BExIGWT86FPOEYTI8GXCGU5Y3KGK" hidden="1">#REF!</definedName>
    <definedName name="BExIHBHXA7E7VUTBVHXXXCH3A5CL" localSheetId="11" hidden="1">#REF!</definedName>
    <definedName name="BExIHBHXA7E7VUTBVHXXXCH3A5CL" localSheetId="2" hidden="1">#REF!</definedName>
    <definedName name="BExIHBHXA7E7VUTBVHXXXCH3A5CL" localSheetId="14" hidden="1">#REF!</definedName>
    <definedName name="BExIHBHXA7E7VUTBVHXXXCH3A5CL" localSheetId="12" hidden="1">#REF!</definedName>
    <definedName name="BExIHBHXA7E7VUTBVHXXXCH3A5CL" hidden="1">#REF!</definedName>
    <definedName name="BExIHBSOGRSH1GKS6GKBRAJ7GXFQ" localSheetId="11" hidden="1">#REF!</definedName>
    <definedName name="BExIHBSOGRSH1GKS6GKBRAJ7GXFQ" localSheetId="2" hidden="1">#REF!</definedName>
    <definedName name="BExIHBSOGRSH1GKS6GKBRAJ7GXFQ" localSheetId="14" hidden="1">#REF!</definedName>
    <definedName name="BExIHBSOGRSH1GKS6GKBRAJ7GXFQ" localSheetId="12" hidden="1">#REF!</definedName>
    <definedName name="BExIHBSOGRSH1GKS6GKBRAJ7GXFQ" hidden="1">#REF!</definedName>
    <definedName name="BExIHDFY73YM0AHAR2Z5OJTFKSL2" localSheetId="11" hidden="1">#REF!</definedName>
    <definedName name="BExIHDFY73YM0AHAR2Z5OJTFKSL2" localSheetId="2" hidden="1">#REF!</definedName>
    <definedName name="BExIHDFY73YM0AHAR2Z5OJTFKSL2" localSheetId="14" hidden="1">#REF!</definedName>
    <definedName name="BExIHDFY73YM0AHAR2Z5OJTFKSL2" localSheetId="12" hidden="1">#REF!</definedName>
    <definedName name="BExIHDFY73YM0AHAR2Z5OJTFKSL2" hidden="1">#REF!</definedName>
    <definedName name="BExIHPQCQTGEW8QOJVIQ4VX0P6DX" localSheetId="11" hidden="1">#REF!</definedName>
    <definedName name="BExIHPQCQTGEW8QOJVIQ4VX0P6DX" localSheetId="2" hidden="1">#REF!</definedName>
    <definedName name="BExIHPQCQTGEW8QOJVIQ4VX0P6DX" localSheetId="14" hidden="1">#REF!</definedName>
    <definedName name="BExIHPQCQTGEW8QOJVIQ4VX0P6DX" localSheetId="12" hidden="1">#REF!</definedName>
    <definedName name="BExIHPQCQTGEW8QOJVIQ4VX0P6DX" hidden="1">#REF!</definedName>
    <definedName name="BExII1KN91Q7DLW0UB7W2TJ5ACT9" localSheetId="11" hidden="1">#REF!</definedName>
    <definedName name="BExII1KN91Q7DLW0UB7W2TJ5ACT9" localSheetId="2" hidden="1">#REF!</definedName>
    <definedName name="BExII1KN91Q7DLW0UB7W2TJ5ACT9" localSheetId="14" hidden="1">#REF!</definedName>
    <definedName name="BExII1KN91Q7DLW0UB7W2TJ5ACT9" localSheetId="12" hidden="1">#REF!</definedName>
    <definedName name="BExII1KN91Q7DLW0UB7W2TJ5ACT9" hidden="1">#REF!</definedName>
    <definedName name="BExII50LI8I0CDOOZEMIVHVA2V95" localSheetId="11" hidden="1">#REF!</definedName>
    <definedName name="BExII50LI8I0CDOOZEMIVHVA2V95" localSheetId="2" hidden="1">#REF!</definedName>
    <definedName name="BExII50LI8I0CDOOZEMIVHVA2V95" localSheetId="14" hidden="1">#REF!</definedName>
    <definedName name="BExII50LI8I0CDOOZEMIVHVA2V95" localSheetId="12" hidden="1">#REF!</definedName>
    <definedName name="BExII50LI8I0CDOOZEMIVHVA2V95" hidden="1">#REF!</definedName>
    <definedName name="BExIINQWABWRGYDT02DOJQ5L7BQF" localSheetId="11" hidden="1">#REF!</definedName>
    <definedName name="BExIINQWABWRGYDT02DOJQ5L7BQF" localSheetId="2" hidden="1">#REF!</definedName>
    <definedName name="BExIINQWABWRGYDT02DOJQ5L7BQF" localSheetId="14" hidden="1">#REF!</definedName>
    <definedName name="BExIINQWABWRGYDT02DOJQ5L7BQF" localSheetId="12" hidden="1">#REF!</definedName>
    <definedName name="BExIINQWABWRGYDT02DOJQ5L7BQF" hidden="1">#REF!</definedName>
    <definedName name="BExIIXMY38TQD12CVV4S57L3I809" localSheetId="11" hidden="1">#REF!</definedName>
    <definedName name="BExIIXMY38TQD12CVV4S57L3I809" localSheetId="2" hidden="1">#REF!</definedName>
    <definedName name="BExIIXMY38TQD12CVV4S57L3I809" localSheetId="14" hidden="1">#REF!</definedName>
    <definedName name="BExIIXMY38TQD12CVV4S57L3I809" localSheetId="12" hidden="1">#REF!</definedName>
    <definedName name="BExIIXMY38TQD12CVV4S57L3I809" hidden="1">#REF!</definedName>
    <definedName name="BExIIY37NEVU2LGS1JE4VR9AN6W4" localSheetId="11" hidden="1">#REF!</definedName>
    <definedName name="BExIIY37NEVU2LGS1JE4VR9AN6W4" localSheetId="2" hidden="1">#REF!</definedName>
    <definedName name="BExIIY37NEVU2LGS1JE4VR9AN6W4" localSheetId="14" hidden="1">#REF!</definedName>
    <definedName name="BExIIY37NEVU2LGS1JE4VR9AN6W4" localSheetId="12" hidden="1">#REF!</definedName>
    <definedName name="BExIIY37NEVU2LGS1JE4VR9AN6W4" hidden="1">#REF!</definedName>
    <definedName name="BExIIYJAGXR8TPZ1KCYM7EGJ79UW" localSheetId="11" hidden="1">#REF!</definedName>
    <definedName name="BExIIYJAGXR8TPZ1KCYM7EGJ79UW" localSheetId="2" hidden="1">#REF!</definedName>
    <definedName name="BExIIYJAGXR8TPZ1KCYM7EGJ79UW" localSheetId="14" hidden="1">#REF!</definedName>
    <definedName name="BExIIYJAGXR8TPZ1KCYM7EGJ79UW" localSheetId="12" hidden="1">#REF!</definedName>
    <definedName name="BExIIYJAGXR8TPZ1KCYM7EGJ79UW" hidden="1">#REF!</definedName>
    <definedName name="BExIJ3160YCWGAVEU0208ZGXXG3P" localSheetId="11" hidden="1">#REF!</definedName>
    <definedName name="BExIJ3160YCWGAVEU0208ZGXXG3P" localSheetId="2" hidden="1">#REF!</definedName>
    <definedName name="BExIJ3160YCWGAVEU0208ZGXXG3P" localSheetId="14" hidden="1">#REF!</definedName>
    <definedName name="BExIJ3160YCWGAVEU0208ZGXXG3P" localSheetId="12" hidden="1">#REF!</definedName>
    <definedName name="BExIJ3160YCWGAVEU0208ZGXXG3P" hidden="1">#REF!</definedName>
    <definedName name="BExIJFGZJ5ED9D6KAY4PGQYLELAX" localSheetId="11" hidden="1">#REF!</definedName>
    <definedName name="BExIJFGZJ5ED9D6KAY4PGQYLELAX" localSheetId="2" hidden="1">#REF!</definedName>
    <definedName name="BExIJFGZJ5ED9D6KAY4PGQYLELAX" localSheetId="14" hidden="1">#REF!</definedName>
    <definedName name="BExIJFGZJ5ED9D6KAY4PGQYLELAX" localSheetId="12" hidden="1">#REF!</definedName>
    <definedName name="BExIJFGZJ5ED9D6KAY4PGQYLELAX" hidden="1">#REF!</definedName>
    <definedName name="BExIJQK80ZEKSTV62E59AYJYUNLI" localSheetId="11" hidden="1">#REF!</definedName>
    <definedName name="BExIJQK80ZEKSTV62E59AYJYUNLI" localSheetId="2" hidden="1">#REF!</definedName>
    <definedName name="BExIJQK80ZEKSTV62E59AYJYUNLI" localSheetId="14" hidden="1">#REF!</definedName>
    <definedName name="BExIJQK80ZEKSTV62E59AYJYUNLI" localSheetId="12" hidden="1">#REF!</definedName>
    <definedName name="BExIJQK80ZEKSTV62E59AYJYUNLI" hidden="1">#REF!</definedName>
    <definedName name="BExIJRLX3M0YQLU1D5Y9V7HM5QNM" localSheetId="11" hidden="1">#REF!</definedName>
    <definedName name="BExIJRLX3M0YQLU1D5Y9V7HM5QNM" localSheetId="2" hidden="1">#REF!</definedName>
    <definedName name="BExIJRLX3M0YQLU1D5Y9V7HM5QNM" localSheetId="14" hidden="1">#REF!</definedName>
    <definedName name="BExIJRLX3M0YQLU1D5Y9V7HM5QNM" localSheetId="12" hidden="1">#REF!</definedName>
    <definedName name="BExIJRLX3M0YQLU1D5Y9V7HM5QNM" hidden="1">#REF!</definedName>
    <definedName name="BExIJV22J0QA7286KNPMHO1ZUCB3" localSheetId="11" hidden="1">#REF!</definedName>
    <definedName name="BExIJV22J0QA7286KNPMHO1ZUCB3" localSheetId="2" hidden="1">#REF!</definedName>
    <definedName name="BExIJV22J0QA7286KNPMHO1ZUCB3" localSheetId="14" hidden="1">#REF!</definedName>
    <definedName name="BExIJV22J0QA7286KNPMHO1ZUCB3" localSheetId="12" hidden="1">#REF!</definedName>
    <definedName name="BExIJV22J0QA7286KNPMHO1ZUCB3" hidden="1">#REF!</definedName>
    <definedName name="BExIJVI6OC7B6ZE9V4PAOYZXKNER" localSheetId="11" hidden="1">#REF!</definedName>
    <definedName name="BExIJVI6OC7B6ZE9V4PAOYZXKNER" localSheetId="2" hidden="1">#REF!</definedName>
    <definedName name="BExIJVI6OC7B6ZE9V4PAOYZXKNER" localSheetId="14" hidden="1">#REF!</definedName>
    <definedName name="BExIJVI6OC7B6ZE9V4PAOYZXKNER" localSheetId="12" hidden="1">#REF!</definedName>
    <definedName name="BExIJVI6OC7B6ZE9V4PAOYZXKNER" hidden="1">#REF!</definedName>
    <definedName name="BExIJWK0NGTGQ4X7D5VIVXD14JHI" localSheetId="11" hidden="1">#REF!</definedName>
    <definedName name="BExIJWK0NGTGQ4X7D5VIVXD14JHI" localSheetId="2" hidden="1">#REF!</definedName>
    <definedName name="BExIJWK0NGTGQ4X7D5VIVXD14JHI" localSheetId="14" hidden="1">#REF!</definedName>
    <definedName name="BExIJWK0NGTGQ4X7D5VIVXD14JHI" localSheetId="12" hidden="1">#REF!</definedName>
    <definedName name="BExIJWK0NGTGQ4X7D5VIVXD14JHI" hidden="1">#REF!</definedName>
    <definedName name="BExIJWPCIYINEJUTXU74VK7WG031" localSheetId="11" hidden="1">#REF!</definedName>
    <definedName name="BExIJWPCIYINEJUTXU74VK7WG031" localSheetId="2" hidden="1">#REF!</definedName>
    <definedName name="BExIJWPCIYINEJUTXU74VK7WG031" localSheetId="14" hidden="1">#REF!</definedName>
    <definedName name="BExIJWPCIYINEJUTXU74VK7WG031" localSheetId="12" hidden="1">#REF!</definedName>
    <definedName name="BExIJWPCIYINEJUTXU74VK7WG031" hidden="1">#REF!</definedName>
    <definedName name="BExIKHTXPZR5A8OHB6HDP6QWDHAD" localSheetId="11" hidden="1">#REF!</definedName>
    <definedName name="BExIKHTXPZR5A8OHB6HDP6QWDHAD" localSheetId="2" hidden="1">#REF!</definedName>
    <definedName name="BExIKHTXPZR5A8OHB6HDP6QWDHAD" localSheetId="14" hidden="1">#REF!</definedName>
    <definedName name="BExIKHTXPZR5A8OHB6HDP6QWDHAD" localSheetId="12" hidden="1">#REF!</definedName>
    <definedName name="BExIKHTXPZR5A8OHB6HDP6QWDHAD" hidden="1">#REF!</definedName>
    <definedName name="BExIKMMJOETSAXJYY1SIKM58LMA2" localSheetId="11" hidden="1">#REF!</definedName>
    <definedName name="BExIKMMJOETSAXJYY1SIKM58LMA2" localSheetId="2" hidden="1">#REF!</definedName>
    <definedName name="BExIKMMJOETSAXJYY1SIKM58LMA2" localSheetId="14" hidden="1">#REF!</definedName>
    <definedName name="BExIKMMJOETSAXJYY1SIKM58LMA2" localSheetId="12" hidden="1">#REF!</definedName>
    <definedName name="BExIKMMJOETSAXJYY1SIKM58LMA2" hidden="1">#REF!</definedName>
    <definedName name="BExIKRF6AQ6VOO9KCIWSM6FY8M7D" localSheetId="11" hidden="1">#REF!</definedName>
    <definedName name="BExIKRF6AQ6VOO9KCIWSM6FY8M7D" localSheetId="2" hidden="1">#REF!</definedName>
    <definedName name="BExIKRF6AQ6VOO9KCIWSM6FY8M7D" localSheetId="14" hidden="1">#REF!</definedName>
    <definedName name="BExIKRF6AQ6VOO9KCIWSM6FY8M7D" localSheetId="12" hidden="1">#REF!</definedName>
    <definedName name="BExIKRF6AQ6VOO9KCIWSM6FY8M7D" hidden="1">#REF!</definedName>
    <definedName name="BExIKTYZESFT3LC0ASFMFKSE0D1X" localSheetId="11" hidden="1">#REF!</definedName>
    <definedName name="BExIKTYZESFT3LC0ASFMFKSE0D1X" localSheetId="2" hidden="1">#REF!</definedName>
    <definedName name="BExIKTYZESFT3LC0ASFMFKSE0D1X" localSheetId="14" hidden="1">#REF!</definedName>
    <definedName name="BExIKTYZESFT3LC0ASFMFKSE0D1X" localSheetId="12" hidden="1">#REF!</definedName>
    <definedName name="BExIKTYZESFT3LC0ASFMFKSE0D1X" hidden="1">#REF!</definedName>
    <definedName name="BExIKXVA6M8K0PTRYAGXS666L335" localSheetId="11" hidden="1">#REF!</definedName>
    <definedName name="BExIKXVA6M8K0PTRYAGXS666L335" localSheetId="2" hidden="1">#REF!</definedName>
    <definedName name="BExIKXVA6M8K0PTRYAGXS666L335" localSheetId="14" hidden="1">#REF!</definedName>
    <definedName name="BExIKXVA6M8K0PTRYAGXS666L335" localSheetId="12" hidden="1">#REF!</definedName>
    <definedName name="BExIKXVA6M8K0PTRYAGXS666L335" hidden="1">#REF!</definedName>
    <definedName name="BExIL0PMZ2SXK9R6MLP43KBU1J2P" localSheetId="11" hidden="1">#REF!</definedName>
    <definedName name="BExIL0PMZ2SXK9R6MLP43KBU1J2P" localSheetId="2" hidden="1">#REF!</definedName>
    <definedName name="BExIL0PMZ2SXK9R6MLP43KBU1J2P" localSheetId="14" hidden="1">#REF!</definedName>
    <definedName name="BExIL0PMZ2SXK9R6MLP43KBU1J2P" localSheetId="12" hidden="1">#REF!</definedName>
    <definedName name="BExIL0PMZ2SXK9R6MLP43KBU1J2P" hidden="1">#REF!</definedName>
    <definedName name="BExIL1WSMNNQQK98YHWHV5HVONIZ" localSheetId="11" hidden="1">#REF!</definedName>
    <definedName name="BExIL1WSMNNQQK98YHWHV5HVONIZ" localSheetId="2" hidden="1">#REF!</definedName>
    <definedName name="BExIL1WSMNNQQK98YHWHV5HVONIZ" localSheetId="14" hidden="1">#REF!</definedName>
    <definedName name="BExIL1WSMNNQQK98YHWHV5HVONIZ" localSheetId="12" hidden="1">#REF!</definedName>
    <definedName name="BExIL1WSMNNQQK98YHWHV5HVONIZ" hidden="1">#REF!</definedName>
    <definedName name="BExILAAXRTRAD18K74M6MGUEEPUM" localSheetId="11" hidden="1">#REF!</definedName>
    <definedName name="BExILAAXRTRAD18K74M6MGUEEPUM" localSheetId="2" hidden="1">#REF!</definedName>
    <definedName name="BExILAAXRTRAD18K74M6MGUEEPUM" localSheetId="14" hidden="1">#REF!</definedName>
    <definedName name="BExILAAXRTRAD18K74M6MGUEEPUM" localSheetId="12" hidden="1">#REF!</definedName>
    <definedName name="BExILAAXRTRAD18K74M6MGUEEPUM" hidden="1">#REF!</definedName>
    <definedName name="BExILG5F338C0FFLMVOKMKF8X5ZP" localSheetId="11" hidden="1">#REF!</definedName>
    <definedName name="BExILG5F338C0FFLMVOKMKF8X5ZP" localSheetId="2" hidden="1">#REF!</definedName>
    <definedName name="BExILG5F338C0FFLMVOKMKF8X5ZP" localSheetId="14" hidden="1">#REF!</definedName>
    <definedName name="BExILG5F338C0FFLMVOKMKF8X5ZP" localSheetId="12" hidden="1">#REF!</definedName>
    <definedName name="BExILG5F338C0FFLMVOKMKF8X5ZP" hidden="1">#REF!</definedName>
    <definedName name="BExILGQTQM0HOD0BJI90YO7GOIN3" localSheetId="11" hidden="1">#REF!</definedName>
    <definedName name="BExILGQTQM0HOD0BJI90YO7GOIN3" localSheetId="2" hidden="1">#REF!</definedName>
    <definedName name="BExILGQTQM0HOD0BJI90YO7GOIN3" localSheetId="14" hidden="1">#REF!</definedName>
    <definedName name="BExILGQTQM0HOD0BJI90YO7GOIN3" localSheetId="12" hidden="1">#REF!</definedName>
    <definedName name="BExILGQTQM0HOD0BJI90YO7GOIN3" hidden="1">#REF!</definedName>
    <definedName name="BExILPL7P2BNCD7MYCGTQ9F0R5JX" localSheetId="11" hidden="1">#REF!</definedName>
    <definedName name="BExILPL7P2BNCD7MYCGTQ9F0R5JX" localSheetId="2" hidden="1">#REF!</definedName>
    <definedName name="BExILPL7P2BNCD7MYCGTQ9F0R5JX" localSheetId="14" hidden="1">#REF!</definedName>
    <definedName name="BExILPL7P2BNCD7MYCGTQ9F0R5JX" localSheetId="12" hidden="1">#REF!</definedName>
    <definedName name="BExILPL7P2BNCD7MYCGTQ9F0R5JX" hidden="1">#REF!</definedName>
    <definedName name="BExILVVS4B1B4G7IO0LPUDWY9K8W" localSheetId="11" hidden="1">#REF!</definedName>
    <definedName name="BExILVVS4B1B4G7IO0LPUDWY9K8W" localSheetId="2" hidden="1">#REF!</definedName>
    <definedName name="BExILVVS4B1B4G7IO0LPUDWY9K8W" localSheetId="14" hidden="1">#REF!</definedName>
    <definedName name="BExILVVS4B1B4G7IO0LPUDWY9K8W" localSheetId="12" hidden="1">#REF!</definedName>
    <definedName name="BExILVVS4B1B4G7IO0LPUDWY9K8W" hidden="1">#REF!</definedName>
    <definedName name="BExIM9DBUB7ZGF4B20FVUO9QGOX2" localSheetId="11" hidden="1">#REF!</definedName>
    <definedName name="BExIM9DBUB7ZGF4B20FVUO9QGOX2" localSheetId="2" hidden="1">#REF!</definedName>
    <definedName name="BExIM9DBUB7ZGF4B20FVUO9QGOX2" localSheetId="14" hidden="1">#REF!</definedName>
    <definedName name="BExIM9DBUB7ZGF4B20FVUO9QGOX2" localSheetId="12" hidden="1">#REF!</definedName>
    <definedName name="BExIM9DBUB7ZGF4B20FVUO9QGOX2" hidden="1">#REF!</definedName>
    <definedName name="BExIMCTBZ4WAESGCDWJ64SB4F0L1" localSheetId="11" hidden="1">#REF!</definedName>
    <definedName name="BExIMCTBZ4WAESGCDWJ64SB4F0L1" localSheetId="2" hidden="1">#REF!</definedName>
    <definedName name="BExIMCTBZ4WAESGCDWJ64SB4F0L1" localSheetId="14" hidden="1">#REF!</definedName>
    <definedName name="BExIMCTBZ4WAESGCDWJ64SB4F0L1" localSheetId="12" hidden="1">#REF!</definedName>
    <definedName name="BExIMCTBZ4WAESGCDWJ64SB4F0L1" hidden="1">#REF!</definedName>
    <definedName name="BExIMGK9Z94TFPWWZFMD10HV0IF6" localSheetId="11" hidden="1">#REF!</definedName>
    <definedName name="BExIMGK9Z94TFPWWZFMD10HV0IF6" localSheetId="2" hidden="1">#REF!</definedName>
    <definedName name="BExIMGK9Z94TFPWWZFMD10HV0IF6" localSheetId="14" hidden="1">#REF!</definedName>
    <definedName name="BExIMGK9Z94TFPWWZFMD10HV0IF6" localSheetId="12" hidden="1">#REF!</definedName>
    <definedName name="BExIMGK9Z94TFPWWZFMD10HV0IF6" hidden="1">#REF!</definedName>
    <definedName name="BExIMPEGKG18TELVC33T4OQTNBWC" localSheetId="11" hidden="1">#REF!</definedName>
    <definedName name="BExIMPEGKG18TELVC33T4OQTNBWC" localSheetId="2" hidden="1">#REF!</definedName>
    <definedName name="BExIMPEGKG18TELVC33T4OQTNBWC" localSheetId="14" hidden="1">#REF!</definedName>
    <definedName name="BExIMPEGKG18TELVC33T4OQTNBWC" localSheetId="12" hidden="1">#REF!</definedName>
    <definedName name="BExIMPEGKG18TELVC33T4OQTNBWC" hidden="1">#REF!</definedName>
    <definedName name="BExIN4OR435DL1US13JQPOQK8GD5" localSheetId="11" hidden="1">#REF!</definedName>
    <definedName name="BExIN4OR435DL1US13JQPOQK8GD5" localSheetId="2" hidden="1">#REF!</definedName>
    <definedName name="BExIN4OR435DL1US13JQPOQK8GD5" localSheetId="14" hidden="1">#REF!</definedName>
    <definedName name="BExIN4OR435DL1US13JQPOQK8GD5" localSheetId="12" hidden="1">#REF!</definedName>
    <definedName name="BExIN4OR435DL1US13JQPOQK8GD5" hidden="1">#REF!</definedName>
    <definedName name="BExINI6A7H3KSFRFA6UBBDPKW37F" localSheetId="11" hidden="1">#REF!</definedName>
    <definedName name="BExINI6A7H3KSFRFA6UBBDPKW37F" localSheetId="2" hidden="1">#REF!</definedName>
    <definedName name="BExINI6A7H3KSFRFA6UBBDPKW37F" localSheetId="14" hidden="1">#REF!</definedName>
    <definedName name="BExINI6A7H3KSFRFA6UBBDPKW37F" localSheetId="12" hidden="1">#REF!</definedName>
    <definedName name="BExINI6A7H3KSFRFA6UBBDPKW37F" hidden="1">#REF!</definedName>
    <definedName name="BExINIMK8XC3JOBT2EXYFHHH52H0" localSheetId="11" hidden="1">#REF!</definedName>
    <definedName name="BExINIMK8XC3JOBT2EXYFHHH52H0" localSheetId="2" hidden="1">#REF!</definedName>
    <definedName name="BExINIMK8XC3JOBT2EXYFHHH52H0" localSheetId="14" hidden="1">#REF!</definedName>
    <definedName name="BExINIMK8XC3JOBT2EXYFHHH52H0" localSheetId="12" hidden="1">#REF!</definedName>
    <definedName name="BExINIMK8XC3JOBT2EXYFHHH52H0" hidden="1">#REF!</definedName>
    <definedName name="BExINLX401ZKEGWU168DS4JUM2J6" localSheetId="11" hidden="1">#REF!</definedName>
    <definedName name="BExINLX401ZKEGWU168DS4JUM2J6" localSheetId="2" hidden="1">#REF!</definedName>
    <definedName name="BExINLX401ZKEGWU168DS4JUM2J6" localSheetId="14" hidden="1">#REF!</definedName>
    <definedName name="BExINLX401ZKEGWU168DS4JUM2J6" localSheetId="12" hidden="1">#REF!</definedName>
    <definedName name="BExINLX401ZKEGWU168DS4JUM2J6" hidden="1">#REF!</definedName>
    <definedName name="BExINMYYJO1FTV1CZF6O5XCFAMQX" localSheetId="11" hidden="1">#REF!</definedName>
    <definedName name="BExINMYYJO1FTV1CZF6O5XCFAMQX" localSheetId="2" hidden="1">#REF!</definedName>
    <definedName name="BExINMYYJO1FTV1CZF6O5XCFAMQX" localSheetId="14" hidden="1">#REF!</definedName>
    <definedName name="BExINMYYJO1FTV1CZF6O5XCFAMQX" localSheetId="12" hidden="1">#REF!</definedName>
    <definedName name="BExINMYYJO1FTV1CZF6O5XCFAMQX" hidden="1">#REF!</definedName>
    <definedName name="BExINP2H4KI05FRFV5PKZFE00HKO" localSheetId="11" hidden="1">#REF!</definedName>
    <definedName name="BExINP2H4KI05FRFV5PKZFE00HKO" localSheetId="2" hidden="1">#REF!</definedName>
    <definedName name="BExINP2H4KI05FRFV5PKZFE00HKO" localSheetId="14" hidden="1">#REF!</definedName>
    <definedName name="BExINP2H4KI05FRFV5PKZFE00HKO" localSheetId="12" hidden="1">#REF!</definedName>
    <definedName name="BExINP2H4KI05FRFV5PKZFE00HKO" hidden="1">#REF!</definedName>
    <definedName name="BExINPTCEJ9RPDEBJEJH80NATGUQ" localSheetId="11" hidden="1">#REF!</definedName>
    <definedName name="BExINPTCEJ9RPDEBJEJH80NATGUQ" localSheetId="2" hidden="1">#REF!</definedName>
    <definedName name="BExINPTCEJ9RPDEBJEJH80NATGUQ" localSheetId="14" hidden="1">#REF!</definedName>
    <definedName name="BExINPTCEJ9RPDEBJEJH80NATGUQ" localSheetId="12" hidden="1">#REF!</definedName>
    <definedName name="BExINPTCEJ9RPDEBJEJH80NATGUQ" hidden="1">#REF!</definedName>
    <definedName name="BExINWEQMNJ70A6JRXC2LACBX1GX" localSheetId="11" hidden="1">#REF!</definedName>
    <definedName name="BExINWEQMNJ70A6JRXC2LACBX1GX" localSheetId="2" hidden="1">#REF!</definedName>
    <definedName name="BExINWEQMNJ70A6JRXC2LACBX1GX" localSheetId="14" hidden="1">#REF!</definedName>
    <definedName name="BExINWEQMNJ70A6JRXC2LACBX1GX" localSheetId="12" hidden="1">#REF!</definedName>
    <definedName name="BExINWEQMNJ70A6JRXC2LACBX1GX" hidden="1">#REF!</definedName>
    <definedName name="BExINZELVWYGU876QUUZCIMXPBQC" localSheetId="11" hidden="1">#REF!</definedName>
    <definedName name="BExINZELVWYGU876QUUZCIMXPBQC" localSheetId="2" hidden="1">#REF!</definedName>
    <definedName name="BExINZELVWYGU876QUUZCIMXPBQC" localSheetId="14" hidden="1">#REF!</definedName>
    <definedName name="BExINZELVWYGU876QUUZCIMXPBQC" localSheetId="12" hidden="1">#REF!</definedName>
    <definedName name="BExINZELVWYGU876QUUZCIMXPBQC" hidden="1">#REF!</definedName>
    <definedName name="BExIO9QZ59ZHRA8SX6QICH2AY8A2" localSheetId="11" hidden="1">#REF!</definedName>
    <definedName name="BExIO9QZ59ZHRA8SX6QICH2AY8A2" localSheetId="2" hidden="1">#REF!</definedName>
    <definedName name="BExIO9QZ59ZHRA8SX6QICH2AY8A2" localSheetId="14" hidden="1">#REF!</definedName>
    <definedName name="BExIO9QZ59ZHRA8SX6QICH2AY8A2" localSheetId="12" hidden="1">#REF!</definedName>
    <definedName name="BExIO9QZ59ZHRA8SX6QICH2AY8A2" hidden="1">#REF!</definedName>
    <definedName name="BExIOAHV525SMMGFDJFE7456JPBD" localSheetId="11" hidden="1">#REF!</definedName>
    <definedName name="BExIOAHV525SMMGFDJFE7456JPBD" localSheetId="2" hidden="1">#REF!</definedName>
    <definedName name="BExIOAHV525SMMGFDJFE7456JPBD" localSheetId="14" hidden="1">#REF!</definedName>
    <definedName name="BExIOAHV525SMMGFDJFE7456JPBD" localSheetId="12" hidden="1">#REF!</definedName>
    <definedName name="BExIOAHV525SMMGFDJFE7456JPBD" hidden="1">#REF!</definedName>
    <definedName name="BExIOCQUQHKUU1KONGSDOLQTQEIC" localSheetId="11" hidden="1">#REF!</definedName>
    <definedName name="BExIOCQUQHKUU1KONGSDOLQTQEIC" localSheetId="2" hidden="1">#REF!</definedName>
    <definedName name="BExIOCQUQHKUU1KONGSDOLQTQEIC" localSheetId="14" hidden="1">#REF!</definedName>
    <definedName name="BExIOCQUQHKUU1KONGSDOLQTQEIC" localSheetId="12" hidden="1">#REF!</definedName>
    <definedName name="BExIOCQUQHKUU1KONGSDOLQTQEIC" hidden="1">#REF!</definedName>
    <definedName name="BExIOFAGCDQQKALMX3V0KU94KUQO" localSheetId="11" hidden="1">#REF!</definedName>
    <definedName name="BExIOFAGCDQQKALMX3V0KU94KUQO" localSheetId="2" hidden="1">#REF!</definedName>
    <definedName name="BExIOFAGCDQQKALMX3V0KU94KUQO" localSheetId="14" hidden="1">#REF!</definedName>
    <definedName name="BExIOFAGCDQQKALMX3V0KU94KUQO" localSheetId="12" hidden="1">#REF!</definedName>
    <definedName name="BExIOFAGCDQQKALMX3V0KU94KUQO" hidden="1">#REF!</definedName>
    <definedName name="BExIOFL8Y5O61VLKTB4H20IJNWS1" localSheetId="11" hidden="1">#REF!</definedName>
    <definedName name="BExIOFL8Y5O61VLKTB4H20IJNWS1" localSheetId="2" hidden="1">#REF!</definedName>
    <definedName name="BExIOFL8Y5O61VLKTB4H20IJNWS1" localSheetId="14" hidden="1">#REF!</definedName>
    <definedName name="BExIOFL8Y5O61VLKTB4H20IJNWS1" localSheetId="12" hidden="1">#REF!</definedName>
    <definedName name="BExIOFL8Y5O61VLKTB4H20IJNWS1" hidden="1">#REF!</definedName>
    <definedName name="BExIOMBXRW5NS4ZPYX9G5QREZ5J6" localSheetId="11" hidden="1">#REF!</definedName>
    <definedName name="BExIOMBXRW5NS4ZPYX9G5QREZ5J6" localSheetId="2" hidden="1">#REF!</definedName>
    <definedName name="BExIOMBXRW5NS4ZPYX9G5QREZ5J6" localSheetId="14" hidden="1">#REF!</definedName>
    <definedName name="BExIOMBXRW5NS4ZPYX9G5QREZ5J6" localSheetId="12" hidden="1">#REF!</definedName>
    <definedName name="BExIOMBXRW5NS4ZPYX9G5QREZ5J6" hidden="1">#REF!</definedName>
    <definedName name="BExIORA3GK78T7C7SNBJJUONJ0LS" localSheetId="11" hidden="1">#REF!</definedName>
    <definedName name="BExIORA3GK78T7C7SNBJJUONJ0LS" localSheetId="2" hidden="1">#REF!</definedName>
    <definedName name="BExIORA3GK78T7C7SNBJJUONJ0LS" localSheetId="14" hidden="1">#REF!</definedName>
    <definedName name="BExIORA3GK78T7C7SNBJJUONJ0LS" localSheetId="12" hidden="1">#REF!</definedName>
    <definedName name="BExIORA3GK78T7C7SNBJJUONJ0LS" hidden="1">#REF!</definedName>
    <definedName name="BExIORFDXP4AVIEBLSTZ8ETSXMNM" localSheetId="11" hidden="1">#REF!</definedName>
    <definedName name="BExIORFDXP4AVIEBLSTZ8ETSXMNM" localSheetId="2" hidden="1">#REF!</definedName>
    <definedName name="BExIORFDXP4AVIEBLSTZ8ETSXMNM" localSheetId="14" hidden="1">#REF!</definedName>
    <definedName name="BExIORFDXP4AVIEBLSTZ8ETSXMNM" localSheetId="12" hidden="1">#REF!</definedName>
    <definedName name="BExIORFDXP4AVIEBLSTZ8ETSXMNM" hidden="1">#REF!</definedName>
    <definedName name="BExIOTZ5EFZ2NASVQ05RH15HRSW6" localSheetId="11" hidden="1">#REF!</definedName>
    <definedName name="BExIOTZ5EFZ2NASVQ05RH15HRSW6" localSheetId="2" hidden="1">#REF!</definedName>
    <definedName name="BExIOTZ5EFZ2NASVQ05RH15HRSW6" localSheetId="14" hidden="1">#REF!</definedName>
    <definedName name="BExIOTZ5EFZ2NASVQ05RH15HRSW6" localSheetId="12" hidden="1">#REF!</definedName>
    <definedName name="BExIOTZ5EFZ2NASVQ05RH15HRSW6" hidden="1">#REF!</definedName>
    <definedName name="BExIP8YNN6UUE1GZ223SWH7DLGKO" localSheetId="11" hidden="1">#REF!</definedName>
    <definedName name="BExIP8YNN6UUE1GZ223SWH7DLGKO" localSheetId="2" hidden="1">#REF!</definedName>
    <definedName name="BExIP8YNN6UUE1GZ223SWH7DLGKO" localSheetId="14" hidden="1">#REF!</definedName>
    <definedName name="BExIP8YNN6UUE1GZ223SWH7DLGKO" localSheetId="12" hidden="1">#REF!</definedName>
    <definedName name="BExIP8YNN6UUE1GZ223SWH7DLGKO" hidden="1">#REF!</definedName>
    <definedName name="BExIPAB4AOL592OJCC1CFAXTLF1A" localSheetId="11" hidden="1">#REF!</definedName>
    <definedName name="BExIPAB4AOL592OJCC1CFAXTLF1A" localSheetId="2" hidden="1">#REF!</definedName>
    <definedName name="BExIPAB4AOL592OJCC1CFAXTLF1A" localSheetId="14" hidden="1">#REF!</definedName>
    <definedName name="BExIPAB4AOL592OJCC1CFAXTLF1A" localSheetId="12" hidden="1">#REF!</definedName>
    <definedName name="BExIPAB4AOL592OJCC1CFAXTLF1A" hidden="1">#REF!</definedName>
    <definedName name="BExIPB25DKX4S2ZCKQN7KWSC3JBF" localSheetId="11" hidden="1">#REF!</definedName>
    <definedName name="BExIPB25DKX4S2ZCKQN7KWSC3JBF" localSheetId="2" hidden="1">#REF!</definedName>
    <definedName name="BExIPB25DKX4S2ZCKQN7KWSC3JBF" localSheetId="14" hidden="1">#REF!</definedName>
    <definedName name="BExIPB25DKX4S2ZCKQN7KWSC3JBF" localSheetId="12" hidden="1">#REF!</definedName>
    <definedName name="BExIPB25DKX4S2ZCKQN7KWSC3JBF" hidden="1">#REF!</definedName>
    <definedName name="BExIPCUX4I4S2N50TLMMLALYLH9S" localSheetId="11" hidden="1">#REF!</definedName>
    <definedName name="BExIPCUX4I4S2N50TLMMLALYLH9S" localSheetId="2" hidden="1">#REF!</definedName>
    <definedName name="BExIPCUX4I4S2N50TLMMLALYLH9S" localSheetId="14" hidden="1">#REF!</definedName>
    <definedName name="BExIPCUX4I4S2N50TLMMLALYLH9S" localSheetId="12" hidden="1">#REF!</definedName>
    <definedName name="BExIPCUX4I4S2N50TLMMLALYLH9S" hidden="1">#REF!</definedName>
    <definedName name="BExIPDLT8JYAMGE5HTN4D1YHZF3V" localSheetId="11" hidden="1">#REF!</definedName>
    <definedName name="BExIPDLT8JYAMGE5HTN4D1YHZF3V" localSheetId="2" hidden="1">#REF!</definedName>
    <definedName name="BExIPDLT8JYAMGE5HTN4D1YHZF3V" localSheetId="14" hidden="1">#REF!</definedName>
    <definedName name="BExIPDLT8JYAMGE5HTN4D1YHZF3V" localSheetId="12" hidden="1">#REF!</definedName>
    <definedName name="BExIPDLT8JYAMGE5HTN4D1YHZF3V" hidden="1">#REF!</definedName>
    <definedName name="BExIPG040Q08EWIWL6CAVR3GRI43" localSheetId="11" hidden="1">#REF!</definedName>
    <definedName name="BExIPG040Q08EWIWL6CAVR3GRI43" localSheetId="2" hidden="1">#REF!</definedName>
    <definedName name="BExIPG040Q08EWIWL6CAVR3GRI43" localSheetId="14" hidden="1">#REF!</definedName>
    <definedName name="BExIPG040Q08EWIWL6CAVR3GRI43" localSheetId="12" hidden="1">#REF!</definedName>
    <definedName name="BExIPG040Q08EWIWL6CAVR3GRI43" hidden="1">#REF!</definedName>
    <definedName name="BExIPKNFUDPDKOSH5GHDVNA8D66S" localSheetId="11" hidden="1">#REF!</definedName>
    <definedName name="BExIPKNFUDPDKOSH5GHDVNA8D66S" localSheetId="2" hidden="1">#REF!</definedName>
    <definedName name="BExIPKNFUDPDKOSH5GHDVNA8D66S" localSheetId="14" hidden="1">#REF!</definedName>
    <definedName name="BExIPKNFUDPDKOSH5GHDVNA8D66S" localSheetId="12" hidden="1">#REF!</definedName>
    <definedName name="BExIPKNFUDPDKOSH5GHDVNA8D66S" hidden="1">#REF!</definedName>
    <definedName name="BExIQ1VS9A2FHVD9TUHKG9K8EVVP" localSheetId="11" hidden="1">#REF!</definedName>
    <definedName name="BExIQ1VS9A2FHVD9TUHKG9K8EVVP" localSheetId="2" hidden="1">#REF!</definedName>
    <definedName name="BExIQ1VS9A2FHVD9TUHKG9K8EVVP" localSheetId="14" hidden="1">#REF!</definedName>
    <definedName name="BExIQ1VS9A2FHVD9TUHKG9K8EVVP" localSheetId="12" hidden="1">#REF!</definedName>
    <definedName name="BExIQ1VS9A2FHVD9TUHKG9K8EVVP" hidden="1">#REF!</definedName>
    <definedName name="BExIQ3J19L30PSQ2CXNT6IHW0I7V" localSheetId="11" hidden="1">#REF!</definedName>
    <definedName name="BExIQ3J19L30PSQ2CXNT6IHW0I7V" localSheetId="2" hidden="1">#REF!</definedName>
    <definedName name="BExIQ3J19L30PSQ2CXNT6IHW0I7V" localSheetId="14" hidden="1">#REF!</definedName>
    <definedName name="BExIQ3J19L30PSQ2CXNT6IHW0I7V" localSheetId="12" hidden="1">#REF!</definedName>
    <definedName name="BExIQ3J19L30PSQ2CXNT6IHW0I7V" hidden="1">#REF!</definedName>
    <definedName name="BExIQ3OJ7M04XCY276IO0LJA5XUK" localSheetId="11" hidden="1">#REF!</definedName>
    <definedName name="BExIQ3OJ7M04XCY276IO0LJA5XUK" localSheetId="2" hidden="1">#REF!</definedName>
    <definedName name="BExIQ3OJ7M04XCY276IO0LJA5XUK" localSheetId="14" hidden="1">#REF!</definedName>
    <definedName name="BExIQ3OJ7M04XCY276IO0LJA5XUK" localSheetId="12" hidden="1">#REF!</definedName>
    <definedName name="BExIQ3OJ7M04XCY276IO0LJA5XUK" hidden="1">#REF!</definedName>
    <definedName name="BExIQ5S19ITB0NDRUN4XV7B905ED" localSheetId="11" hidden="1">#REF!</definedName>
    <definedName name="BExIQ5S19ITB0NDRUN4XV7B905ED" localSheetId="2" hidden="1">#REF!</definedName>
    <definedName name="BExIQ5S19ITB0NDRUN4XV7B905ED" localSheetId="14" hidden="1">#REF!</definedName>
    <definedName name="BExIQ5S19ITB0NDRUN4XV7B905ED" localSheetId="12" hidden="1">#REF!</definedName>
    <definedName name="BExIQ5S19ITB0NDRUN4XV7B905ED" hidden="1">#REF!</definedName>
    <definedName name="BExIQ810MMN2UN0EQ9CRQAFWA19X" localSheetId="11" hidden="1">#REF!</definedName>
    <definedName name="BExIQ810MMN2UN0EQ9CRQAFWA19X" localSheetId="2" hidden="1">#REF!</definedName>
    <definedName name="BExIQ810MMN2UN0EQ9CRQAFWA19X" localSheetId="14" hidden="1">#REF!</definedName>
    <definedName name="BExIQ810MMN2UN0EQ9CRQAFWA19X" localSheetId="12" hidden="1">#REF!</definedName>
    <definedName name="BExIQ810MMN2UN0EQ9CRQAFWA19X" hidden="1">#REF!</definedName>
    <definedName name="BExIQ9TMQT2EIXSVQW7GVSOAW2VJ" localSheetId="11" hidden="1">#REF!</definedName>
    <definedName name="BExIQ9TMQT2EIXSVQW7GVSOAW2VJ" localSheetId="2" hidden="1">#REF!</definedName>
    <definedName name="BExIQ9TMQT2EIXSVQW7GVSOAW2VJ" localSheetId="14" hidden="1">#REF!</definedName>
    <definedName name="BExIQ9TMQT2EIXSVQW7GVSOAW2VJ" localSheetId="12" hidden="1">#REF!</definedName>
    <definedName name="BExIQ9TMQT2EIXSVQW7GVSOAW2VJ" hidden="1">#REF!</definedName>
    <definedName name="BExIQBMDE1L6J4H27K1FMSHQKDSE" localSheetId="11" hidden="1">#REF!</definedName>
    <definedName name="BExIQBMDE1L6J4H27K1FMSHQKDSE" localSheetId="2" hidden="1">#REF!</definedName>
    <definedName name="BExIQBMDE1L6J4H27K1FMSHQKDSE" localSheetId="14" hidden="1">#REF!</definedName>
    <definedName name="BExIQBMDE1L6J4H27K1FMSHQKDSE" localSheetId="12" hidden="1">#REF!</definedName>
    <definedName name="BExIQBMDE1L6J4H27K1FMSHQKDSE" hidden="1">#REF!</definedName>
    <definedName name="BExIQE65LVXUOF3UZFO7SDHFJH22" localSheetId="11" hidden="1">#REF!</definedName>
    <definedName name="BExIQE65LVXUOF3UZFO7SDHFJH22" localSheetId="2" hidden="1">#REF!</definedName>
    <definedName name="BExIQE65LVXUOF3UZFO7SDHFJH22" localSheetId="14" hidden="1">#REF!</definedName>
    <definedName name="BExIQE65LVXUOF3UZFO7SDHFJH22" localSheetId="12" hidden="1">#REF!</definedName>
    <definedName name="BExIQE65LVXUOF3UZFO7SDHFJH22" hidden="1">#REF!</definedName>
    <definedName name="BExIQG9OO2KKBOWTMD1OXY36TEGA" localSheetId="11" hidden="1">#REF!</definedName>
    <definedName name="BExIQG9OO2KKBOWTMD1OXY36TEGA" localSheetId="2" hidden="1">#REF!</definedName>
    <definedName name="BExIQG9OO2KKBOWTMD1OXY36TEGA" localSheetId="14" hidden="1">#REF!</definedName>
    <definedName name="BExIQG9OO2KKBOWTMD1OXY36TEGA" localSheetId="12" hidden="1">#REF!</definedName>
    <definedName name="BExIQG9OO2KKBOWTMD1OXY36TEGA" hidden="1">#REF!</definedName>
    <definedName name="BExIQHWZ65ALA9VAFCJEGIL1145G" localSheetId="11" hidden="1">#REF!</definedName>
    <definedName name="BExIQHWZ65ALA9VAFCJEGIL1145G" localSheetId="2" hidden="1">#REF!</definedName>
    <definedName name="BExIQHWZ65ALA9VAFCJEGIL1145G" localSheetId="14" hidden="1">#REF!</definedName>
    <definedName name="BExIQHWZ65ALA9VAFCJEGIL1145G" localSheetId="12" hidden="1">#REF!</definedName>
    <definedName name="BExIQHWZ65ALA9VAFCJEGIL1145G" hidden="1">#REF!</definedName>
    <definedName name="BExIQX1XBB31HZTYEEVOBSE3C5A6" localSheetId="11" hidden="1">#REF!</definedName>
    <definedName name="BExIQX1XBB31HZTYEEVOBSE3C5A6" localSheetId="2" hidden="1">#REF!</definedName>
    <definedName name="BExIQX1XBB31HZTYEEVOBSE3C5A6" localSheetId="14" hidden="1">#REF!</definedName>
    <definedName name="BExIQX1XBB31HZTYEEVOBSE3C5A6" localSheetId="12" hidden="1">#REF!</definedName>
    <definedName name="BExIQX1XBB31HZTYEEVOBSE3C5A6" hidden="1">#REF!</definedName>
    <definedName name="BExIR2ALYRP9FW99DK2084J7IIDC" localSheetId="11" hidden="1">#REF!</definedName>
    <definedName name="BExIR2ALYRP9FW99DK2084J7IIDC" localSheetId="2" hidden="1">#REF!</definedName>
    <definedName name="BExIR2ALYRP9FW99DK2084J7IIDC" localSheetId="14" hidden="1">#REF!</definedName>
    <definedName name="BExIR2ALYRP9FW99DK2084J7IIDC" localSheetId="12" hidden="1">#REF!</definedName>
    <definedName name="BExIR2ALYRP9FW99DK2084J7IIDC" hidden="1">#REF!</definedName>
    <definedName name="BExIR8FQETPTQYW37DBVDWG3J4JW" localSheetId="11" hidden="1">#REF!</definedName>
    <definedName name="BExIR8FQETPTQYW37DBVDWG3J4JW" localSheetId="2" hidden="1">#REF!</definedName>
    <definedName name="BExIR8FQETPTQYW37DBVDWG3J4JW" localSheetId="14" hidden="1">#REF!</definedName>
    <definedName name="BExIR8FQETPTQYW37DBVDWG3J4JW" localSheetId="12" hidden="1">#REF!</definedName>
    <definedName name="BExIR8FQETPTQYW37DBVDWG3J4JW" hidden="1">#REF!</definedName>
    <definedName name="BExIRHKWQB1PP4ZLB0C3AVUBAFMD" localSheetId="11" hidden="1">#REF!</definedName>
    <definedName name="BExIRHKWQB1PP4ZLB0C3AVUBAFMD" localSheetId="2" hidden="1">#REF!</definedName>
    <definedName name="BExIRHKWQB1PP4ZLB0C3AVUBAFMD" localSheetId="14" hidden="1">#REF!</definedName>
    <definedName name="BExIRHKWQB1PP4ZLB0C3AVUBAFMD" localSheetId="12" hidden="1">#REF!</definedName>
    <definedName name="BExIRHKWQB1PP4ZLB0C3AVUBAFMD" hidden="1">#REF!</definedName>
    <definedName name="BExIRJTRJPQR3OTAGAV7JTA4VMPS" localSheetId="11" hidden="1">#REF!</definedName>
    <definedName name="BExIRJTRJPQR3OTAGAV7JTA4VMPS" localSheetId="2" hidden="1">#REF!</definedName>
    <definedName name="BExIRJTRJPQR3OTAGAV7JTA4VMPS" localSheetId="14" hidden="1">#REF!</definedName>
    <definedName name="BExIRJTRJPQR3OTAGAV7JTA4VMPS" localSheetId="12" hidden="1">#REF!</definedName>
    <definedName name="BExIRJTRJPQR3OTAGAV7JTA4VMPS" hidden="1">#REF!</definedName>
    <definedName name="BExIROH27RJOG6VI7ZHR0RZGAZZ4" localSheetId="11" hidden="1">#REF!</definedName>
    <definedName name="BExIROH27RJOG6VI7ZHR0RZGAZZ4" localSheetId="2" hidden="1">#REF!</definedName>
    <definedName name="BExIROH27RJOG6VI7ZHR0RZGAZZ4" localSheetId="14" hidden="1">#REF!</definedName>
    <definedName name="BExIROH27RJOG6VI7ZHR0RZGAZZ4" localSheetId="12" hidden="1">#REF!</definedName>
    <definedName name="BExIROH27RJOG6VI7ZHR0RZGAZZ4" hidden="1">#REF!</definedName>
    <definedName name="BExIRRBGTY01OQOI3U5SW59RFDFI" localSheetId="11" hidden="1">#REF!</definedName>
    <definedName name="BExIRRBGTY01OQOI3U5SW59RFDFI" localSheetId="2" hidden="1">#REF!</definedName>
    <definedName name="BExIRRBGTY01OQOI3U5SW59RFDFI" localSheetId="14" hidden="1">#REF!</definedName>
    <definedName name="BExIRRBGTY01OQOI3U5SW59RFDFI" localSheetId="12" hidden="1">#REF!</definedName>
    <definedName name="BExIRRBGTY01OQOI3U5SW59RFDFI" hidden="1">#REF!</definedName>
    <definedName name="BExIS4T0DRF57HYO7OGG72KBOFOI" localSheetId="11" hidden="1">#REF!</definedName>
    <definedName name="BExIS4T0DRF57HYO7OGG72KBOFOI" localSheetId="2" hidden="1">#REF!</definedName>
    <definedName name="BExIS4T0DRF57HYO7OGG72KBOFOI" localSheetId="14" hidden="1">#REF!</definedName>
    <definedName name="BExIS4T0DRF57HYO7OGG72KBOFOI" localSheetId="12" hidden="1">#REF!</definedName>
    <definedName name="BExIS4T0DRF57HYO7OGG72KBOFOI" hidden="1">#REF!</definedName>
    <definedName name="BExIS77BJDDK18PGI9DSEYZPIL7P" localSheetId="11" hidden="1">#REF!</definedName>
    <definedName name="BExIS77BJDDK18PGI9DSEYZPIL7P" localSheetId="2" hidden="1">#REF!</definedName>
    <definedName name="BExIS77BJDDK18PGI9DSEYZPIL7P" localSheetId="14" hidden="1">#REF!</definedName>
    <definedName name="BExIS77BJDDK18PGI9DSEYZPIL7P" localSheetId="12" hidden="1">#REF!</definedName>
    <definedName name="BExIS77BJDDK18PGI9DSEYZPIL7P" hidden="1">#REF!</definedName>
    <definedName name="BExIS8USL1T3Z97CZ30HJ98E2GXQ" localSheetId="11" hidden="1">#REF!</definedName>
    <definedName name="BExIS8USL1T3Z97CZ30HJ98E2GXQ" localSheetId="2" hidden="1">#REF!</definedName>
    <definedName name="BExIS8USL1T3Z97CZ30HJ98E2GXQ" localSheetId="14" hidden="1">#REF!</definedName>
    <definedName name="BExIS8USL1T3Z97CZ30HJ98E2GXQ" localSheetId="12" hidden="1">#REF!</definedName>
    <definedName name="BExIS8USL1T3Z97CZ30HJ98E2GXQ" hidden="1">#REF!</definedName>
    <definedName name="BExISC5B700MZUBFTQ9K4IKTF7HR" localSheetId="11" hidden="1">#REF!</definedName>
    <definedName name="BExISC5B700MZUBFTQ9K4IKTF7HR" localSheetId="2" hidden="1">#REF!</definedName>
    <definedName name="BExISC5B700MZUBFTQ9K4IKTF7HR" localSheetId="14" hidden="1">#REF!</definedName>
    <definedName name="BExISC5B700MZUBFTQ9K4IKTF7HR" localSheetId="12" hidden="1">#REF!</definedName>
    <definedName name="BExISC5B700MZUBFTQ9K4IKTF7HR" hidden="1">#REF!</definedName>
    <definedName name="BExISDHXS49S1H56ENBPRF1NLD5C" localSheetId="11" hidden="1">#REF!</definedName>
    <definedName name="BExISDHXS49S1H56ENBPRF1NLD5C" localSheetId="2" hidden="1">#REF!</definedName>
    <definedName name="BExISDHXS49S1H56ENBPRF1NLD5C" localSheetId="14" hidden="1">#REF!</definedName>
    <definedName name="BExISDHXS49S1H56ENBPRF1NLD5C" localSheetId="12" hidden="1">#REF!</definedName>
    <definedName name="BExISDHXS49S1H56ENBPRF1NLD5C" hidden="1">#REF!</definedName>
    <definedName name="BExISM1JLV54A21A164IURMPGUMU" localSheetId="11" hidden="1">#REF!</definedName>
    <definedName name="BExISM1JLV54A21A164IURMPGUMU" localSheetId="2" hidden="1">#REF!</definedName>
    <definedName name="BExISM1JLV54A21A164IURMPGUMU" localSheetId="14" hidden="1">#REF!</definedName>
    <definedName name="BExISM1JLV54A21A164IURMPGUMU" localSheetId="12" hidden="1">#REF!</definedName>
    <definedName name="BExISM1JLV54A21A164IURMPGUMU" hidden="1">#REF!</definedName>
    <definedName name="BExISRFKJYUZ4AKW44IJF7RF9Y90" localSheetId="11" hidden="1">#REF!</definedName>
    <definedName name="BExISRFKJYUZ4AKW44IJF7RF9Y90" localSheetId="2" hidden="1">#REF!</definedName>
    <definedName name="BExISRFKJYUZ4AKW44IJF7RF9Y90" localSheetId="14" hidden="1">#REF!</definedName>
    <definedName name="BExISRFKJYUZ4AKW44IJF7RF9Y90" localSheetId="12" hidden="1">#REF!</definedName>
    <definedName name="BExISRFKJYUZ4AKW44IJF7RF9Y90" hidden="1">#REF!</definedName>
    <definedName name="BExISSMVV57JAUB6CSGBMBFVNGWK" localSheetId="11" hidden="1">#REF!</definedName>
    <definedName name="BExISSMVV57JAUB6CSGBMBFVNGWK" localSheetId="2" hidden="1">#REF!</definedName>
    <definedName name="BExISSMVV57JAUB6CSGBMBFVNGWK" localSheetId="14" hidden="1">#REF!</definedName>
    <definedName name="BExISSMVV57JAUB6CSGBMBFVNGWK" localSheetId="12" hidden="1">#REF!</definedName>
    <definedName name="BExISSMVV57JAUB6CSGBMBFVNGWK" hidden="1">#REF!</definedName>
    <definedName name="BExIT16AD4HCD0WQCCA72AKLQHK1" localSheetId="11" hidden="1">#REF!</definedName>
    <definedName name="BExIT16AD4HCD0WQCCA72AKLQHK1" localSheetId="2" hidden="1">#REF!</definedName>
    <definedName name="BExIT16AD4HCD0WQCCA72AKLQHK1" localSheetId="14" hidden="1">#REF!</definedName>
    <definedName name="BExIT16AD4HCD0WQCCA72AKLQHK1" localSheetId="12" hidden="1">#REF!</definedName>
    <definedName name="BExIT16AD4HCD0WQCCA72AKLQHK1" hidden="1">#REF!</definedName>
    <definedName name="BExIT1MK8TBAK3SNP36A8FKDQSOK" localSheetId="11" hidden="1">#REF!</definedName>
    <definedName name="BExIT1MK8TBAK3SNP36A8FKDQSOK" localSheetId="2" hidden="1">#REF!</definedName>
    <definedName name="BExIT1MK8TBAK3SNP36A8FKDQSOK" localSheetId="14" hidden="1">#REF!</definedName>
    <definedName name="BExIT1MK8TBAK3SNP36A8FKDQSOK" localSheetId="12" hidden="1">#REF!</definedName>
    <definedName name="BExIT1MK8TBAK3SNP36A8FKDQSOK" hidden="1">#REF!</definedName>
    <definedName name="BExIT9PPVL7XGGIZS7G6QI6L7H9U" localSheetId="11" hidden="1">#REF!</definedName>
    <definedName name="BExIT9PPVL7XGGIZS7G6QI6L7H9U" localSheetId="2" hidden="1">#REF!</definedName>
    <definedName name="BExIT9PPVL7XGGIZS7G6QI6L7H9U" localSheetId="14" hidden="1">#REF!</definedName>
    <definedName name="BExIT9PPVL7XGGIZS7G6QI6L7H9U" localSheetId="12" hidden="1">#REF!</definedName>
    <definedName name="BExIT9PPVL7XGGIZS7G6QI6L7H9U" hidden="1">#REF!</definedName>
    <definedName name="BExITBNYANV2S8KD56GOGCKW393R" localSheetId="11" hidden="1">#REF!</definedName>
    <definedName name="BExITBNYANV2S8KD56GOGCKW393R" localSheetId="2" hidden="1">#REF!</definedName>
    <definedName name="BExITBNYANV2S8KD56GOGCKW393R" localSheetId="14" hidden="1">#REF!</definedName>
    <definedName name="BExITBNYANV2S8KD56GOGCKW393R" localSheetId="12" hidden="1">#REF!</definedName>
    <definedName name="BExITBNYANV2S8KD56GOGCKW393R" hidden="1">#REF!</definedName>
    <definedName name="BExITGB4FVAV0LE88D7JMX7FBYXI" localSheetId="11" hidden="1">#REF!</definedName>
    <definedName name="BExITGB4FVAV0LE88D7JMX7FBYXI" localSheetId="2" hidden="1">#REF!</definedName>
    <definedName name="BExITGB4FVAV0LE88D7JMX7FBYXI" localSheetId="14" hidden="1">#REF!</definedName>
    <definedName name="BExITGB4FVAV0LE88D7JMX7FBYXI" localSheetId="12" hidden="1">#REF!</definedName>
    <definedName name="BExITGB4FVAV0LE88D7JMX7FBYXI" hidden="1">#REF!</definedName>
    <definedName name="BExITI3TQ14K842P38QF0PNWSWNO" localSheetId="11" hidden="1">#REF!</definedName>
    <definedName name="BExITI3TQ14K842P38QF0PNWSWNO" localSheetId="2" hidden="1">#REF!</definedName>
    <definedName name="BExITI3TQ14K842P38QF0PNWSWNO" localSheetId="14" hidden="1">#REF!</definedName>
    <definedName name="BExITI3TQ14K842P38QF0PNWSWNO" localSheetId="12" hidden="1">#REF!</definedName>
    <definedName name="BExITI3TQ14K842P38QF0PNWSWNO" hidden="1">#REF!</definedName>
    <definedName name="BExIU9OGER4TPMETACWUEP1UENK0" localSheetId="11" hidden="1">#REF!</definedName>
    <definedName name="BExIU9OGER4TPMETACWUEP1UENK0" localSheetId="2" hidden="1">#REF!</definedName>
    <definedName name="BExIU9OGER4TPMETACWUEP1UENK0" localSheetId="14" hidden="1">#REF!</definedName>
    <definedName name="BExIU9OGER4TPMETACWUEP1UENK0" localSheetId="12" hidden="1">#REF!</definedName>
    <definedName name="BExIU9OGER4TPMETACWUEP1UENK0" hidden="1">#REF!</definedName>
    <definedName name="BExIUD4OJGH65NFNQ4VMCE3R4J1X" localSheetId="11" hidden="1">#REF!</definedName>
    <definedName name="BExIUD4OJGH65NFNQ4VMCE3R4J1X" localSheetId="2" hidden="1">#REF!</definedName>
    <definedName name="BExIUD4OJGH65NFNQ4VMCE3R4J1X" localSheetId="14" hidden="1">#REF!</definedName>
    <definedName name="BExIUD4OJGH65NFNQ4VMCE3R4J1X" localSheetId="12" hidden="1">#REF!</definedName>
    <definedName name="BExIUD4OJGH65NFNQ4VMCE3R4J1X" hidden="1">#REF!</definedName>
    <definedName name="BExIUQM0XWNNW3MJD26EOVIT7FSU" localSheetId="11" hidden="1">#REF!</definedName>
    <definedName name="BExIUQM0XWNNW3MJD26EOVIT7FSU" localSheetId="2" hidden="1">#REF!</definedName>
    <definedName name="BExIUQM0XWNNW3MJD26EOVIT7FSU" localSheetId="14" hidden="1">#REF!</definedName>
    <definedName name="BExIUQM0XWNNW3MJD26EOVIT7FSU" localSheetId="12" hidden="1">#REF!</definedName>
    <definedName name="BExIUQM0XWNNW3MJD26EOVIT7FSU" hidden="1">#REF!</definedName>
    <definedName name="BExIUTB5OAAXYW0OFMP0PS40SPOB" localSheetId="11" hidden="1">#REF!</definedName>
    <definedName name="BExIUTB5OAAXYW0OFMP0PS40SPOB" localSheetId="2" hidden="1">#REF!</definedName>
    <definedName name="BExIUTB5OAAXYW0OFMP0PS40SPOB" localSheetId="14" hidden="1">#REF!</definedName>
    <definedName name="BExIUTB5OAAXYW0OFMP0PS40SPOB" localSheetId="12" hidden="1">#REF!</definedName>
    <definedName name="BExIUTB5OAAXYW0OFMP0PS40SPOB" hidden="1">#REF!</definedName>
    <definedName name="BExIUUT2MHIOV6R3WHA0DPM1KBKY" localSheetId="11" hidden="1">#REF!</definedName>
    <definedName name="BExIUUT2MHIOV6R3WHA0DPM1KBKY" localSheetId="2" hidden="1">#REF!</definedName>
    <definedName name="BExIUUT2MHIOV6R3WHA0DPM1KBKY" localSheetId="14" hidden="1">#REF!</definedName>
    <definedName name="BExIUUT2MHIOV6R3WHA0DPM1KBKY" localSheetId="12" hidden="1">#REF!</definedName>
    <definedName name="BExIUUT2MHIOV6R3WHA0DPM1KBKY" hidden="1">#REF!</definedName>
    <definedName name="BExIUYPDT1AM6MWGWQS646PIZIWC" localSheetId="11" hidden="1">#REF!</definedName>
    <definedName name="BExIUYPDT1AM6MWGWQS646PIZIWC" localSheetId="2" hidden="1">#REF!</definedName>
    <definedName name="BExIUYPDT1AM6MWGWQS646PIZIWC" localSheetId="14" hidden="1">#REF!</definedName>
    <definedName name="BExIUYPDT1AM6MWGWQS646PIZIWC" localSheetId="12" hidden="1">#REF!</definedName>
    <definedName name="BExIUYPDT1AM6MWGWQS646PIZIWC" hidden="1">#REF!</definedName>
    <definedName name="BExIV0I2O9F8D1UK1SI8AEYR6U0A" localSheetId="11" hidden="1">#REF!</definedName>
    <definedName name="BExIV0I2O9F8D1UK1SI8AEYR6U0A" localSheetId="2" hidden="1">#REF!</definedName>
    <definedName name="BExIV0I2O9F8D1UK1SI8AEYR6U0A" localSheetId="14" hidden="1">#REF!</definedName>
    <definedName name="BExIV0I2O9F8D1UK1SI8AEYR6U0A" localSheetId="12" hidden="1">#REF!</definedName>
    <definedName name="BExIV0I2O9F8D1UK1SI8AEYR6U0A" hidden="1">#REF!</definedName>
    <definedName name="BExIV2LM38XPLRTWT0R44TMQ59E5" localSheetId="11" hidden="1">#REF!</definedName>
    <definedName name="BExIV2LM38XPLRTWT0R44TMQ59E5" localSheetId="2" hidden="1">#REF!</definedName>
    <definedName name="BExIV2LM38XPLRTWT0R44TMQ59E5" localSheetId="14" hidden="1">#REF!</definedName>
    <definedName name="BExIV2LM38XPLRTWT0R44TMQ59E5" localSheetId="12" hidden="1">#REF!</definedName>
    <definedName name="BExIV2LM38XPLRTWT0R44TMQ59E5" hidden="1">#REF!</definedName>
    <definedName name="BExIV3HY4S0YRV1F7XEMF2YHAR2I" localSheetId="11" hidden="1">#REF!</definedName>
    <definedName name="BExIV3HY4S0YRV1F7XEMF2YHAR2I" localSheetId="2" hidden="1">#REF!</definedName>
    <definedName name="BExIV3HY4S0YRV1F7XEMF2YHAR2I" localSheetId="14" hidden="1">#REF!</definedName>
    <definedName name="BExIV3HY4S0YRV1F7XEMF2YHAR2I" localSheetId="12" hidden="1">#REF!</definedName>
    <definedName name="BExIV3HY4S0YRV1F7XEMF2YHAR2I" hidden="1">#REF!</definedName>
    <definedName name="BExIV6HUZFRIFLXW2SICKGTAH1PV" localSheetId="11" hidden="1">#REF!</definedName>
    <definedName name="BExIV6HUZFRIFLXW2SICKGTAH1PV" localSheetId="2" hidden="1">#REF!</definedName>
    <definedName name="BExIV6HUZFRIFLXW2SICKGTAH1PV" localSheetId="14" hidden="1">#REF!</definedName>
    <definedName name="BExIV6HUZFRIFLXW2SICKGTAH1PV" localSheetId="12" hidden="1">#REF!</definedName>
    <definedName name="BExIV6HUZFRIFLXW2SICKGTAH1PV" hidden="1">#REF!</definedName>
    <definedName name="BExIVCXWL6H5LD9DHDIA4F5U9TQL" localSheetId="11" hidden="1">#REF!</definedName>
    <definedName name="BExIVCXWL6H5LD9DHDIA4F5U9TQL" localSheetId="2" hidden="1">#REF!</definedName>
    <definedName name="BExIVCXWL6H5LD9DHDIA4F5U9TQL" localSheetId="14" hidden="1">#REF!</definedName>
    <definedName name="BExIVCXWL6H5LD9DHDIA4F5U9TQL" localSheetId="12" hidden="1">#REF!</definedName>
    <definedName name="BExIVCXWL6H5LD9DHDIA4F5U9TQL" hidden="1">#REF!</definedName>
    <definedName name="BExIVEVYJ7KL8QNR5ZTOSD11I5A6" localSheetId="11" hidden="1">#REF!</definedName>
    <definedName name="BExIVEVYJ7KL8QNR5ZTOSD11I5A6" localSheetId="2" hidden="1">#REF!</definedName>
    <definedName name="BExIVEVYJ7KL8QNR5ZTOSD11I5A6" localSheetId="14" hidden="1">#REF!</definedName>
    <definedName name="BExIVEVYJ7KL8QNR5ZTOSD11I5A6" localSheetId="12" hidden="1">#REF!</definedName>
    <definedName name="BExIVEVYJ7KL8QNR5ZTOSD11I5A6" hidden="1">#REF!</definedName>
    <definedName name="BExIVJ30S9U8MA1TUBRND8DGF96D" localSheetId="11" hidden="1">#REF!</definedName>
    <definedName name="BExIVJ30S9U8MA1TUBRND8DGF96D" localSheetId="2" hidden="1">#REF!</definedName>
    <definedName name="BExIVJ30S9U8MA1TUBRND8DGF96D" localSheetId="14" hidden="1">#REF!</definedName>
    <definedName name="BExIVJ30S9U8MA1TUBRND8DGF96D" localSheetId="12" hidden="1">#REF!</definedName>
    <definedName name="BExIVJ30S9U8MA1TUBRND8DGF96D" hidden="1">#REF!</definedName>
    <definedName name="BExIVMOIPSEWSIHIDDLOXESQ28A0" localSheetId="11" hidden="1">#REF!</definedName>
    <definedName name="BExIVMOIPSEWSIHIDDLOXESQ28A0" localSheetId="2" hidden="1">#REF!</definedName>
    <definedName name="BExIVMOIPSEWSIHIDDLOXESQ28A0" localSheetId="14" hidden="1">#REF!</definedName>
    <definedName name="BExIVMOIPSEWSIHIDDLOXESQ28A0" localSheetId="12" hidden="1">#REF!</definedName>
    <definedName name="BExIVMOIPSEWSIHIDDLOXESQ28A0" hidden="1">#REF!</definedName>
    <definedName name="BExIVNVNJX9BYDLC88NG09YF5XQ6" localSheetId="11" hidden="1">#REF!</definedName>
    <definedName name="BExIVNVNJX9BYDLC88NG09YF5XQ6" localSheetId="2" hidden="1">#REF!</definedName>
    <definedName name="BExIVNVNJX9BYDLC88NG09YF5XQ6" localSheetId="14" hidden="1">#REF!</definedName>
    <definedName name="BExIVNVNJX9BYDLC88NG09YF5XQ6" localSheetId="12" hidden="1">#REF!</definedName>
    <definedName name="BExIVNVNJX9BYDLC88NG09YF5XQ6" hidden="1">#REF!</definedName>
    <definedName name="BExIVQVKLMGSRYT1LFZH0KUIA4OR" localSheetId="11" hidden="1">#REF!</definedName>
    <definedName name="BExIVQVKLMGSRYT1LFZH0KUIA4OR" localSheetId="2" hidden="1">#REF!</definedName>
    <definedName name="BExIVQVKLMGSRYT1LFZH0KUIA4OR" localSheetId="14" hidden="1">#REF!</definedName>
    <definedName name="BExIVQVKLMGSRYT1LFZH0KUIA4OR" localSheetId="12" hidden="1">#REF!</definedName>
    <definedName name="BExIVQVKLMGSRYT1LFZH0KUIA4OR" hidden="1">#REF!</definedName>
    <definedName name="BExIVYTFI35KNR2XSA6N8OJYUTUR" localSheetId="11" hidden="1">#REF!</definedName>
    <definedName name="BExIVYTFI35KNR2XSA6N8OJYUTUR" localSheetId="2" hidden="1">#REF!</definedName>
    <definedName name="BExIVYTFI35KNR2XSA6N8OJYUTUR" localSheetId="14" hidden="1">#REF!</definedName>
    <definedName name="BExIVYTFI35KNR2XSA6N8OJYUTUR" localSheetId="12" hidden="1">#REF!</definedName>
    <definedName name="BExIVYTFI35KNR2XSA6N8OJYUTUR" hidden="1">#REF!</definedName>
    <definedName name="BExIVZF05SNB8DE7VLQOFG9S41HS" localSheetId="11" hidden="1">#REF!</definedName>
    <definedName name="BExIVZF05SNB8DE7VLQOFG9S41HS" localSheetId="2" hidden="1">#REF!</definedName>
    <definedName name="BExIVZF05SNB8DE7VLQOFG9S41HS" localSheetId="14" hidden="1">#REF!</definedName>
    <definedName name="BExIVZF05SNB8DE7VLQOFG9S41HS" localSheetId="12" hidden="1">#REF!</definedName>
    <definedName name="BExIVZF05SNB8DE7VLQOFG9S41HS" hidden="1">#REF!</definedName>
    <definedName name="BExIWB3SY3WRIVIOF988DNNODBOA" localSheetId="11" hidden="1">#REF!</definedName>
    <definedName name="BExIWB3SY3WRIVIOF988DNNODBOA" localSheetId="2" hidden="1">#REF!</definedName>
    <definedName name="BExIWB3SY3WRIVIOF988DNNODBOA" localSheetId="14" hidden="1">#REF!</definedName>
    <definedName name="BExIWB3SY3WRIVIOF988DNNODBOA" localSheetId="12" hidden="1">#REF!</definedName>
    <definedName name="BExIWB3SY3WRIVIOF988DNNODBOA" hidden="1">#REF!</definedName>
    <definedName name="BExIWB99CG0H52LRD6QWPN4L6DV2" localSheetId="11" hidden="1">#REF!</definedName>
    <definedName name="BExIWB99CG0H52LRD6QWPN4L6DV2" localSheetId="2" hidden="1">#REF!</definedName>
    <definedName name="BExIWB99CG0H52LRD6QWPN4L6DV2" localSheetId="14" hidden="1">#REF!</definedName>
    <definedName name="BExIWB99CG0H52LRD6QWPN4L6DV2" localSheetId="12" hidden="1">#REF!</definedName>
    <definedName name="BExIWB99CG0H52LRD6QWPN4L6DV2" hidden="1">#REF!</definedName>
    <definedName name="BExIWG1W7XP9DFYYSZAIOSHM0QLQ" localSheetId="11" hidden="1">#REF!</definedName>
    <definedName name="BExIWG1W7XP9DFYYSZAIOSHM0QLQ" localSheetId="2" hidden="1">#REF!</definedName>
    <definedName name="BExIWG1W7XP9DFYYSZAIOSHM0QLQ" localSheetId="14" hidden="1">#REF!</definedName>
    <definedName name="BExIWG1W7XP9DFYYSZAIOSHM0QLQ" localSheetId="12" hidden="1">#REF!</definedName>
    <definedName name="BExIWG1W7XP9DFYYSZAIOSHM0QLQ" hidden="1">#REF!</definedName>
    <definedName name="BExIWH3KUK94B7833DD4TB0Y6KP9" localSheetId="11" hidden="1">#REF!</definedName>
    <definedName name="BExIWH3KUK94B7833DD4TB0Y6KP9" localSheetId="2" hidden="1">#REF!</definedName>
    <definedName name="BExIWH3KUK94B7833DD4TB0Y6KP9" localSheetId="14" hidden="1">#REF!</definedName>
    <definedName name="BExIWH3KUK94B7833DD4TB0Y6KP9" localSheetId="12" hidden="1">#REF!</definedName>
    <definedName name="BExIWH3KUK94B7833DD4TB0Y6KP9" hidden="1">#REF!</definedName>
    <definedName name="BExIWHZXYAALPLS8CSHZHJ82LBOH" localSheetId="11" hidden="1">#REF!</definedName>
    <definedName name="BExIWHZXYAALPLS8CSHZHJ82LBOH" localSheetId="2" hidden="1">#REF!</definedName>
    <definedName name="BExIWHZXYAALPLS8CSHZHJ82LBOH" localSheetId="14" hidden="1">#REF!</definedName>
    <definedName name="BExIWHZXYAALPLS8CSHZHJ82LBOH" localSheetId="12" hidden="1">#REF!</definedName>
    <definedName name="BExIWHZXYAALPLS8CSHZHJ82LBOH" hidden="1">#REF!</definedName>
    <definedName name="BExIWJY6FHR6KOO0P8U4IZ7VD42D" localSheetId="11" hidden="1">#REF!</definedName>
    <definedName name="BExIWJY6FHR6KOO0P8U4IZ7VD42D" localSheetId="2" hidden="1">#REF!</definedName>
    <definedName name="BExIWJY6FHR6KOO0P8U4IZ7VD42D" localSheetId="14" hidden="1">#REF!</definedName>
    <definedName name="BExIWJY6FHR6KOO0P8U4IZ7VD42D" localSheetId="12" hidden="1">#REF!</definedName>
    <definedName name="BExIWJY6FHR6KOO0P8U4IZ7VD42D" hidden="1">#REF!</definedName>
    <definedName name="BExIWKE9MGIDWORBI43AWTUNYFAN" localSheetId="11" hidden="1">#REF!</definedName>
    <definedName name="BExIWKE9MGIDWORBI43AWTUNYFAN" localSheetId="2" hidden="1">#REF!</definedName>
    <definedName name="BExIWKE9MGIDWORBI43AWTUNYFAN" localSheetId="14" hidden="1">#REF!</definedName>
    <definedName name="BExIWKE9MGIDWORBI43AWTUNYFAN" localSheetId="12" hidden="1">#REF!</definedName>
    <definedName name="BExIWKE9MGIDWORBI43AWTUNYFAN" hidden="1">#REF!</definedName>
    <definedName name="BExIWPHOYLSNGZKVD3RRKOEALEUG" localSheetId="11" hidden="1">#REF!</definedName>
    <definedName name="BExIWPHOYLSNGZKVD3RRKOEALEUG" localSheetId="2" hidden="1">#REF!</definedName>
    <definedName name="BExIWPHOYLSNGZKVD3RRKOEALEUG" localSheetId="14" hidden="1">#REF!</definedName>
    <definedName name="BExIWPHOYLSNGZKVD3RRKOEALEUG" localSheetId="12" hidden="1">#REF!</definedName>
    <definedName name="BExIWPHOYLSNGZKVD3RRKOEALEUG" hidden="1">#REF!</definedName>
    <definedName name="BExIWSHLD1QIZPL5ARLXOJ9Y2CAA" localSheetId="11" hidden="1">#REF!</definedName>
    <definedName name="BExIWSHLD1QIZPL5ARLXOJ9Y2CAA" localSheetId="2" hidden="1">#REF!</definedName>
    <definedName name="BExIWSHLD1QIZPL5ARLXOJ9Y2CAA" localSheetId="14" hidden="1">#REF!</definedName>
    <definedName name="BExIWSHLD1QIZPL5ARLXOJ9Y2CAA" localSheetId="12" hidden="1">#REF!</definedName>
    <definedName name="BExIWSHLD1QIZPL5ARLXOJ9Y2CAA" hidden="1">#REF!</definedName>
    <definedName name="BExIX34PM5DBTRHRQWP6PL6WIX88" localSheetId="11" hidden="1">#REF!</definedName>
    <definedName name="BExIX34PM5DBTRHRQWP6PL6WIX88" localSheetId="2" hidden="1">#REF!</definedName>
    <definedName name="BExIX34PM5DBTRHRQWP6PL6WIX88" localSheetId="14" hidden="1">#REF!</definedName>
    <definedName name="BExIX34PM5DBTRHRQWP6PL6WIX88" localSheetId="12" hidden="1">#REF!</definedName>
    <definedName name="BExIX34PM5DBTRHRQWP6PL6WIX88" hidden="1">#REF!</definedName>
    <definedName name="BExIX5OAP9KSUE5SIZCW9P39Q4WE" localSheetId="11" hidden="1">#REF!</definedName>
    <definedName name="BExIX5OAP9KSUE5SIZCW9P39Q4WE" localSheetId="2" hidden="1">#REF!</definedName>
    <definedName name="BExIX5OAP9KSUE5SIZCW9P39Q4WE" localSheetId="14" hidden="1">#REF!</definedName>
    <definedName name="BExIX5OAP9KSUE5SIZCW9P39Q4WE" localSheetId="12" hidden="1">#REF!</definedName>
    <definedName name="BExIX5OAP9KSUE5SIZCW9P39Q4WE" hidden="1">#REF!</definedName>
    <definedName name="BExIXGRJPVJMUDGSG7IHPXPNO69B" localSheetId="11" hidden="1">#REF!</definedName>
    <definedName name="BExIXGRJPVJMUDGSG7IHPXPNO69B" localSheetId="2" hidden="1">#REF!</definedName>
    <definedName name="BExIXGRJPVJMUDGSG7IHPXPNO69B" localSheetId="14" hidden="1">#REF!</definedName>
    <definedName name="BExIXGRJPVJMUDGSG7IHPXPNO69B" localSheetId="12" hidden="1">#REF!</definedName>
    <definedName name="BExIXGRJPVJMUDGSG7IHPXPNO69B" hidden="1">#REF!</definedName>
    <definedName name="BExIXGWVQ9WOO0NCJLXAU4PJPOPM" localSheetId="11" hidden="1">#REF!</definedName>
    <definedName name="BExIXGWVQ9WOO0NCJLXAU4PJPOPM" localSheetId="2" hidden="1">#REF!</definedName>
    <definedName name="BExIXGWVQ9WOO0NCJLXAU4PJPOPM" localSheetId="14" hidden="1">#REF!</definedName>
    <definedName name="BExIXGWVQ9WOO0NCJLXAU4PJPOPM" localSheetId="12" hidden="1">#REF!</definedName>
    <definedName name="BExIXGWVQ9WOO0NCJLXAU4PJPOPM" hidden="1">#REF!</definedName>
    <definedName name="BExIXLK6SEOTUWQVNLCH4SAKTVGQ" localSheetId="11" hidden="1">#REF!</definedName>
    <definedName name="BExIXLK6SEOTUWQVNLCH4SAKTVGQ" localSheetId="2" hidden="1">#REF!</definedName>
    <definedName name="BExIXLK6SEOTUWQVNLCH4SAKTVGQ" localSheetId="14" hidden="1">#REF!</definedName>
    <definedName name="BExIXLK6SEOTUWQVNLCH4SAKTVGQ" localSheetId="12" hidden="1">#REF!</definedName>
    <definedName name="BExIXLK6SEOTUWQVNLCH4SAKTVGQ" hidden="1">#REF!</definedName>
    <definedName name="BExIXM5R87ZL3FHALWZXYCPHGX3E" localSheetId="11" hidden="1">#REF!</definedName>
    <definedName name="BExIXM5R87ZL3FHALWZXYCPHGX3E" localSheetId="2" hidden="1">#REF!</definedName>
    <definedName name="BExIXM5R87ZL3FHALWZXYCPHGX3E" localSheetId="14" hidden="1">#REF!</definedName>
    <definedName name="BExIXM5R87ZL3FHALWZXYCPHGX3E" localSheetId="12" hidden="1">#REF!</definedName>
    <definedName name="BExIXM5R87ZL3FHALWZXYCPHGX3E" hidden="1">#REF!</definedName>
    <definedName name="BExIXN24YK8MIB3OZ905DHU9CDH1" localSheetId="11" hidden="1">#REF!</definedName>
    <definedName name="BExIXN24YK8MIB3OZ905DHU9CDH1" localSheetId="2" hidden="1">#REF!</definedName>
    <definedName name="BExIXN24YK8MIB3OZ905DHU9CDH1" localSheetId="14" hidden="1">#REF!</definedName>
    <definedName name="BExIXN24YK8MIB3OZ905DHU9CDH1" localSheetId="12" hidden="1">#REF!</definedName>
    <definedName name="BExIXN24YK8MIB3OZ905DHU9CDH1" hidden="1">#REF!</definedName>
    <definedName name="BExIXS036ZCKT2Z8XZKLZ8PFWQGL" localSheetId="11" hidden="1">#REF!</definedName>
    <definedName name="BExIXS036ZCKT2Z8XZKLZ8PFWQGL" localSheetId="2" hidden="1">#REF!</definedName>
    <definedName name="BExIXS036ZCKT2Z8XZKLZ8PFWQGL" localSheetId="14" hidden="1">#REF!</definedName>
    <definedName name="BExIXS036ZCKT2Z8XZKLZ8PFWQGL" localSheetId="12" hidden="1">#REF!</definedName>
    <definedName name="BExIXS036ZCKT2Z8XZKLZ8PFWQGL" hidden="1">#REF!</definedName>
    <definedName name="BExIXY5CF9PFM0P40AZ4U51TMWV0" localSheetId="11" hidden="1">#REF!</definedName>
    <definedName name="BExIXY5CF9PFM0P40AZ4U51TMWV0" localSheetId="2" hidden="1">#REF!</definedName>
    <definedName name="BExIXY5CF9PFM0P40AZ4U51TMWV0" localSheetId="14" hidden="1">#REF!</definedName>
    <definedName name="BExIXY5CF9PFM0P40AZ4U51TMWV0" localSheetId="12" hidden="1">#REF!</definedName>
    <definedName name="BExIXY5CF9PFM0P40AZ4U51TMWV0" hidden="1">#REF!</definedName>
    <definedName name="BExIYEXJBK8JDWIRSVV4RJSKZVV1" localSheetId="11" hidden="1">#REF!</definedName>
    <definedName name="BExIYEXJBK8JDWIRSVV4RJSKZVV1" localSheetId="2" hidden="1">#REF!</definedName>
    <definedName name="BExIYEXJBK8JDWIRSVV4RJSKZVV1" localSheetId="14" hidden="1">#REF!</definedName>
    <definedName name="BExIYEXJBK8JDWIRSVV4RJSKZVV1" localSheetId="12" hidden="1">#REF!</definedName>
    <definedName name="BExIYEXJBK8JDWIRSVV4RJSKZVV1" hidden="1">#REF!</definedName>
    <definedName name="BExIYFJ59KLIPRTGIHX9X07UVGT3" localSheetId="11" hidden="1">#REF!</definedName>
    <definedName name="BExIYFJ59KLIPRTGIHX9X07UVGT3" localSheetId="2" hidden="1">#REF!</definedName>
    <definedName name="BExIYFJ59KLIPRTGIHX9X07UVGT3" localSheetId="14" hidden="1">#REF!</definedName>
    <definedName name="BExIYFJ59KLIPRTGIHX9X07UVGT3" localSheetId="12" hidden="1">#REF!</definedName>
    <definedName name="BExIYFJ59KLIPRTGIHX9X07UVGT3" hidden="1">#REF!</definedName>
    <definedName name="BExIYHH7GZO6BU3DC4GRLH3FD3ZS" localSheetId="11" hidden="1">#REF!</definedName>
    <definedName name="BExIYHH7GZO6BU3DC4GRLH3FD3ZS" localSheetId="2" hidden="1">#REF!</definedName>
    <definedName name="BExIYHH7GZO6BU3DC4GRLH3FD3ZS" localSheetId="14" hidden="1">#REF!</definedName>
    <definedName name="BExIYHH7GZO6BU3DC4GRLH3FD3ZS" localSheetId="12" hidden="1">#REF!</definedName>
    <definedName name="BExIYHH7GZO6BU3DC4GRLH3FD3ZS" hidden="1">#REF!</definedName>
    <definedName name="BExIYHMPBTD67ZNUL9O76FZQHYPT" localSheetId="11" hidden="1">#REF!</definedName>
    <definedName name="BExIYHMPBTD67ZNUL9O76FZQHYPT" localSheetId="2" hidden="1">#REF!</definedName>
    <definedName name="BExIYHMPBTD67ZNUL9O76FZQHYPT" localSheetId="14" hidden="1">#REF!</definedName>
    <definedName name="BExIYHMPBTD67ZNUL9O76FZQHYPT" localSheetId="12" hidden="1">#REF!</definedName>
    <definedName name="BExIYHMPBTD67ZNUL9O76FZQHYPT" hidden="1">#REF!</definedName>
    <definedName name="BExIYI2RH0K4225XO970K2IQ1E79" localSheetId="11" hidden="1">#REF!</definedName>
    <definedName name="BExIYI2RH0K4225XO970K2IQ1E79" localSheetId="2" hidden="1">#REF!</definedName>
    <definedName name="BExIYI2RH0K4225XO970K2IQ1E79" localSheetId="14" hidden="1">#REF!</definedName>
    <definedName name="BExIYI2RH0K4225XO970K2IQ1E79" localSheetId="12" hidden="1">#REF!</definedName>
    <definedName name="BExIYI2RH0K4225XO970K2IQ1E79" hidden="1">#REF!</definedName>
    <definedName name="BExIYMPZ0KS2KOJFQAUQJ77L7701" localSheetId="11" hidden="1">#REF!</definedName>
    <definedName name="BExIYMPZ0KS2KOJFQAUQJ77L7701" localSheetId="2" hidden="1">#REF!</definedName>
    <definedName name="BExIYMPZ0KS2KOJFQAUQJ77L7701" localSheetId="14" hidden="1">#REF!</definedName>
    <definedName name="BExIYMPZ0KS2KOJFQAUQJ77L7701" localSheetId="12" hidden="1">#REF!</definedName>
    <definedName name="BExIYMPZ0KS2KOJFQAUQJ77L7701" hidden="1">#REF!</definedName>
    <definedName name="BExIYP9Q6FV9T0R9G3UDKLS4TTYX" localSheetId="11" hidden="1">#REF!</definedName>
    <definedName name="BExIYP9Q6FV9T0R9G3UDKLS4TTYX" localSheetId="2" hidden="1">#REF!</definedName>
    <definedName name="BExIYP9Q6FV9T0R9G3UDKLS4TTYX" localSheetId="14" hidden="1">#REF!</definedName>
    <definedName name="BExIYP9Q6FV9T0R9G3UDKLS4TTYX" localSheetId="12" hidden="1">#REF!</definedName>
    <definedName name="BExIYP9Q6FV9T0R9G3UDKLS4TTYX" hidden="1">#REF!</definedName>
    <definedName name="BExIYZGLDQ1TN7BIIN4RLDP31GIM" localSheetId="11" hidden="1">#REF!</definedName>
    <definedName name="BExIYZGLDQ1TN7BIIN4RLDP31GIM" localSheetId="2" hidden="1">#REF!</definedName>
    <definedName name="BExIYZGLDQ1TN7BIIN4RLDP31GIM" localSheetId="14" hidden="1">#REF!</definedName>
    <definedName name="BExIYZGLDQ1TN7BIIN4RLDP31GIM" localSheetId="12" hidden="1">#REF!</definedName>
    <definedName name="BExIYZGLDQ1TN7BIIN4RLDP31GIM" hidden="1">#REF!</definedName>
    <definedName name="BExIZ4K0EZJK6PW3L8SVKTJFSWW9" localSheetId="11" hidden="1">#REF!</definedName>
    <definedName name="BExIZ4K0EZJK6PW3L8SVKTJFSWW9" localSheetId="2" hidden="1">#REF!</definedName>
    <definedName name="BExIZ4K0EZJK6PW3L8SVKTJFSWW9" localSheetId="14" hidden="1">#REF!</definedName>
    <definedName name="BExIZ4K0EZJK6PW3L8SVKTJFSWW9" localSheetId="12" hidden="1">#REF!</definedName>
    <definedName name="BExIZ4K0EZJK6PW3L8SVKTJFSWW9" hidden="1">#REF!</definedName>
    <definedName name="BExIZAECOEZGBAO29QMV14E6XDIV" localSheetId="11" hidden="1">#REF!</definedName>
    <definedName name="BExIZAECOEZGBAO29QMV14E6XDIV" localSheetId="2" hidden="1">#REF!</definedName>
    <definedName name="BExIZAECOEZGBAO29QMV14E6XDIV" localSheetId="14" hidden="1">#REF!</definedName>
    <definedName name="BExIZAECOEZGBAO29QMV14E6XDIV" localSheetId="12" hidden="1">#REF!</definedName>
    <definedName name="BExIZAECOEZGBAO29QMV14E6XDIV" hidden="1">#REF!</definedName>
    <definedName name="BExIZHQR3N1546MQS83ZJ8I6SPZ3" localSheetId="11" hidden="1">#REF!</definedName>
    <definedName name="BExIZHQR3N1546MQS83ZJ8I6SPZ3" localSheetId="2" hidden="1">#REF!</definedName>
    <definedName name="BExIZHQR3N1546MQS83ZJ8I6SPZ3" localSheetId="14" hidden="1">#REF!</definedName>
    <definedName name="BExIZHQR3N1546MQS83ZJ8I6SPZ3" localSheetId="12" hidden="1">#REF!</definedName>
    <definedName name="BExIZHQR3N1546MQS83ZJ8I6SPZ3" hidden="1">#REF!</definedName>
    <definedName name="BExIZKVXYD5O2JBU81F2UFJZLLSI" localSheetId="11" hidden="1">#REF!</definedName>
    <definedName name="BExIZKVXYD5O2JBU81F2UFJZLLSI" localSheetId="2" hidden="1">#REF!</definedName>
    <definedName name="BExIZKVXYD5O2JBU81F2UFJZLLSI" localSheetId="14" hidden="1">#REF!</definedName>
    <definedName name="BExIZKVXYD5O2JBU81F2UFJZLLSI" localSheetId="12" hidden="1">#REF!</definedName>
    <definedName name="BExIZKVXYD5O2JBU81F2UFJZLLSI" hidden="1">#REF!</definedName>
    <definedName name="BExIZPZDHC8HGER83WHCZAHOX7LK" localSheetId="11" hidden="1">#REF!</definedName>
    <definedName name="BExIZPZDHC8HGER83WHCZAHOX7LK" localSheetId="2" hidden="1">#REF!</definedName>
    <definedName name="BExIZPZDHC8HGER83WHCZAHOX7LK" localSheetId="14" hidden="1">#REF!</definedName>
    <definedName name="BExIZPZDHC8HGER83WHCZAHOX7LK" localSheetId="12" hidden="1">#REF!</definedName>
    <definedName name="BExIZPZDHC8HGER83WHCZAHOX7LK" hidden="1">#REF!</definedName>
    <definedName name="BExIZQA5XCS39QKXMYR1MH2ZIGPS" localSheetId="11" hidden="1">#REF!</definedName>
    <definedName name="BExIZQA5XCS39QKXMYR1MH2ZIGPS" localSheetId="2" hidden="1">#REF!</definedName>
    <definedName name="BExIZQA5XCS39QKXMYR1MH2ZIGPS" localSheetId="14" hidden="1">#REF!</definedName>
    <definedName name="BExIZQA5XCS39QKXMYR1MH2ZIGPS" localSheetId="12" hidden="1">#REF!</definedName>
    <definedName name="BExIZQA5XCS39QKXMYR1MH2ZIGPS" hidden="1">#REF!</definedName>
    <definedName name="BExIZVDLRUNAL32D9KO9X7Y4PB3O" localSheetId="11" hidden="1">#REF!</definedName>
    <definedName name="BExIZVDLRUNAL32D9KO9X7Y4PB3O" localSheetId="2" hidden="1">#REF!</definedName>
    <definedName name="BExIZVDLRUNAL32D9KO9X7Y4PB3O" localSheetId="14" hidden="1">#REF!</definedName>
    <definedName name="BExIZVDLRUNAL32D9KO9X7Y4PB3O" localSheetId="12" hidden="1">#REF!</definedName>
    <definedName name="BExIZVDLRUNAL32D9KO9X7Y4PB3O" hidden="1">#REF!</definedName>
    <definedName name="BExIZY2PUZ0OF9YKK1B13IW0VS6G" localSheetId="11" hidden="1">#REF!</definedName>
    <definedName name="BExIZY2PUZ0OF9YKK1B13IW0VS6G" localSheetId="2" hidden="1">#REF!</definedName>
    <definedName name="BExIZY2PUZ0OF9YKK1B13IW0VS6G" localSheetId="14" hidden="1">#REF!</definedName>
    <definedName name="BExIZY2PUZ0OF9YKK1B13IW0VS6G" localSheetId="12" hidden="1">#REF!</definedName>
    <definedName name="BExIZY2PUZ0OF9YKK1B13IW0VS6G" hidden="1">#REF!</definedName>
    <definedName name="BExJ08KBRR2XMWW3VZMPSQKXHZUH" localSheetId="11" hidden="1">#REF!</definedName>
    <definedName name="BExJ08KBRR2XMWW3VZMPSQKXHZUH" localSheetId="2" hidden="1">#REF!</definedName>
    <definedName name="BExJ08KBRR2XMWW3VZMPSQKXHZUH" localSheetId="14" hidden="1">#REF!</definedName>
    <definedName name="BExJ08KBRR2XMWW3VZMPSQKXHZUH" localSheetId="12" hidden="1">#REF!</definedName>
    <definedName name="BExJ08KBRR2XMWW3VZMPSQKXHZUH" hidden="1">#REF!</definedName>
    <definedName name="BExJ0DYJWXGE7DA39PYL3WM05U9O" localSheetId="11" hidden="1">#REF!</definedName>
    <definedName name="BExJ0DYJWXGE7DA39PYL3WM05U9O" localSheetId="2" hidden="1">#REF!</definedName>
    <definedName name="BExJ0DYJWXGE7DA39PYL3WM05U9O" localSheetId="14" hidden="1">#REF!</definedName>
    <definedName name="BExJ0DYJWXGE7DA39PYL3WM05U9O" localSheetId="12" hidden="1">#REF!</definedName>
    <definedName name="BExJ0DYJWXGE7DA39PYL3WM05U9O" hidden="1">#REF!</definedName>
    <definedName name="BExJ0JYDEZPM2303TRBXOZ74M7N6" localSheetId="11" hidden="1">#REF!</definedName>
    <definedName name="BExJ0JYDEZPM2303TRBXOZ74M7N6" localSheetId="2" hidden="1">#REF!</definedName>
    <definedName name="BExJ0JYDEZPM2303TRBXOZ74M7N6" localSheetId="14" hidden="1">#REF!</definedName>
    <definedName name="BExJ0JYDEZPM2303TRBXOZ74M7N6" localSheetId="12" hidden="1">#REF!</definedName>
    <definedName name="BExJ0JYDEZPM2303TRBXOZ74M7N6" hidden="1">#REF!</definedName>
    <definedName name="BExJ0MY8SY5J5V50H3UKE78ODTVB" localSheetId="11" hidden="1">#REF!</definedName>
    <definedName name="BExJ0MY8SY5J5V50H3UKE78ODTVB" localSheetId="2" hidden="1">#REF!</definedName>
    <definedName name="BExJ0MY8SY5J5V50H3UKE78ODTVB" localSheetId="14" hidden="1">#REF!</definedName>
    <definedName name="BExJ0MY8SY5J5V50H3UKE78ODTVB" localSheetId="12" hidden="1">#REF!</definedName>
    <definedName name="BExJ0MY8SY5J5V50H3UKE78ODTVB" hidden="1">#REF!</definedName>
    <definedName name="BExJ0YC98G37ML4N8FLP8D95EFRF" localSheetId="11" hidden="1">#REF!</definedName>
    <definedName name="BExJ0YC98G37ML4N8FLP8D95EFRF" localSheetId="2" hidden="1">#REF!</definedName>
    <definedName name="BExJ0YC98G37ML4N8FLP8D95EFRF" localSheetId="14" hidden="1">#REF!</definedName>
    <definedName name="BExJ0YC98G37ML4N8FLP8D95EFRF" localSheetId="12" hidden="1">#REF!</definedName>
    <definedName name="BExJ0YC98G37ML4N8FLP8D95EFRF" hidden="1">#REF!</definedName>
    <definedName name="BExKCDYKAEV45AFXHVHZZ62E5BM3" localSheetId="11" hidden="1">#REF!</definedName>
    <definedName name="BExKCDYKAEV45AFXHVHZZ62E5BM3" localSheetId="2" hidden="1">#REF!</definedName>
    <definedName name="BExKCDYKAEV45AFXHVHZZ62E5BM3" localSheetId="14" hidden="1">#REF!</definedName>
    <definedName name="BExKCDYKAEV45AFXHVHZZ62E5BM3" localSheetId="12" hidden="1">#REF!</definedName>
    <definedName name="BExKCDYKAEV45AFXHVHZZ62E5BM3" hidden="1">#REF!</definedName>
    <definedName name="BExKCYXU0W2VQVDI3N3N37K2598P" localSheetId="11" hidden="1">#REF!</definedName>
    <definedName name="BExKCYXU0W2VQVDI3N3N37K2598P" localSheetId="2" hidden="1">#REF!</definedName>
    <definedName name="BExKCYXU0W2VQVDI3N3N37K2598P" localSheetId="14" hidden="1">#REF!</definedName>
    <definedName name="BExKCYXU0W2VQVDI3N3N37K2598P" localSheetId="12" hidden="1">#REF!</definedName>
    <definedName name="BExKCYXU0W2VQVDI3N3N37K2598P" hidden="1">#REF!</definedName>
    <definedName name="BExKDJX3Z1TS0WFDD9EAO42JHL9G" localSheetId="11" hidden="1">#REF!</definedName>
    <definedName name="BExKDJX3Z1TS0WFDD9EAO42JHL9G" localSheetId="2" hidden="1">#REF!</definedName>
    <definedName name="BExKDJX3Z1TS0WFDD9EAO42JHL9G" localSheetId="14" hidden="1">#REF!</definedName>
    <definedName name="BExKDJX3Z1TS0WFDD9EAO42JHL9G" localSheetId="12" hidden="1">#REF!</definedName>
    <definedName name="BExKDJX3Z1TS0WFDD9EAO42JHL9G" hidden="1">#REF!</definedName>
    <definedName name="BExKDK7WVA5I2WBACAZHAHN35D0I" localSheetId="11" hidden="1">#REF!</definedName>
    <definedName name="BExKDK7WVA5I2WBACAZHAHN35D0I" localSheetId="2" hidden="1">#REF!</definedName>
    <definedName name="BExKDK7WVA5I2WBACAZHAHN35D0I" localSheetId="14" hidden="1">#REF!</definedName>
    <definedName name="BExKDK7WVA5I2WBACAZHAHN35D0I" localSheetId="12" hidden="1">#REF!</definedName>
    <definedName name="BExKDK7WVA5I2WBACAZHAHN35D0I" hidden="1">#REF!</definedName>
    <definedName name="BExKDKO0W4AGQO1V7K6Q4VM750FT" localSheetId="11" hidden="1">#REF!</definedName>
    <definedName name="BExKDKO0W4AGQO1V7K6Q4VM750FT" localSheetId="2" hidden="1">#REF!</definedName>
    <definedName name="BExKDKO0W4AGQO1V7K6Q4VM750FT" localSheetId="14" hidden="1">#REF!</definedName>
    <definedName name="BExKDKO0W4AGQO1V7K6Q4VM750FT" localSheetId="12" hidden="1">#REF!</definedName>
    <definedName name="BExKDKO0W4AGQO1V7K6Q4VM750FT" hidden="1">#REF!</definedName>
    <definedName name="BExKDLF10G7W77J87QWH3ZGLUCLW" localSheetId="11" hidden="1">#REF!</definedName>
    <definedName name="BExKDLF10G7W77J87QWH3ZGLUCLW" localSheetId="2" hidden="1">#REF!</definedName>
    <definedName name="BExKDLF10G7W77J87QWH3ZGLUCLW" localSheetId="14" hidden="1">#REF!</definedName>
    <definedName name="BExKDLF10G7W77J87QWH3ZGLUCLW" localSheetId="12" hidden="1">#REF!</definedName>
    <definedName name="BExKDLF10G7W77J87QWH3ZGLUCLW" hidden="1">#REF!</definedName>
    <definedName name="BExKE2NDBQ14HOJH945N4W9ZZFJO" localSheetId="11" hidden="1">#REF!</definedName>
    <definedName name="BExKE2NDBQ14HOJH945N4W9ZZFJO" localSheetId="2" hidden="1">#REF!</definedName>
    <definedName name="BExKE2NDBQ14HOJH945N4W9ZZFJO" localSheetId="14" hidden="1">#REF!</definedName>
    <definedName name="BExKE2NDBQ14HOJH945N4W9ZZFJO" localSheetId="12" hidden="1">#REF!</definedName>
    <definedName name="BExKE2NDBQ14HOJH945N4W9ZZFJO" hidden="1">#REF!</definedName>
    <definedName name="BExKEFE0I3MT6ZLC4T1L9465HKTN" localSheetId="11" hidden="1">#REF!</definedName>
    <definedName name="BExKEFE0I3MT6ZLC4T1L9465HKTN" localSheetId="2" hidden="1">#REF!</definedName>
    <definedName name="BExKEFE0I3MT6ZLC4T1L9465HKTN" localSheetId="14" hidden="1">#REF!</definedName>
    <definedName name="BExKEFE0I3MT6ZLC4T1L9465HKTN" localSheetId="12" hidden="1">#REF!</definedName>
    <definedName name="BExKEFE0I3MT6ZLC4T1L9465HKTN" hidden="1">#REF!</definedName>
    <definedName name="BExKEK6O5BVJP4VY02FY7JNAZ6BT" localSheetId="11" hidden="1">#REF!</definedName>
    <definedName name="BExKEK6O5BVJP4VY02FY7JNAZ6BT" localSheetId="2" hidden="1">#REF!</definedName>
    <definedName name="BExKEK6O5BVJP4VY02FY7JNAZ6BT" localSheetId="14" hidden="1">#REF!</definedName>
    <definedName name="BExKEK6O5BVJP4VY02FY7JNAZ6BT" localSheetId="12" hidden="1">#REF!</definedName>
    <definedName name="BExKEK6O5BVJP4VY02FY7JNAZ6BT" hidden="1">#REF!</definedName>
    <definedName name="BExKEKXK6E6QX339ELPXDIRZSJE0" localSheetId="11" hidden="1">#REF!</definedName>
    <definedName name="BExKEKXK6E6QX339ELPXDIRZSJE0" localSheetId="2" hidden="1">#REF!</definedName>
    <definedName name="BExKEKXK6E6QX339ELPXDIRZSJE0" localSheetId="14" hidden="1">#REF!</definedName>
    <definedName name="BExKEKXK6E6QX339ELPXDIRZSJE0" localSheetId="12" hidden="1">#REF!</definedName>
    <definedName name="BExKEKXK6E6QX339ELPXDIRZSJE0" hidden="1">#REF!</definedName>
    <definedName name="BExKEMFI35R0D4WN4A59V9QH7I5S" localSheetId="11" hidden="1">#REF!</definedName>
    <definedName name="BExKEMFI35R0D4WN4A59V9QH7I5S" localSheetId="2" hidden="1">#REF!</definedName>
    <definedName name="BExKEMFI35R0D4WN4A59V9QH7I5S" localSheetId="14" hidden="1">#REF!</definedName>
    <definedName name="BExKEMFI35R0D4WN4A59V9QH7I5S" localSheetId="12" hidden="1">#REF!</definedName>
    <definedName name="BExKEMFI35R0D4WN4A59V9QH7I5S" hidden="1">#REF!</definedName>
    <definedName name="BExKEOOIBMP7N8033EY2CJYCBX6H" localSheetId="11" hidden="1">#REF!</definedName>
    <definedName name="BExKEOOIBMP7N8033EY2CJYCBX6H" localSheetId="2" hidden="1">#REF!</definedName>
    <definedName name="BExKEOOIBMP7N8033EY2CJYCBX6H" localSheetId="14" hidden="1">#REF!</definedName>
    <definedName name="BExKEOOIBMP7N8033EY2CJYCBX6H" localSheetId="12" hidden="1">#REF!</definedName>
    <definedName name="BExKEOOIBMP7N8033EY2CJYCBX6H" hidden="1">#REF!</definedName>
    <definedName name="BExKEW0RR5LA3VC46A2BEOOMQE56" localSheetId="11" hidden="1">#REF!</definedName>
    <definedName name="BExKEW0RR5LA3VC46A2BEOOMQE56" localSheetId="2" hidden="1">#REF!</definedName>
    <definedName name="BExKEW0RR5LA3VC46A2BEOOMQE56" localSheetId="14" hidden="1">#REF!</definedName>
    <definedName name="BExKEW0RR5LA3VC46A2BEOOMQE56" localSheetId="12" hidden="1">#REF!</definedName>
    <definedName name="BExKEW0RR5LA3VC46A2BEOOMQE56" hidden="1">#REF!</definedName>
    <definedName name="BExKF37PTJB4PE1PUQWG20ASBX4E" localSheetId="11" hidden="1">#REF!</definedName>
    <definedName name="BExKF37PTJB4PE1PUQWG20ASBX4E" localSheetId="2" hidden="1">#REF!</definedName>
    <definedName name="BExKF37PTJB4PE1PUQWG20ASBX4E" localSheetId="14" hidden="1">#REF!</definedName>
    <definedName name="BExKF37PTJB4PE1PUQWG20ASBX4E" localSheetId="12" hidden="1">#REF!</definedName>
    <definedName name="BExKF37PTJB4PE1PUQWG20ASBX4E" hidden="1">#REF!</definedName>
    <definedName name="BExKFA3VI1CZK21SM0N3LZWT9LA1" localSheetId="11" hidden="1">#REF!</definedName>
    <definedName name="BExKFA3VI1CZK21SM0N3LZWT9LA1" localSheetId="2" hidden="1">#REF!</definedName>
    <definedName name="BExKFA3VI1CZK21SM0N3LZWT9LA1" localSheetId="14" hidden="1">#REF!</definedName>
    <definedName name="BExKFA3VI1CZK21SM0N3LZWT9LA1" localSheetId="12" hidden="1">#REF!</definedName>
    <definedName name="BExKFA3VI1CZK21SM0N3LZWT9LA1" hidden="1">#REF!</definedName>
    <definedName name="BExKFBB29XXT9A2LVUXYSIVKPWGB" localSheetId="11" hidden="1">#REF!</definedName>
    <definedName name="BExKFBB29XXT9A2LVUXYSIVKPWGB" localSheetId="2" hidden="1">#REF!</definedName>
    <definedName name="BExKFBB29XXT9A2LVUXYSIVKPWGB" localSheetId="14" hidden="1">#REF!</definedName>
    <definedName name="BExKFBB29XXT9A2LVUXYSIVKPWGB" localSheetId="12" hidden="1">#REF!</definedName>
    <definedName name="BExKFBB29XXT9A2LVUXYSIVKPWGB" hidden="1">#REF!</definedName>
    <definedName name="BExKFINBFV5J2NFRCL4YUO3YF0ZE" localSheetId="11" hidden="1">#REF!</definedName>
    <definedName name="BExKFINBFV5J2NFRCL4YUO3YF0ZE" localSheetId="2" hidden="1">#REF!</definedName>
    <definedName name="BExKFINBFV5J2NFRCL4YUO3YF0ZE" localSheetId="14" hidden="1">#REF!</definedName>
    <definedName name="BExKFINBFV5J2NFRCL4YUO3YF0ZE" localSheetId="12" hidden="1">#REF!</definedName>
    <definedName name="BExKFINBFV5J2NFRCL4YUO3YF0ZE" hidden="1">#REF!</definedName>
    <definedName name="BExKFISRBFACTAMJSALEYMY66F6X" localSheetId="11" hidden="1">#REF!</definedName>
    <definedName name="BExKFISRBFACTAMJSALEYMY66F6X" localSheetId="2" hidden="1">#REF!</definedName>
    <definedName name="BExKFISRBFACTAMJSALEYMY66F6X" localSheetId="14" hidden="1">#REF!</definedName>
    <definedName name="BExKFISRBFACTAMJSALEYMY66F6X" localSheetId="12" hidden="1">#REF!</definedName>
    <definedName name="BExKFISRBFACTAMJSALEYMY66F6X" hidden="1">#REF!</definedName>
    <definedName name="BExKFOSK5DJ151C4E8544UWMYTOC" localSheetId="11" hidden="1">#REF!</definedName>
    <definedName name="BExKFOSK5DJ151C4E8544UWMYTOC" localSheetId="2" hidden="1">#REF!</definedName>
    <definedName name="BExKFOSK5DJ151C4E8544UWMYTOC" localSheetId="14" hidden="1">#REF!</definedName>
    <definedName name="BExKFOSK5DJ151C4E8544UWMYTOC" localSheetId="12" hidden="1">#REF!</definedName>
    <definedName name="BExKFOSK5DJ151C4E8544UWMYTOC" hidden="1">#REF!</definedName>
    <definedName name="BExKFWL3DE1V1VOVHAFYBE85QUB7" localSheetId="11" hidden="1">#REF!</definedName>
    <definedName name="BExKFWL3DE1V1VOVHAFYBE85QUB7" localSheetId="2" hidden="1">#REF!</definedName>
    <definedName name="BExKFWL3DE1V1VOVHAFYBE85QUB7" localSheetId="14" hidden="1">#REF!</definedName>
    <definedName name="BExKFWL3DE1V1VOVHAFYBE85QUB7" localSheetId="12" hidden="1">#REF!</definedName>
    <definedName name="BExKFWL3DE1V1VOVHAFYBE85QUB7" hidden="1">#REF!</definedName>
    <definedName name="BExKFXS9NDEWPZDVGLTMOM3CFO7N" localSheetId="11" hidden="1">#REF!</definedName>
    <definedName name="BExKFXS9NDEWPZDVGLTMOM3CFO7N" localSheetId="2" hidden="1">#REF!</definedName>
    <definedName name="BExKFXS9NDEWPZDVGLTMOM3CFO7N" localSheetId="14" hidden="1">#REF!</definedName>
    <definedName name="BExKFXS9NDEWPZDVGLTMOM3CFO7N" localSheetId="12" hidden="1">#REF!</definedName>
    <definedName name="BExKFXS9NDEWPZDVGLTMOM3CFO7N" hidden="1">#REF!</definedName>
    <definedName name="BExKFYJC4EVEV54F82K6VKP7Q3OU" localSheetId="11" hidden="1">#REF!</definedName>
    <definedName name="BExKFYJC4EVEV54F82K6VKP7Q3OU" localSheetId="2" hidden="1">#REF!</definedName>
    <definedName name="BExKFYJC4EVEV54F82K6VKP7Q3OU" localSheetId="14" hidden="1">#REF!</definedName>
    <definedName name="BExKFYJC4EVEV54F82K6VKP7Q3OU" localSheetId="12" hidden="1">#REF!</definedName>
    <definedName name="BExKFYJC4EVEV54F82K6VKP7Q3OU" hidden="1">#REF!</definedName>
    <definedName name="BExKG4IYHBKQQ8J8FN10GB2IKO33" localSheetId="11" hidden="1">#REF!</definedName>
    <definedName name="BExKG4IYHBKQQ8J8FN10GB2IKO33" localSheetId="2" hidden="1">#REF!</definedName>
    <definedName name="BExKG4IYHBKQQ8J8FN10GB2IKO33" localSheetId="14" hidden="1">#REF!</definedName>
    <definedName name="BExKG4IYHBKQQ8J8FN10GB2IKO33" localSheetId="12" hidden="1">#REF!</definedName>
    <definedName name="BExKG4IYHBKQQ8J8FN10GB2IKO33" hidden="1">#REF!</definedName>
    <definedName name="BExKGBVDO2JNJUFOFQMF0RJG03ZK" localSheetId="11" hidden="1">#REF!</definedName>
    <definedName name="BExKGBVDO2JNJUFOFQMF0RJG03ZK" localSheetId="2" hidden="1">#REF!</definedName>
    <definedName name="BExKGBVDO2JNJUFOFQMF0RJG03ZK" localSheetId="14" hidden="1">#REF!</definedName>
    <definedName name="BExKGBVDO2JNJUFOFQMF0RJG03ZK" localSheetId="12" hidden="1">#REF!</definedName>
    <definedName name="BExKGBVDO2JNJUFOFQMF0RJG03ZK" hidden="1">#REF!</definedName>
    <definedName name="BExKGF0L44S78D33WMQ1A75TRKB9" localSheetId="11" hidden="1">#REF!</definedName>
    <definedName name="BExKGF0L44S78D33WMQ1A75TRKB9" localSheetId="2" hidden="1">#REF!</definedName>
    <definedName name="BExKGF0L44S78D33WMQ1A75TRKB9" localSheetId="14" hidden="1">#REF!</definedName>
    <definedName name="BExKGF0L44S78D33WMQ1A75TRKB9" localSheetId="12" hidden="1">#REF!</definedName>
    <definedName name="BExKGF0L44S78D33WMQ1A75TRKB9" hidden="1">#REF!</definedName>
    <definedName name="BExKGFRN31B3G20LMQ4LRF879J68" localSheetId="11" hidden="1">#REF!</definedName>
    <definedName name="BExKGFRN31B3G20LMQ4LRF879J68" localSheetId="2" hidden="1">#REF!</definedName>
    <definedName name="BExKGFRN31B3G20LMQ4LRF879J68" localSheetId="14" hidden="1">#REF!</definedName>
    <definedName name="BExKGFRN31B3G20LMQ4LRF879J68" localSheetId="12" hidden="1">#REF!</definedName>
    <definedName name="BExKGFRN31B3G20LMQ4LRF879J68" hidden="1">#REF!</definedName>
    <definedName name="BExKGJD3U3ADZILP20U3EURP0UQP" localSheetId="11" hidden="1">#REF!</definedName>
    <definedName name="BExKGJD3U3ADZILP20U3EURP0UQP" localSheetId="2" hidden="1">#REF!</definedName>
    <definedName name="BExKGJD3U3ADZILP20U3EURP0UQP" localSheetId="14" hidden="1">#REF!</definedName>
    <definedName name="BExKGJD3U3ADZILP20U3EURP0UQP" localSheetId="12" hidden="1">#REF!</definedName>
    <definedName name="BExKGJD3U3ADZILP20U3EURP0UQP" hidden="1">#REF!</definedName>
    <definedName name="BExKGNK5YGKP0YHHTAAOV17Z9EIM" localSheetId="11" hidden="1">#REF!</definedName>
    <definedName name="BExKGNK5YGKP0YHHTAAOV17Z9EIM" localSheetId="2" hidden="1">#REF!</definedName>
    <definedName name="BExKGNK5YGKP0YHHTAAOV17Z9EIM" localSheetId="14" hidden="1">#REF!</definedName>
    <definedName name="BExKGNK5YGKP0YHHTAAOV17Z9EIM" localSheetId="12" hidden="1">#REF!</definedName>
    <definedName name="BExKGNK5YGKP0YHHTAAOV17Z9EIM" hidden="1">#REF!</definedName>
    <definedName name="BExKGV77YH9YXIQTRKK2331QGYKF" localSheetId="11" hidden="1">#REF!</definedName>
    <definedName name="BExKGV77YH9YXIQTRKK2331QGYKF" localSheetId="2" hidden="1">#REF!</definedName>
    <definedName name="BExKGV77YH9YXIQTRKK2331QGYKF" localSheetId="14" hidden="1">#REF!</definedName>
    <definedName name="BExKGV77YH9YXIQTRKK2331QGYKF" localSheetId="12" hidden="1">#REF!</definedName>
    <definedName name="BExKGV77YH9YXIQTRKK2331QGYKF" hidden="1">#REF!</definedName>
    <definedName name="BExKH3FTZ5VGTB86W9M4AB39R0G8" localSheetId="11" hidden="1">#REF!</definedName>
    <definedName name="BExKH3FTZ5VGTB86W9M4AB39R0G8" localSheetId="2" hidden="1">#REF!</definedName>
    <definedName name="BExKH3FTZ5VGTB86W9M4AB39R0G8" localSheetId="14" hidden="1">#REF!</definedName>
    <definedName name="BExKH3FTZ5VGTB86W9M4AB39R0G8" localSheetId="12" hidden="1">#REF!</definedName>
    <definedName name="BExKH3FTZ5VGTB86W9M4AB39R0G8" hidden="1">#REF!</definedName>
    <definedName name="BExKH3FV5U5O6XZM7STS3NZKQFGJ" localSheetId="11" hidden="1">#REF!</definedName>
    <definedName name="BExKH3FV5U5O6XZM7STS3NZKQFGJ" localSheetId="2" hidden="1">#REF!</definedName>
    <definedName name="BExKH3FV5U5O6XZM7STS3NZKQFGJ" localSheetId="14" hidden="1">#REF!</definedName>
    <definedName name="BExKH3FV5U5O6XZM7STS3NZKQFGJ" localSheetId="12" hidden="1">#REF!</definedName>
    <definedName name="BExKH3FV5U5O6XZM7STS3NZKQFGJ" hidden="1">#REF!</definedName>
    <definedName name="BExKH3W5435VN8DZ68OCKI93SEO4" localSheetId="11" hidden="1">#REF!</definedName>
    <definedName name="BExKH3W5435VN8DZ68OCKI93SEO4" localSheetId="2" hidden="1">#REF!</definedName>
    <definedName name="BExKH3W5435VN8DZ68OCKI93SEO4" localSheetId="14" hidden="1">#REF!</definedName>
    <definedName name="BExKH3W5435VN8DZ68OCKI93SEO4" localSheetId="12" hidden="1">#REF!</definedName>
    <definedName name="BExKH3W5435VN8DZ68OCKI93SEO4" hidden="1">#REF!</definedName>
    <definedName name="BExKH9L4L5ZUAA98QAZ7DB7YH4QE" localSheetId="11" hidden="1">#REF!</definedName>
    <definedName name="BExKH9L4L5ZUAA98QAZ7DB7YH4QE" localSheetId="2" hidden="1">#REF!</definedName>
    <definedName name="BExKH9L4L5ZUAA98QAZ7DB7YH4QE" localSheetId="14" hidden="1">#REF!</definedName>
    <definedName name="BExKH9L4L5ZUAA98QAZ7DB7YH4QE" localSheetId="12" hidden="1">#REF!</definedName>
    <definedName name="BExKH9L4L5ZUAA98QAZ7DB7YH4QE" hidden="1">#REF!</definedName>
    <definedName name="BExKHAMUH8NR3HRV0V6FHJE3ROLN" localSheetId="11" hidden="1">#REF!</definedName>
    <definedName name="BExKHAMUH8NR3HRV0V6FHJE3ROLN" localSheetId="2" hidden="1">#REF!</definedName>
    <definedName name="BExKHAMUH8NR3HRV0V6FHJE3ROLN" localSheetId="14" hidden="1">#REF!</definedName>
    <definedName name="BExKHAMUH8NR3HRV0V6FHJE3ROLN" localSheetId="12" hidden="1">#REF!</definedName>
    <definedName name="BExKHAMUH8NR3HRV0V6FHJE3ROLN" hidden="1">#REF!</definedName>
    <definedName name="BExKHCFKOWFHO2WW0N7Y5XDXEWAO" localSheetId="11" hidden="1">#REF!</definedName>
    <definedName name="BExKHCFKOWFHO2WW0N7Y5XDXEWAO" localSheetId="2" hidden="1">#REF!</definedName>
    <definedName name="BExKHCFKOWFHO2WW0N7Y5XDXEWAO" localSheetId="14" hidden="1">#REF!</definedName>
    <definedName name="BExKHCFKOWFHO2WW0N7Y5XDXEWAO" localSheetId="12" hidden="1">#REF!</definedName>
    <definedName name="BExKHCFKOWFHO2WW0N7Y5XDXEWAO" hidden="1">#REF!</definedName>
    <definedName name="BExKHIVLONZ46HLMR50DEXKEUNEP" localSheetId="11" hidden="1">#REF!</definedName>
    <definedName name="BExKHIVLONZ46HLMR50DEXKEUNEP" localSheetId="2" hidden="1">#REF!</definedName>
    <definedName name="BExKHIVLONZ46HLMR50DEXKEUNEP" localSheetId="14" hidden="1">#REF!</definedName>
    <definedName name="BExKHIVLONZ46HLMR50DEXKEUNEP" localSheetId="12" hidden="1">#REF!</definedName>
    <definedName name="BExKHIVLONZ46HLMR50DEXKEUNEP" hidden="1">#REF!</definedName>
    <definedName name="BExKHPM9XA0ADDK7TUR0N38EXWEP" localSheetId="11" hidden="1">#REF!</definedName>
    <definedName name="BExKHPM9XA0ADDK7TUR0N38EXWEP" localSheetId="2" hidden="1">#REF!</definedName>
    <definedName name="BExKHPM9XA0ADDK7TUR0N38EXWEP" localSheetId="14" hidden="1">#REF!</definedName>
    <definedName name="BExKHPM9XA0ADDK7TUR0N38EXWEP" localSheetId="12" hidden="1">#REF!</definedName>
    <definedName name="BExKHPM9XA0ADDK7TUR0N38EXWEP" hidden="1">#REF!</definedName>
    <definedName name="BExKHQYXEM47TMIQRQVHE4T5LT8K" localSheetId="11" hidden="1">#REF!</definedName>
    <definedName name="BExKHQYXEM47TMIQRQVHE4T5LT8K" localSheetId="2" hidden="1">#REF!</definedName>
    <definedName name="BExKHQYXEM47TMIQRQVHE4T5LT8K" localSheetId="14" hidden="1">#REF!</definedName>
    <definedName name="BExKHQYXEM47TMIQRQVHE4T5LT8K" localSheetId="12" hidden="1">#REF!</definedName>
    <definedName name="BExKHQYXEM47TMIQRQVHE4T5LT8K" hidden="1">#REF!</definedName>
    <definedName name="BExKI4076KXCDE5KXL79KT36OKLO" localSheetId="11" hidden="1">#REF!</definedName>
    <definedName name="BExKI4076KXCDE5KXL79KT36OKLO" localSheetId="2" hidden="1">#REF!</definedName>
    <definedName name="BExKI4076KXCDE5KXL79KT36OKLO" localSheetId="14" hidden="1">#REF!</definedName>
    <definedName name="BExKI4076KXCDE5KXL79KT36OKLO" localSheetId="12" hidden="1">#REF!</definedName>
    <definedName name="BExKI4076KXCDE5KXL79KT36OKLO" hidden="1">#REF!</definedName>
    <definedName name="BExKI7AUWXBP1WBLFRIYSNQZDWCY" localSheetId="11" hidden="1">#REF!</definedName>
    <definedName name="BExKI7AUWXBP1WBLFRIYSNQZDWCY" localSheetId="2" hidden="1">#REF!</definedName>
    <definedName name="BExKI7AUWXBP1WBLFRIYSNQZDWCY" localSheetId="14" hidden="1">#REF!</definedName>
    <definedName name="BExKI7AUWXBP1WBLFRIYSNQZDWCY" localSheetId="12" hidden="1">#REF!</definedName>
    <definedName name="BExKI7AUWXBP1WBLFRIYSNQZDWCY" hidden="1">#REF!</definedName>
    <definedName name="BExKI7LO70WYISR7Q0Y1ZDWO9M3B" localSheetId="11" hidden="1">#REF!</definedName>
    <definedName name="BExKI7LO70WYISR7Q0Y1ZDWO9M3B" localSheetId="2" hidden="1">#REF!</definedName>
    <definedName name="BExKI7LO70WYISR7Q0Y1ZDWO9M3B" localSheetId="14" hidden="1">#REF!</definedName>
    <definedName name="BExKI7LO70WYISR7Q0Y1ZDWO9M3B" localSheetId="12" hidden="1">#REF!</definedName>
    <definedName name="BExKI7LO70WYISR7Q0Y1ZDWO9M3B" hidden="1">#REF!</definedName>
    <definedName name="BExKIF3EIT434ZQKMDXUBJCRLMK8" localSheetId="11" hidden="1">#REF!</definedName>
    <definedName name="BExKIF3EIT434ZQKMDXUBJCRLMK8" localSheetId="2" hidden="1">#REF!</definedName>
    <definedName name="BExKIF3EIT434ZQKMDXUBJCRLMK8" localSheetId="14" hidden="1">#REF!</definedName>
    <definedName name="BExKIF3EIT434ZQKMDXUBJCRLMK8" localSheetId="12" hidden="1">#REF!</definedName>
    <definedName name="BExKIF3EIT434ZQKMDXUBJCRLMK8" hidden="1">#REF!</definedName>
    <definedName name="BExKIGQV6TXIZG039HBOJU62WP2U" localSheetId="11" hidden="1">#REF!</definedName>
    <definedName name="BExKIGQV6TXIZG039HBOJU62WP2U" localSheetId="2" hidden="1">#REF!</definedName>
    <definedName name="BExKIGQV6TXIZG039HBOJU62WP2U" localSheetId="14" hidden="1">#REF!</definedName>
    <definedName name="BExKIGQV6TXIZG039HBOJU62WP2U" localSheetId="12" hidden="1">#REF!</definedName>
    <definedName name="BExKIGQV6TXIZG039HBOJU62WP2U" hidden="1">#REF!</definedName>
    <definedName name="BExKILE008SF3KTAN8WML3XKI1NZ" localSheetId="11" hidden="1">#REF!</definedName>
    <definedName name="BExKILE008SF3KTAN8WML3XKI1NZ" localSheetId="2" hidden="1">#REF!</definedName>
    <definedName name="BExKILE008SF3KTAN8WML3XKI1NZ" localSheetId="14" hidden="1">#REF!</definedName>
    <definedName name="BExKILE008SF3KTAN8WML3XKI1NZ" localSheetId="12" hidden="1">#REF!</definedName>
    <definedName name="BExKILE008SF3KTAN8WML3XKI1NZ" hidden="1">#REF!</definedName>
    <definedName name="BExKINSBB6RS7I489QHMCOMU4Z2X" localSheetId="11" hidden="1">#REF!</definedName>
    <definedName name="BExKINSBB6RS7I489QHMCOMU4Z2X" localSheetId="2" hidden="1">#REF!</definedName>
    <definedName name="BExKINSBB6RS7I489QHMCOMU4Z2X" localSheetId="14" hidden="1">#REF!</definedName>
    <definedName name="BExKINSBB6RS7I489QHMCOMU4Z2X" localSheetId="12" hidden="1">#REF!</definedName>
    <definedName name="BExKINSBB6RS7I489QHMCOMU4Z2X" hidden="1">#REF!</definedName>
    <definedName name="BExKINXMPEA03CETGL1VOW1XRJIR" localSheetId="11" hidden="1">#REF!</definedName>
    <definedName name="BExKINXMPEA03CETGL1VOW1XRJIR" localSheetId="2" hidden="1">#REF!</definedName>
    <definedName name="BExKINXMPEA03CETGL1VOW1XRJIR" localSheetId="14" hidden="1">#REF!</definedName>
    <definedName name="BExKINXMPEA03CETGL1VOW1XRJIR" localSheetId="12" hidden="1">#REF!</definedName>
    <definedName name="BExKINXMPEA03CETGL1VOW1XRJIR" hidden="1">#REF!</definedName>
    <definedName name="BExKITBU5LXLZYDJS3D3BAVWEY3U" localSheetId="11" hidden="1">#REF!</definedName>
    <definedName name="BExKITBU5LXLZYDJS3D3BAVWEY3U" localSheetId="2" hidden="1">#REF!</definedName>
    <definedName name="BExKITBU5LXLZYDJS3D3BAVWEY3U" localSheetId="14" hidden="1">#REF!</definedName>
    <definedName name="BExKITBU5LXLZYDJS3D3BAVWEY3U" localSheetId="12" hidden="1">#REF!</definedName>
    <definedName name="BExKITBU5LXLZYDJS3D3BAVWEY3U" hidden="1">#REF!</definedName>
    <definedName name="BExKIU87ZKSOC2DYZWFK6SAK9I8E" localSheetId="11" hidden="1">#REF!</definedName>
    <definedName name="BExKIU87ZKSOC2DYZWFK6SAK9I8E" localSheetId="2" hidden="1">#REF!</definedName>
    <definedName name="BExKIU87ZKSOC2DYZWFK6SAK9I8E" localSheetId="14" hidden="1">#REF!</definedName>
    <definedName name="BExKIU87ZKSOC2DYZWFK6SAK9I8E" localSheetId="12" hidden="1">#REF!</definedName>
    <definedName name="BExKIU87ZKSOC2DYZWFK6SAK9I8E" hidden="1">#REF!</definedName>
    <definedName name="BExKJ449HLYX2DJ9UF0H9GTPSQ73" localSheetId="11" hidden="1">#REF!</definedName>
    <definedName name="BExKJ449HLYX2DJ9UF0H9GTPSQ73" localSheetId="2" hidden="1">#REF!</definedName>
    <definedName name="BExKJ449HLYX2DJ9UF0H9GTPSQ73" localSheetId="14" hidden="1">#REF!</definedName>
    <definedName name="BExKJ449HLYX2DJ9UF0H9GTPSQ73" localSheetId="12" hidden="1">#REF!</definedName>
    <definedName name="BExKJ449HLYX2DJ9UF0H9GTPSQ73" hidden="1">#REF!</definedName>
    <definedName name="BExKJ5649R9IC0GKQD6QI2G7C99Q" localSheetId="11" hidden="1">#REF!</definedName>
    <definedName name="BExKJ5649R9IC0GKQD6QI2G7C99Q" localSheetId="2" hidden="1">#REF!</definedName>
    <definedName name="BExKJ5649R9IC0GKQD6QI2G7C99Q" localSheetId="14" hidden="1">#REF!</definedName>
    <definedName name="BExKJ5649R9IC0GKQD6QI2G7C99Q" localSheetId="12" hidden="1">#REF!</definedName>
    <definedName name="BExKJ5649R9IC0GKQD6QI2G7C99Q" hidden="1">#REF!</definedName>
    <definedName name="BExKJEB4FXIMV2AAE9S3FCGRK1R0" localSheetId="11" hidden="1">#REF!</definedName>
    <definedName name="BExKJEB4FXIMV2AAE9S3FCGRK1R0" localSheetId="2" hidden="1">#REF!</definedName>
    <definedName name="BExKJEB4FXIMV2AAE9S3FCGRK1R0" localSheetId="14" hidden="1">#REF!</definedName>
    <definedName name="BExKJEB4FXIMV2AAE9S3FCGRK1R0" localSheetId="12" hidden="1">#REF!</definedName>
    <definedName name="BExKJEB4FXIMV2AAE9S3FCGRK1R0" hidden="1">#REF!</definedName>
    <definedName name="BExKJELX2RUC8UEC56IZPYYZXHA7" localSheetId="11" hidden="1">#REF!</definedName>
    <definedName name="BExKJELX2RUC8UEC56IZPYYZXHA7" localSheetId="2" hidden="1">#REF!</definedName>
    <definedName name="BExKJELX2RUC8UEC56IZPYYZXHA7" localSheetId="14" hidden="1">#REF!</definedName>
    <definedName name="BExKJELX2RUC8UEC56IZPYYZXHA7" localSheetId="12" hidden="1">#REF!</definedName>
    <definedName name="BExKJELX2RUC8UEC56IZPYYZXHA7" hidden="1">#REF!</definedName>
    <definedName name="BExKJI7CV9I6ILFIZ3SVO4DGK64J" localSheetId="11" hidden="1">#REF!</definedName>
    <definedName name="BExKJI7CV9I6ILFIZ3SVO4DGK64J" localSheetId="2" hidden="1">#REF!</definedName>
    <definedName name="BExKJI7CV9I6ILFIZ3SVO4DGK64J" localSheetId="14" hidden="1">#REF!</definedName>
    <definedName name="BExKJI7CV9I6ILFIZ3SVO4DGK64J" localSheetId="12" hidden="1">#REF!</definedName>
    <definedName name="BExKJI7CV9I6ILFIZ3SVO4DGK64J" hidden="1">#REF!</definedName>
    <definedName name="BExKJINMXS61G2TZEXCJAWVV4F57" localSheetId="11" hidden="1">#REF!</definedName>
    <definedName name="BExKJINMXS61G2TZEXCJAWVV4F57" localSheetId="2" hidden="1">#REF!</definedName>
    <definedName name="BExKJINMXS61G2TZEXCJAWVV4F57" localSheetId="14" hidden="1">#REF!</definedName>
    <definedName name="BExKJINMXS61G2TZEXCJAWVV4F57" localSheetId="12" hidden="1">#REF!</definedName>
    <definedName name="BExKJINMXS61G2TZEXCJAWVV4F57" hidden="1">#REF!</definedName>
    <definedName name="BExKJK5ME8KB7HA0180L7OUZDDGV" localSheetId="11" hidden="1">#REF!</definedName>
    <definedName name="BExKJK5ME8KB7HA0180L7OUZDDGV" localSheetId="2" hidden="1">#REF!</definedName>
    <definedName name="BExKJK5ME8KB7HA0180L7OUZDDGV" localSheetId="14" hidden="1">#REF!</definedName>
    <definedName name="BExKJK5ME8KB7HA0180L7OUZDDGV" localSheetId="12" hidden="1">#REF!</definedName>
    <definedName name="BExKJK5ME8KB7HA0180L7OUZDDGV" hidden="1">#REF!</definedName>
    <definedName name="BExKJLY652HI5GNEEWQXOB08K2C1" localSheetId="11" hidden="1">#REF!</definedName>
    <definedName name="BExKJLY652HI5GNEEWQXOB08K2C1" localSheetId="2" hidden="1">#REF!</definedName>
    <definedName name="BExKJLY652HI5GNEEWQXOB08K2C1" localSheetId="14" hidden="1">#REF!</definedName>
    <definedName name="BExKJLY652HI5GNEEWQXOB08K2C1" localSheetId="12" hidden="1">#REF!</definedName>
    <definedName name="BExKJLY652HI5GNEEWQXOB08K2C1" hidden="1">#REF!</definedName>
    <definedName name="BExKJN5IF0VMDILJ5K8ZENF2QYV1" localSheetId="11" hidden="1">#REF!</definedName>
    <definedName name="BExKJN5IF0VMDILJ5K8ZENF2QYV1" localSheetId="2" hidden="1">#REF!</definedName>
    <definedName name="BExKJN5IF0VMDILJ5K8ZENF2QYV1" localSheetId="14" hidden="1">#REF!</definedName>
    <definedName name="BExKJN5IF0VMDILJ5K8ZENF2QYV1" localSheetId="12" hidden="1">#REF!</definedName>
    <definedName name="BExKJN5IF0VMDILJ5K8ZENF2QYV1" hidden="1">#REF!</definedName>
    <definedName name="BExKJUSJPFUIK20FTVAFJWR2OUYX" localSheetId="11" hidden="1">#REF!</definedName>
    <definedName name="BExKJUSJPFUIK20FTVAFJWR2OUYX" localSheetId="2" hidden="1">#REF!</definedName>
    <definedName name="BExKJUSJPFUIK20FTVAFJWR2OUYX" localSheetId="14" hidden="1">#REF!</definedName>
    <definedName name="BExKJUSJPFUIK20FTVAFJWR2OUYX" localSheetId="12" hidden="1">#REF!</definedName>
    <definedName name="BExKJUSJPFUIK20FTVAFJWR2OUYX" hidden="1">#REF!</definedName>
    <definedName name="BExKJXHNZTE5OMRQ1KTVM1DIQE9I" localSheetId="11" hidden="1">#REF!</definedName>
    <definedName name="BExKJXHNZTE5OMRQ1KTVM1DIQE9I" localSheetId="2" hidden="1">#REF!</definedName>
    <definedName name="BExKJXHNZTE5OMRQ1KTVM1DIQE9I" localSheetId="14" hidden="1">#REF!</definedName>
    <definedName name="BExKJXHNZTE5OMRQ1KTVM1DIQE9I" localSheetId="12" hidden="1">#REF!</definedName>
    <definedName name="BExKJXHNZTE5OMRQ1KTVM1DIQE9I" hidden="1">#REF!</definedName>
    <definedName name="BExKK8VP5RS3D0UXZVKA37C4SYBP" localSheetId="11" hidden="1">#REF!</definedName>
    <definedName name="BExKK8VP5RS3D0UXZVKA37C4SYBP" localSheetId="2" hidden="1">#REF!</definedName>
    <definedName name="BExKK8VP5RS3D0UXZVKA37C4SYBP" localSheetId="14" hidden="1">#REF!</definedName>
    <definedName name="BExKK8VP5RS3D0UXZVKA37C4SYBP" localSheetId="12" hidden="1">#REF!</definedName>
    <definedName name="BExKK8VP5RS3D0UXZVKA37C4SYBP" hidden="1">#REF!</definedName>
    <definedName name="BExKKIM9NPF6B3SPMPIQB27HQME4" localSheetId="11" hidden="1">#REF!</definedName>
    <definedName name="BExKKIM9NPF6B3SPMPIQB27HQME4" localSheetId="2" hidden="1">#REF!</definedName>
    <definedName name="BExKKIM9NPF6B3SPMPIQB27HQME4" localSheetId="14" hidden="1">#REF!</definedName>
    <definedName name="BExKKIM9NPF6B3SPMPIQB27HQME4" localSheetId="12" hidden="1">#REF!</definedName>
    <definedName name="BExKKIM9NPF6B3SPMPIQB27HQME4" hidden="1">#REF!</definedName>
    <definedName name="BExKKIX1BCBQ4R3K41QD8NTV0OV0" localSheetId="11" hidden="1">#REF!</definedName>
    <definedName name="BExKKIX1BCBQ4R3K41QD8NTV0OV0" localSheetId="2" hidden="1">#REF!</definedName>
    <definedName name="BExKKIX1BCBQ4R3K41QD8NTV0OV0" localSheetId="14" hidden="1">#REF!</definedName>
    <definedName name="BExKKIX1BCBQ4R3K41QD8NTV0OV0" localSheetId="12" hidden="1">#REF!</definedName>
    <definedName name="BExKKIX1BCBQ4R3K41QD8NTV0OV0" hidden="1">#REF!</definedName>
    <definedName name="BExKKJ2IHMOO66DQ0V2YABR4GV05" localSheetId="11" hidden="1">#REF!</definedName>
    <definedName name="BExKKJ2IHMOO66DQ0V2YABR4GV05" localSheetId="2" hidden="1">#REF!</definedName>
    <definedName name="BExKKJ2IHMOO66DQ0V2YABR4GV05" localSheetId="14" hidden="1">#REF!</definedName>
    <definedName name="BExKKJ2IHMOO66DQ0V2YABR4GV05" localSheetId="12" hidden="1">#REF!</definedName>
    <definedName name="BExKKJ2IHMOO66DQ0V2YABR4GV05" hidden="1">#REF!</definedName>
    <definedName name="BExKKQ3ZWADYV03YHMXDOAMU90EB" localSheetId="11" hidden="1">#REF!</definedName>
    <definedName name="BExKKQ3ZWADYV03YHMXDOAMU90EB" localSheetId="2" hidden="1">#REF!</definedName>
    <definedName name="BExKKQ3ZWADYV03YHMXDOAMU90EB" localSheetId="14" hidden="1">#REF!</definedName>
    <definedName name="BExKKQ3ZWADYV03YHMXDOAMU90EB" localSheetId="12" hidden="1">#REF!</definedName>
    <definedName name="BExKKQ3ZWADYV03YHMXDOAMU90EB" hidden="1">#REF!</definedName>
    <definedName name="BExKKUGD2HMJWQEYZ8H3X1BMXFS9" localSheetId="11" hidden="1">#REF!</definedName>
    <definedName name="BExKKUGD2HMJWQEYZ8H3X1BMXFS9" localSheetId="2" hidden="1">#REF!</definedName>
    <definedName name="BExKKUGD2HMJWQEYZ8H3X1BMXFS9" localSheetId="14" hidden="1">#REF!</definedName>
    <definedName name="BExKKUGD2HMJWQEYZ8H3X1BMXFS9" localSheetId="12" hidden="1">#REF!</definedName>
    <definedName name="BExKKUGD2HMJWQEYZ8H3X1BMXFS9" hidden="1">#REF!</definedName>
    <definedName name="BExKKX05KCZZZPKOR1NE5A8RGVT4" localSheetId="11" hidden="1">#REF!</definedName>
    <definedName name="BExKKX05KCZZZPKOR1NE5A8RGVT4" localSheetId="2" hidden="1">#REF!</definedName>
    <definedName name="BExKKX05KCZZZPKOR1NE5A8RGVT4" localSheetId="14" hidden="1">#REF!</definedName>
    <definedName name="BExKKX05KCZZZPKOR1NE5A8RGVT4" localSheetId="12" hidden="1">#REF!</definedName>
    <definedName name="BExKKX05KCZZZPKOR1NE5A8RGVT4" hidden="1">#REF!</definedName>
    <definedName name="BExKL3QUCLQLECGZM555PRF8EN56" localSheetId="11" hidden="1">#REF!</definedName>
    <definedName name="BExKL3QUCLQLECGZM555PRF8EN56" localSheetId="2" hidden="1">#REF!</definedName>
    <definedName name="BExKL3QUCLQLECGZM555PRF8EN56" localSheetId="14" hidden="1">#REF!</definedName>
    <definedName name="BExKL3QUCLQLECGZM555PRF8EN56" localSheetId="12" hidden="1">#REF!</definedName>
    <definedName name="BExKL3QUCLQLECGZM555PRF8EN56" hidden="1">#REF!</definedName>
    <definedName name="BExKL7CGLA62V9UQH9ZDEHIK8W4O" localSheetId="11" hidden="1">#REF!</definedName>
    <definedName name="BExKL7CGLA62V9UQH9ZDEHIK8W4O" localSheetId="2" hidden="1">#REF!</definedName>
    <definedName name="BExKL7CGLA62V9UQH9ZDEHIK8W4O" localSheetId="14" hidden="1">#REF!</definedName>
    <definedName name="BExKL7CGLA62V9UQH9ZDEHIK8W4O" localSheetId="12" hidden="1">#REF!</definedName>
    <definedName name="BExKL7CGLA62V9UQH9ZDEHIK8W4O" hidden="1">#REF!</definedName>
    <definedName name="BExKLD6S9L66QYREYHBE5J44OK7X" localSheetId="11" hidden="1">#REF!</definedName>
    <definedName name="BExKLD6S9L66QYREYHBE5J44OK7X" localSheetId="2" hidden="1">#REF!</definedName>
    <definedName name="BExKLD6S9L66QYREYHBE5J44OK7X" localSheetId="14" hidden="1">#REF!</definedName>
    <definedName name="BExKLD6S9L66QYREYHBE5J44OK7X" localSheetId="12" hidden="1">#REF!</definedName>
    <definedName name="BExKLD6S9L66QYREYHBE5J44OK7X" hidden="1">#REF!</definedName>
    <definedName name="BExKLEZK32L28GYJWVO63BZ5E1JD" localSheetId="11" hidden="1">#REF!</definedName>
    <definedName name="BExKLEZK32L28GYJWVO63BZ5E1JD" localSheetId="2" hidden="1">#REF!</definedName>
    <definedName name="BExKLEZK32L28GYJWVO63BZ5E1JD" localSheetId="14" hidden="1">#REF!</definedName>
    <definedName name="BExKLEZK32L28GYJWVO63BZ5E1JD" localSheetId="12" hidden="1">#REF!</definedName>
    <definedName name="BExKLEZK32L28GYJWVO63BZ5E1JD" hidden="1">#REF!</definedName>
    <definedName name="BExKLLKVVHT06LA55JB2FC871DC5" localSheetId="11" hidden="1">#REF!</definedName>
    <definedName name="BExKLLKVVHT06LA55JB2FC871DC5" localSheetId="2" hidden="1">#REF!</definedName>
    <definedName name="BExKLLKVVHT06LA55JB2FC871DC5" localSheetId="14" hidden="1">#REF!</definedName>
    <definedName name="BExKLLKVVHT06LA55JB2FC871DC5" localSheetId="12" hidden="1">#REF!</definedName>
    <definedName name="BExKLLKVVHT06LA55JB2FC871DC5" hidden="1">#REF!</definedName>
    <definedName name="BExKMKNALVJRCZS69GFJA4M1J08O" localSheetId="11" hidden="1">#REF!</definedName>
    <definedName name="BExKMKNALVJRCZS69GFJA4M1J08O" localSheetId="2" hidden="1">#REF!</definedName>
    <definedName name="BExKMKNALVJRCZS69GFJA4M1J08O" localSheetId="14" hidden="1">#REF!</definedName>
    <definedName name="BExKMKNALVJRCZS69GFJA4M1J08O" localSheetId="12" hidden="1">#REF!</definedName>
    <definedName name="BExKMKNALVJRCZS69GFJA4M1J08O" hidden="1">#REF!</definedName>
    <definedName name="BExKMMFZIDRFNSBCWVADJ4S2JE52" localSheetId="11" hidden="1">#REF!</definedName>
    <definedName name="BExKMMFZIDRFNSBCWVADJ4S2JE52" localSheetId="2" hidden="1">#REF!</definedName>
    <definedName name="BExKMMFZIDRFNSBCWVADJ4S2JE52" localSheetId="14" hidden="1">#REF!</definedName>
    <definedName name="BExKMMFZIDRFNSBCWVADJ4S2JE52" localSheetId="12" hidden="1">#REF!</definedName>
    <definedName name="BExKMMFZIDRFNSBCWVADJ4S2JE52" hidden="1">#REF!</definedName>
    <definedName name="BExKMRZJS845FERFW6HUXLFAOMYD" localSheetId="11" hidden="1">#REF!</definedName>
    <definedName name="BExKMRZJS845FERFW6HUXLFAOMYD" localSheetId="2" hidden="1">#REF!</definedName>
    <definedName name="BExKMRZJS845FERFW6HUXLFAOMYD" localSheetId="14" hidden="1">#REF!</definedName>
    <definedName name="BExKMRZJS845FERFW6HUXLFAOMYD" localSheetId="12" hidden="1">#REF!</definedName>
    <definedName name="BExKMRZJS845FERFW6HUXLFAOMYD" hidden="1">#REF!</definedName>
    <definedName name="BExKMS514WWPGUGRYGTH6XU97T8B" localSheetId="11" hidden="1">#REF!</definedName>
    <definedName name="BExKMS514WWPGUGRYGTH6XU97T8B" localSheetId="2" hidden="1">#REF!</definedName>
    <definedName name="BExKMS514WWPGUGRYGTH6XU97T8B" localSheetId="14" hidden="1">#REF!</definedName>
    <definedName name="BExKMS514WWPGUGRYGTH6XU97T8B" localSheetId="12" hidden="1">#REF!</definedName>
    <definedName name="BExKMS514WWPGUGRYGTH6XU97T8B" hidden="1">#REF!</definedName>
    <definedName name="BExKMUDV8AH8HQAD5HJVUW7GFDWU" localSheetId="11" hidden="1">#REF!</definedName>
    <definedName name="BExKMUDV8AH8HQAD5HJVUW7GFDWU" localSheetId="2" hidden="1">#REF!</definedName>
    <definedName name="BExKMUDV8AH8HQAD5HJVUW7GFDWU" localSheetId="14" hidden="1">#REF!</definedName>
    <definedName name="BExKMUDV8AH8HQAD5HJVUW7GFDWU" localSheetId="12" hidden="1">#REF!</definedName>
    <definedName name="BExKMUDV8AH8HQAD5HJVUW7GFDWU" hidden="1">#REF!</definedName>
    <definedName name="BExKMWBX4EH3EYJ07UFEM08NB40Z" localSheetId="11" hidden="1">#REF!</definedName>
    <definedName name="BExKMWBX4EH3EYJ07UFEM08NB40Z" localSheetId="2" hidden="1">#REF!</definedName>
    <definedName name="BExKMWBX4EH3EYJ07UFEM08NB40Z" localSheetId="14" hidden="1">#REF!</definedName>
    <definedName name="BExKMWBX4EH3EYJ07UFEM08NB40Z" localSheetId="12" hidden="1">#REF!</definedName>
    <definedName name="BExKMWBX4EH3EYJ07UFEM08NB40Z" hidden="1">#REF!</definedName>
    <definedName name="BExKN4Q70IU9OY91QRUSK3044MQD" localSheetId="11" hidden="1">#REF!</definedName>
    <definedName name="BExKN4Q70IU9OY91QRUSK3044MQD" localSheetId="2" hidden="1">#REF!</definedName>
    <definedName name="BExKN4Q70IU9OY91QRUSK3044MQD" localSheetId="14" hidden="1">#REF!</definedName>
    <definedName name="BExKN4Q70IU9OY91QRUSK3044MQD" localSheetId="12" hidden="1">#REF!</definedName>
    <definedName name="BExKN4Q70IU9OY91QRUSK3044MQD" hidden="1">#REF!</definedName>
    <definedName name="BExKNBGV2IR3S7M0BX4810KZB4V3" localSheetId="11" hidden="1">#REF!</definedName>
    <definedName name="BExKNBGV2IR3S7M0BX4810KZB4V3" localSheetId="2" hidden="1">#REF!</definedName>
    <definedName name="BExKNBGV2IR3S7M0BX4810KZB4V3" localSheetId="14" hidden="1">#REF!</definedName>
    <definedName name="BExKNBGV2IR3S7M0BX4810KZB4V3" localSheetId="12" hidden="1">#REF!</definedName>
    <definedName name="BExKNBGV2IR3S7M0BX4810KZB4V3" hidden="1">#REF!</definedName>
    <definedName name="BExKNCTBZTSY3MO42VU5PLV6YUHZ" localSheetId="11" hidden="1">#REF!</definedName>
    <definedName name="BExKNCTBZTSY3MO42VU5PLV6YUHZ" localSheetId="2" hidden="1">#REF!</definedName>
    <definedName name="BExKNCTBZTSY3MO42VU5PLV6YUHZ" localSheetId="14" hidden="1">#REF!</definedName>
    <definedName name="BExKNCTBZTSY3MO42VU5PLV6YUHZ" localSheetId="12" hidden="1">#REF!</definedName>
    <definedName name="BExKNCTBZTSY3MO42VU5PLV6YUHZ" hidden="1">#REF!</definedName>
    <definedName name="BExKNGV2YY749C42AQ2T9QNIE5C3" localSheetId="11" hidden="1">#REF!</definedName>
    <definedName name="BExKNGV2YY749C42AQ2T9QNIE5C3" localSheetId="2" hidden="1">#REF!</definedName>
    <definedName name="BExKNGV2YY749C42AQ2T9QNIE5C3" localSheetId="14" hidden="1">#REF!</definedName>
    <definedName name="BExKNGV2YY749C42AQ2T9QNIE5C3" localSheetId="12" hidden="1">#REF!</definedName>
    <definedName name="BExKNGV2YY749C42AQ2T9QNIE5C3" hidden="1">#REF!</definedName>
    <definedName name="BExKNH0F1WPNUEQITIUN5T4NDX9H" localSheetId="11" hidden="1">#REF!</definedName>
    <definedName name="BExKNH0F1WPNUEQITIUN5T4NDX9H" localSheetId="2" hidden="1">#REF!</definedName>
    <definedName name="BExKNH0F1WPNUEQITIUN5T4NDX9H" localSheetId="14" hidden="1">#REF!</definedName>
    <definedName name="BExKNH0F1WPNUEQITIUN5T4NDX9H" localSheetId="12" hidden="1">#REF!</definedName>
    <definedName name="BExKNH0F1WPNUEQITIUN5T4NDX9H" hidden="1">#REF!</definedName>
    <definedName name="BExKNV8UOHVWEHDJWI2WMJ9X6QHZ" localSheetId="11" hidden="1">#REF!</definedName>
    <definedName name="BExKNV8UOHVWEHDJWI2WMJ9X6QHZ" localSheetId="2" hidden="1">#REF!</definedName>
    <definedName name="BExKNV8UOHVWEHDJWI2WMJ9X6QHZ" localSheetId="14" hidden="1">#REF!</definedName>
    <definedName name="BExKNV8UOHVWEHDJWI2WMJ9X6QHZ" localSheetId="12" hidden="1">#REF!</definedName>
    <definedName name="BExKNV8UOHVWEHDJWI2WMJ9X6QHZ" hidden="1">#REF!</definedName>
    <definedName name="BExKNZLD7UATC1MYRNJD8H2NH4KU" localSheetId="11" hidden="1">#REF!</definedName>
    <definedName name="BExKNZLD7UATC1MYRNJD8H2NH4KU" localSheetId="2" hidden="1">#REF!</definedName>
    <definedName name="BExKNZLD7UATC1MYRNJD8H2NH4KU" localSheetId="14" hidden="1">#REF!</definedName>
    <definedName name="BExKNZLD7UATC1MYRNJD8H2NH4KU" localSheetId="12" hidden="1">#REF!</definedName>
    <definedName name="BExKNZLD7UATC1MYRNJD8H2NH4KU" hidden="1">#REF!</definedName>
    <definedName name="BExKNZQUKQQG2Y97R74G4O4BJP1L" localSheetId="11" hidden="1">#REF!</definedName>
    <definedName name="BExKNZQUKQQG2Y97R74G4O4BJP1L" localSheetId="2" hidden="1">#REF!</definedName>
    <definedName name="BExKNZQUKQQG2Y97R74G4O4BJP1L" localSheetId="14" hidden="1">#REF!</definedName>
    <definedName name="BExKNZQUKQQG2Y97R74G4O4BJP1L" localSheetId="12" hidden="1">#REF!</definedName>
    <definedName name="BExKNZQUKQQG2Y97R74G4O4BJP1L" hidden="1">#REF!</definedName>
    <definedName name="BExKO06X0EAD3ABEG1E8PWLDWHBA" localSheetId="11" hidden="1">#REF!</definedName>
    <definedName name="BExKO06X0EAD3ABEG1E8PWLDWHBA" localSheetId="2" hidden="1">#REF!</definedName>
    <definedName name="BExKO06X0EAD3ABEG1E8PWLDWHBA" localSheetId="14" hidden="1">#REF!</definedName>
    <definedName name="BExKO06X0EAD3ABEG1E8PWLDWHBA" localSheetId="12" hidden="1">#REF!</definedName>
    <definedName name="BExKO06X0EAD3ABEG1E8PWLDWHBA" hidden="1">#REF!</definedName>
    <definedName name="BExKO2AHHSGNI1AZOIOW21KPXKPE" localSheetId="11" hidden="1">#REF!</definedName>
    <definedName name="BExKO2AHHSGNI1AZOIOW21KPXKPE" localSheetId="2" hidden="1">#REF!</definedName>
    <definedName name="BExKO2AHHSGNI1AZOIOW21KPXKPE" localSheetId="14" hidden="1">#REF!</definedName>
    <definedName name="BExKO2AHHSGNI1AZOIOW21KPXKPE" localSheetId="12" hidden="1">#REF!</definedName>
    <definedName name="BExKO2AHHSGNI1AZOIOW21KPXKPE" hidden="1">#REF!</definedName>
    <definedName name="BExKO2FXWJWC5IZLDN8JHYILQJ2N" localSheetId="11" hidden="1">#REF!</definedName>
    <definedName name="BExKO2FXWJWC5IZLDN8JHYILQJ2N" localSheetId="2" hidden="1">#REF!</definedName>
    <definedName name="BExKO2FXWJWC5IZLDN8JHYILQJ2N" localSheetId="14" hidden="1">#REF!</definedName>
    <definedName name="BExKO2FXWJWC5IZLDN8JHYILQJ2N" localSheetId="12" hidden="1">#REF!</definedName>
    <definedName name="BExKO2FXWJWC5IZLDN8JHYILQJ2N" hidden="1">#REF!</definedName>
    <definedName name="BExKO438WZ8FKOU00NURGFMOYXWN" localSheetId="11" hidden="1">#REF!</definedName>
    <definedName name="BExKO438WZ8FKOU00NURGFMOYXWN" localSheetId="2" hidden="1">#REF!</definedName>
    <definedName name="BExKO438WZ8FKOU00NURGFMOYXWN" localSheetId="14" hidden="1">#REF!</definedName>
    <definedName name="BExKO438WZ8FKOU00NURGFMOYXWN" localSheetId="12" hidden="1">#REF!</definedName>
    <definedName name="BExKO438WZ8FKOU00NURGFMOYXWN" hidden="1">#REF!</definedName>
    <definedName name="BExKO551EZ73M80UFHBQE7BQVU4L" localSheetId="11" hidden="1">#REF!</definedName>
    <definedName name="BExKO551EZ73M80UFHBQE7BQVU4L" localSheetId="2" hidden="1">#REF!</definedName>
    <definedName name="BExKO551EZ73M80UFHBQE7BQVU4L" localSheetId="14" hidden="1">#REF!</definedName>
    <definedName name="BExKO551EZ73M80UFHBQE7BQVU4L" localSheetId="12" hidden="1">#REF!</definedName>
    <definedName name="BExKO551EZ73M80UFHBQE7BQVU4L" hidden="1">#REF!</definedName>
    <definedName name="BExKOBA4VTRV9YG31IM1PDDO3J9M" localSheetId="11" hidden="1">#REF!</definedName>
    <definedName name="BExKOBA4VTRV9YG31IM1PDDO3J9M" localSheetId="2" hidden="1">#REF!</definedName>
    <definedName name="BExKOBA4VTRV9YG31IM1PDDO3J9M" localSheetId="14" hidden="1">#REF!</definedName>
    <definedName name="BExKOBA4VTRV9YG31IM1PDDO3J9M" localSheetId="12" hidden="1">#REF!</definedName>
    <definedName name="BExKOBA4VTRV9YG31IM1PDDO3J9M" hidden="1">#REF!</definedName>
    <definedName name="BExKODIZGWW2EQD0FEYW6WK6XLCM" localSheetId="11" hidden="1">#REF!</definedName>
    <definedName name="BExKODIZGWW2EQD0FEYW6WK6XLCM" localSheetId="2" hidden="1">#REF!</definedName>
    <definedName name="BExKODIZGWW2EQD0FEYW6WK6XLCM" localSheetId="14" hidden="1">#REF!</definedName>
    <definedName name="BExKODIZGWW2EQD0FEYW6WK6XLCM" localSheetId="12" hidden="1">#REF!</definedName>
    <definedName name="BExKODIZGWW2EQD0FEYW6WK6XLCM" hidden="1">#REF!</definedName>
    <definedName name="BExKOPO2HPWVQGAKW8LOZMPIDEFG" localSheetId="11" hidden="1">#REF!</definedName>
    <definedName name="BExKOPO2HPWVQGAKW8LOZMPIDEFG" localSheetId="2" hidden="1">#REF!</definedName>
    <definedName name="BExKOPO2HPWVQGAKW8LOZMPIDEFG" localSheetId="14" hidden="1">#REF!</definedName>
    <definedName name="BExKOPO2HPWVQGAKW8LOZMPIDEFG" localSheetId="12" hidden="1">#REF!</definedName>
    <definedName name="BExKOPO2HPWVQGAKW8LOZMPIDEFG" hidden="1">#REF!</definedName>
    <definedName name="BExKP7SRQ3MN5BDYXV2XMBQNUH23" localSheetId="11" hidden="1">#REF!</definedName>
    <definedName name="BExKP7SRQ3MN5BDYXV2XMBQNUH23" localSheetId="2" hidden="1">#REF!</definedName>
    <definedName name="BExKP7SRQ3MN5BDYXV2XMBQNUH23" localSheetId="14" hidden="1">#REF!</definedName>
    <definedName name="BExKP7SRQ3MN5BDYXV2XMBQNUH23" localSheetId="12" hidden="1">#REF!</definedName>
    <definedName name="BExKP7SRQ3MN5BDYXV2XMBQNUH23" hidden="1">#REF!</definedName>
    <definedName name="BExKPEZP0QTKOTLIMMIFSVTHQEEK" localSheetId="11" hidden="1">#REF!</definedName>
    <definedName name="BExKPEZP0QTKOTLIMMIFSVTHQEEK" localSheetId="2" hidden="1">#REF!</definedName>
    <definedName name="BExKPEZP0QTKOTLIMMIFSVTHQEEK" localSheetId="14" hidden="1">#REF!</definedName>
    <definedName name="BExKPEZP0QTKOTLIMMIFSVTHQEEK" localSheetId="12" hidden="1">#REF!</definedName>
    <definedName name="BExKPEZP0QTKOTLIMMIFSVTHQEEK" hidden="1">#REF!</definedName>
    <definedName name="BExKPFFSVTL757PNITV8R9RN4452" localSheetId="11" hidden="1">#REF!</definedName>
    <definedName name="BExKPFFSVTL757PNITV8R9RN4452" localSheetId="2" hidden="1">#REF!</definedName>
    <definedName name="BExKPFFSVTL757PNITV8R9RN4452" localSheetId="14" hidden="1">#REF!</definedName>
    <definedName name="BExKPFFSVTL757PNITV8R9RN4452" localSheetId="12" hidden="1">#REF!</definedName>
    <definedName name="BExKPFFSVTL757PNITV8R9RN4452" hidden="1">#REF!</definedName>
    <definedName name="BExKPJHKPVROP9QX9BMBZMU2HEZ1" localSheetId="11" hidden="1">#REF!</definedName>
    <definedName name="BExKPJHKPVROP9QX9BMBZMU2HEZ1" localSheetId="2" hidden="1">#REF!</definedName>
    <definedName name="BExKPJHKPVROP9QX9BMBZMU2HEZ1" localSheetId="14" hidden="1">#REF!</definedName>
    <definedName name="BExKPJHKPVROP9QX9BMBZMU2HEZ1" localSheetId="12" hidden="1">#REF!</definedName>
    <definedName name="BExKPJHKPVROP9QX9BMBZMU2HEZ1" hidden="1">#REF!</definedName>
    <definedName name="BExKPLQJX0HJ8OTXBXH9IC9J2V0W" localSheetId="11" hidden="1">#REF!</definedName>
    <definedName name="BExKPLQJX0HJ8OTXBXH9IC9J2V0W" localSheetId="2" hidden="1">#REF!</definedName>
    <definedName name="BExKPLQJX0HJ8OTXBXH9IC9J2V0W" localSheetId="14" hidden="1">#REF!</definedName>
    <definedName name="BExKPLQJX0HJ8OTXBXH9IC9J2V0W" localSheetId="12" hidden="1">#REF!</definedName>
    <definedName name="BExKPLQJX0HJ8OTXBXH9IC9J2V0W" hidden="1">#REF!</definedName>
    <definedName name="BExKPN8C7GN36ZJZHLOB74LU6KT0" localSheetId="11" hidden="1">#REF!</definedName>
    <definedName name="BExKPN8C7GN36ZJZHLOB74LU6KT0" localSheetId="2" hidden="1">#REF!</definedName>
    <definedName name="BExKPN8C7GN36ZJZHLOB74LU6KT0" localSheetId="14" hidden="1">#REF!</definedName>
    <definedName name="BExKPN8C7GN36ZJZHLOB74LU6KT0" localSheetId="12" hidden="1">#REF!</definedName>
    <definedName name="BExKPN8C7GN36ZJZHLOB74LU6KT0" hidden="1">#REF!</definedName>
    <definedName name="BExKPX9VZ1J5021Q98K60HMPJU58" localSheetId="11" hidden="1">#REF!</definedName>
    <definedName name="BExKPX9VZ1J5021Q98K60HMPJU58" localSheetId="2" hidden="1">#REF!</definedName>
    <definedName name="BExKPX9VZ1J5021Q98K60HMPJU58" localSheetId="14" hidden="1">#REF!</definedName>
    <definedName name="BExKPX9VZ1J5021Q98K60HMPJU58" localSheetId="12" hidden="1">#REF!</definedName>
    <definedName name="BExKPX9VZ1J5021Q98K60HMPJU58" hidden="1">#REF!</definedName>
    <definedName name="BExKQGGEP203MUWSJVORTY7RFOFT" localSheetId="11" hidden="1">#REF!</definedName>
    <definedName name="BExKQGGEP203MUWSJVORTY7RFOFT" localSheetId="2" hidden="1">#REF!</definedName>
    <definedName name="BExKQGGEP203MUWSJVORTY7RFOFT" localSheetId="14" hidden="1">#REF!</definedName>
    <definedName name="BExKQGGEP203MUWSJVORTY7RFOFT" localSheetId="12" hidden="1">#REF!</definedName>
    <definedName name="BExKQGGEP203MUWSJVORTY7RFOFT" hidden="1">#REF!</definedName>
    <definedName name="BExKQJGAAWNM3NT19E9I0CQDBTU0" localSheetId="11" hidden="1">#REF!</definedName>
    <definedName name="BExKQJGAAWNM3NT19E9I0CQDBTU0" localSheetId="2" hidden="1">#REF!</definedName>
    <definedName name="BExKQJGAAWNM3NT19E9I0CQDBTU0" localSheetId="14" hidden="1">#REF!</definedName>
    <definedName name="BExKQJGAAWNM3NT19E9I0CQDBTU0" localSheetId="12" hidden="1">#REF!</definedName>
    <definedName name="BExKQJGAAWNM3NT19E9I0CQDBTU0" hidden="1">#REF!</definedName>
    <definedName name="BExKQM5GJ1ZN5REKFE7YVBQ0KXWF" localSheetId="11" hidden="1">#REF!</definedName>
    <definedName name="BExKQM5GJ1ZN5REKFE7YVBQ0KXWF" localSheetId="2" hidden="1">#REF!</definedName>
    <definedName name="BExKQM5GJ1ZN5REKFE7YVBQ0KXWF" localSheetId="14" hidden="1">#REF!</definedName>
    <definedName name="BExKQM5GJ1ZN5REKFE7YVBQ0KXWF" localSheetId="12" hidden="1">#REF!</definedName>
    <definedName name="BExKQM5GJ1ZN5REKFE7YVBQ0KXWF" hidden="1">#REF!</definedName>
    <definedName name="BExKQQ71278061G7ZFYGPWOMOMY2" localSheetId="11" hidden="1">#REF!</definedName>
    <definedName name="BExKQQ71278061G7ZFYGPWOMOMY2" localSheetId="2" hidden="1">#REF!</definedName>
    <definedName name="BExKQQ71278061G7ZFYGPWOMOMY2" localSheetId="14" hidden="1">#REF!</definedName>
    <definedName name="BExKQQ71278061G7ZFYGPWOMOMY2" localSheetId="12" hidden="1">#REF!</definedName>
    <definedName name="BExKQQ71278061G7ZFYGPWOMOMY2" hidden="1">#REF!</definedName>
    <definedName name="BExKQTXRG3ECU8NT47UR7643LO5G" localSheetId="11" hidden="1">#REF!</definedName>
    <definedName name="BExKQTXRG3ECU8NT47UR7643LO5G" localSheetId="2" hidden="1">#REF!</definedName>
    <definedName name="BExKQTXRG3ECU8NT47UR7643LO5G" localSheetId="14" hidden="1">#REF!</definedName>
    <definedName name="BExKQTXRG3ECU8NT47UR7643LO5G" localSheetId="12" hidden="1">#REF!</definedName>
    <definedName name="BExKQTXRG3ECU8NT47UR7643LO5G" hidden="1">#REF!</definedName>
    <definedName name="BExKQVL7HPOIZ4FHANDFMVOJLEPR" localSheetId="11" hidden="1">#REF!</definedName>
    <definedName name="BExKQVL7HPOIZ4FHANDFMVOJLEPR" localSheetId="2" hidden="1">#REF!</definedName>
    <definedName name="BExKQVL7HPOIZ4FHANDFMVOJLEPR" localSheetId="14" hidden="1">#REF!</definedName>
    <definedName name="BExKQVL7HPOIZ4FHANDFMVOJLEPR" localSheetId="12" hidden="1">#REF!</definedName>
    <definedName name="BExKQVL7HPOIZ4FHANDFMVOJLEPR" hidden="1">#REF!</definedName>
    <definedName name="BExKR3ZAJRYXZB4M7XZPK0I7E55W" localSheetId="11" hidden="1">#REF!</definedName>
    <definedName name="BExKR3ZAJRYXZB4M7XZPK0I7E55W" localSheetId="2" hidden="1">#REF!</definedName>
    <definedName name="BExKR3ZAJRYXZB4M7XZPK0I7E55W" localSheetId="14" hidden="1">#REF!</definedName>
    <definedName name="BExKR3ZAJRYXZB4M7XZPK0I7E55W" localSheetId="12" hidden="1">#REF!</definedName>
    <definedName name="BExKR3ZAJRYXZB4M7XZPK0I7E55W" hidden="1">#REF!</definedName>
    <definedName name="BExKR8RZSEHW184G0Z56B4EGNU72" localSheetId="11" hidden="1">#REF!</definedName>
    <definedName name="BExKR8RZSEHW184G0Z56B4EGNU72" localSheetId="2" hidden="1">#REF!</definedName>
    <definedName name="BExKR8RZSEHW184G0Z56B4EGNU72" localSheetId="14" hidden="1">#REF!</definedName>
    <definedName name="BExKR8RZSEHW184G0Z56B4EGNU72" localSheetId="12" hidden="1">#REF!</definedName>
    <definedName name="BExKR8RZSEHW184G0Z56B4EGNU72" hidden="1">#REF!</definedName>
    <definedName name="BExKRHM60KUPM7RGAAFRSKX4TMS5" localSheetId="11" hidden="1">#REF!</definedName>
    <definedName name="BExKRHM60KUPM7RGAAFRSKX4TMS5" localSheetId="2" hidden="1">#REF!</definedName>
    <definedName name="BExKRHM60KUPM7RGAAFRSKX4TMS5" localSheetId="14" hidden="1">#REF!</definedName>
    <definedName name="BExKRHM60KUPM7RGAAFRSKX4TMS5" localSheetId="12" hidden="1">#REF!</definedName>
    <definedName name="BExKRHM60KUPM7RGAAFRSKX4TMS5" hidden="1">#REF!</definedName>
    <definedName name="BExKRQB2LX164R610N3VXJPD3C1W" localSheetId="11" hidden="1">#REF!</definedName>
    <definedName name="BExKRQB2LX164R610N3VXJPD3C1W" localSheetId="2" hidden="1">#REF!</definedName>
    <definedName name="BExKRQB2LX164R610N3VXJPD3C1W" localSheetId="14" hidden="1">#REF!</definedName>
    <definedName name="BExKRQB2LX164R610N3VXJPD3C1W" localSheetId="12" hidden="1">#REF!</definedName>
    <definedName name="BExKRQB2LX164R610N3VXJPD3C1W" hidden="1">#REF!</definedName>
    <definedName name="BExKRVUSQ6PA7ZYQSTEQL3X7PB9P" localSheetId="11" hidden="1">#REF!</definedName>
    <definedName name="BExKRVUSQ6PA7ZYQSTEQL3X7PB9P" localSheetId="2" hidden="1">#REF!</definedName>
    <definedName name="BExKRVUSQ6PA7ZYQSTEQL3X7PB9P" localSheetId="14" hidden="1">#REF!</definedName>
    <definedName name="BExKRVUSQ6PA7ZYQSTEQL3X7PB9P" localSheetId="12" hidden="1">#REF!</definedName>
    <definedName name="BExKRVUSQ6PA7ZYQSTEQL3X7PB9P" hidden="1">#REF!</definedName>
    <definedName name="BExKRY3KZ7F7RB2KH8HXSQ85IEQO" localSheetId="11" hidden="1">#REF!</definedName>
    <definedName name="BExKRY3KZ7F7RB2KH8HXSQ85IEQO" localSheetId="2" hidden="1">#REF!</definedName>
    <definedName name="BExKRY3KZ7F7RB2KH8HXSQ85IEQO" localSheetId="14" hidden="1">#REF!</definedName>
    <definedName name="BExKRY3KZ7F7RB2KH8HXSQ85IEQO" localSheetId="12" hidden="1">#REF!</definedName>
    <definedName name="BExKRY3KZ7F7RB2KH8HXSQ85IEQO" hidden="1">#REF!</definedName>
    <definedName name="BExKS91CCVW1YKNE1EQ4MCE1E9JX" localSheetId="11" hidden="1">#REF!</definedName>
    <definedName name="BExKS91CCVW1YKNE1EQ4MCE1E9JX" localSheetId="2" hidden="1">#REF!</definedName>
    <definedName name="BExKS91CCVW1YKNE1EQ4MCE1E9JX" localSheetId="14" hidden="1">#REF!</definedName>
    <definedName name="BExKS91CCVW1YKNE1EQ4MCE1E9JX" localSheetId="12" hidden="1">#REF!</definedName>
    <definedName name="BExKS91CCVW1YKNE1EQ4MCE1E9JX" hidden="1">#REF!</definedName>
    <definedName name="BExKSA37DZTCK6H13HPIKR0ZFVL8" localSheetId="11" hidden="1">#REF!</definedName>
    <definedName name="BExKSA37DZTCK6H13HPIKR0ZFVL8" localSheetId="2" hidden="1">#REF!</definedName>
    <definedName name="BExKSA37DZTCK6H13HPIKR0ZFVL8" localSheetId="14" hidden="1">#REF!</definedName>
    <definedName name="BExKSA37DZTCK6H13HPIKR0ZFVL8" localSheetId="12" hidden="1">#REF!</definedName>
    <definedName name="BExKSA37DZTCK6H13HPIKR0ZFVL8" hidden="1">#REF!</definedName>
    <definedName name="BExKSB51O073JLM4PEU353GBBSMI" localSheetId="11" hidden="1">#REF!</definedName>
    <definedName name="BExKSB51O073JLM4PEU353GBBSMI" localSheetId="2" hidden="1">#REF!</definedName>
    <definedName name="BExKSB51O073JLM4PEU353GBBSMI" localSheetId="14" hidden="1">#REF!</definedName>
    <definedName name="BExKSB51O073JLM4PEU353GBBSMI" localSheetId="12" hidden="1">#REF!</definedName>
    <definedName name="BExKSB51O073JLM4PEU353GBBSMI" hidden="1">#REF!</definedName>
    <definedName name="BExKSC1EDUXA6RM44LZV6HMMHKLX" localSheetId="11" hidden="1">#REF!</definedName>
    <definedName name="BExKSC1EDUXA6RM44LZV6HMMHKLX" localSheetId="2" hidden="1">#REF!</definedName>
    <definedName name="BExKSC1EDUXA6RM44LZV6HMMHKLX" localSheetId="14" hidden="1">#REF!</definedName>
    <definedName name="BExKSC1EDUXA6RM44LZV6HMMHKLX" localSheetId="12" hidden="1">#REF!</definedName>
    <definedName name="BExKSC1EDUXA6RM44LZV6HMMHKLX" hidden="1">#REF!</definedName>
    <definedName name="BExKSFMOMSZYDE0WNC94F40S6636" localSheetId="11" hidden="1">#REF!</definedName>
    <definedName name="BExKSFMOMSZYDE0WNC94F40S6636" localSheetId="2" hidden="1">#REF!</definedName>
    <definedName name="BExKSFMOMSZYDE0WNC94F40S6636" localSheetId="14" hidden="1">#REF!</definedName>
    <definedName name="BExKSFMOMSZYDE0WNC94F40S6636" localSheetId="12" hidden="1">#REF!</definedName>
    <definedName name="BExKSFMOMSZYDE0WNC94F40S6636" hidden="1">#REF!</definedName>
    <definedName name="BExKSHQ9K79S8KYUWIV5M5LAHHF1" localSheetId="11" hidden="1">#REF!</definedName>
    <definedName name="BExKSHQ9K79S8KYUWIV5M5LAHHF1" localSheetId="2" hidden="1">#REF!</definedName>
    <definedName name="BExKSHQ9K79S8KYUWIV5M5LAHHF1" localSheetId="14" hidden="1">#REF!</definedName>
    <definedName name="BExKSHQ9K79S8KYUWIV5M5LAHHF1" localSheetId="12" hidden="1">#REF!</definedName>
    <definedName name="BExKSHQ9K79S8KYUWIV5M5LAHHF1" hidden="1">#REF!</definedName>
    <definedName name="BExKSJTWG9L3FCX8FLK4EMUJMF27" localSheetId="11" hidden="1">#REF!</definedName>
    <definedName name="BExKSJTWG9L3FCX8FLK4EMUJMF27" localSheetId="2" hidden="1">#REF!</definedName>
    <definedName name="BExKSJTWG9L3FCX8FLK4EMUJMF27" localSheetId="14" hidden="1">#REF!</definedName>
    <definedName name="BExKSJTWG9L3FCX8FLK4EMUJMF27" localSheetId="12" hidden="1">#REF!</definedName>
    <definedName name="BExKSJTWG9L3FCX8FLK4EMUJMF27" hidden="1">#REF!</definedName>
    <definedName name="BExKSU0MKNAVZYYPKCYTZDWQX4R8" localSheetId="11" hidden="1">#REF!</definedName>
    <definedName name="BExKSU0MKNAVZYYPKCYTZDWQX4R8" localSheetId="2" hidden="1">#REF!</definedName>
    <definedName name="BExKSU0MKNAVZYYPKCYTZDWQX4R8" localSheetId="14" hidden="1">#REF!</definedName>
    <definedName name="BExKSU0MKNAVZYYPKCYTZDWQX4R8" localSheetId="12" hidden="1">#REF!</definedName>
    <definedName name="BExKSU0MKNAVZYYPKCYTZDWQX4R8" hidden="1">#REF!</definedName>
    <definedName name="BExKSX60G1MUS689FXIGYP2F7C62" localSheetId="11" hidden="1">#REF!</definedName>
    <definedName name="BExKSX60G1MUS689FXIGYP2F7C62" localSheetId="2" hidden="1">#REF!</definedName>
    <definedName name="BExKSX60G1MUS689FXIGYP2F7C62" localSheetId="14" hidden="1">#REF!</definedName>
    <definedName name="BExKSX60G1MUS689FXIGYP2F7C62" localSheetId="12" hidden="1">#REF!</definedName>
    <definedName name="BExKSX60G1MUS689FXIGYP2F7C62" hidden="1">#REF!</definedName>
    <definedName name="BExKT2UZ7Y2VWF5NQE18SJRLD2RN" localSheetId="11" hidden="1">#REF!</definedName>
    <definedName name="BExKT2UZ7Y2VWF5NQE18SJRLD2RN" localSheetId="2" hidden="1">#REF!</definedName>
    <definedName name="BExKT2UZ7Y2VWF5NQE18SJRLD2RN" localSheetId="14" hidden="1">#REF!</definedName>
    <definedName name="BExKT2UZ7Y2VWF5NQE18SJRLD2RN" localSheetId="12" hidden="1">#REF!</definedName>
    <definedName name="BExKT2UZ7Y2VWF5NQE18SJRLD2RN" hidden="1">#REF!</definedName>
    <definedName name="BExKT3GJFNGAM09H5F615E36A38C" localSheetId="11" hidden="1">#REF!</definedName>
    <definedName name="BExKT3GJFNGAM09H5F615E36A38C" localSheetId="2" hidden="1">#REF!</definedName>
    <definedName name="BExKT3GJFNGAM09H5F615E36A38C" localSheetId="14" hidden="1">#REF!</definedName>
    <definedName name="BExKT3GJFNGAM09H5F615E36A38C" localSheetId="12" hidden="1">#REF!</definedName>
    <definedName name="BExKT3GJFNGAM09H5F615E36A38C" hidden="1">#REF!</definedName>
    <definedName name="BExKTD1UM9PTLYETG1RM502XDNC0" localSheetId="11" hidden="1">#REF!</definedName>
    <definedName name="BExKTD1UM9PTLYETG1RM502XDNC0" localSheetId="2" hidden="1">#REF!</definedName>
    <definedName name="BExKTD1UM9PTLYETG1RM502XDNC0" localSheetId="14" hidden="1">#REF!</definedName>
    <definedName name="BExKTD1UM9PTLYETG1RM502XDNC0" localSheetId="12" hidden="1">#REF!</definedName>
    <definedName name="BExKTD1UM9PTLYETG1RM502XDNC0" hidden="1">#REF!</definedName>
    <definedName name="BExKTJN26AY45CE6JUAX3OIL48F7" localSheetId="11" hidden="1">#REF!</definedName>
    <definedName name="BExKTJN26AY45CE6JUAX3OIL48F7" localSheetId="2" hidden="1">#REF!</definedName>
    <definedName name="BExKTJN26AY45CE6JUAX3OIL48F7" localSheetId="14" hidden="1">#REF!</definedName>
    <definedName name="BExKTJN26AY45CE6JUAX3OIL48F7" localSheetId="12" hidden="1">#REF!</definedName>
    <definedName name="BExKTJN26AY45CE6JUAX3OIL48F7" hidden="1">#REF!</definedName>
    <definedName name="BExKTQZGN8GI3XGSEXMPCCA3S19H" localSheetId="11" hidden="1">#REF!</definedName>
    <definedName name="BExKTQZGN8GI3XGSEXMPCCA3S19H" localSheetId="2" hidden="1">#REF!</definedName>
    <definedName name="BExKTQZGN8GI3XGSEXMPCCA3S19H" localSheetId="14" hidden="1">#REF!</definedName>
    <definedName name="BExKTQZGN8GI3XGSEXMPCCA3S19H" localSheetId="12" hidden="1">#REF!</definedName>
    <definedName name="BExKTQZGN8GI3XGSEXMPCCA3S19H" hidden="1">#REF!</definedName>
    <definedName name="BExKTUKYYU0F6TUW1RXV24LRAZFE" localSheetId="11" hidden="1">#REF!</definedName>
    <definedName name="BExKTUKYYU0F6TUW1RXV24LRAZFE" localSheetId="2" hidden="1">#REF!</definedName>
    <definedName name="BExKTUKYYU0F6TUW1RXV24LRAZFE" localSheetId="14" hidden="1">#REF!</definedName>
    <definedName name="BExKTUKYYU0F6TUW1RXV24LRAZFE" localSheetId="12" hidden="1">#REF!</definedName>
    <definedName name="BExKTUKYYU0F6TUW1RXV24LRAZFE" hidden="1">#REF!</definedName>
    <definedName name="BExKU3FBLHQBIUTN6XEZW5GC9OG1" localSheetId="11" hidden="1">#REF!</definedName>
    <definedName name="BExKU3FBLHQBIUTN6XEZW5GC9OG1" localSheetId="2" hidden="1">#REF!</definedName>
    <definedName name="BExKU3FBLHQBIUTN6XEZW5GC9OG1" localSheetId="14" hidden="1">#REF!</definedName>
    <definedName name="BExKU3FBLHQBIUTN6XEZW5GC9OG1" localSheetId="12" hidden="1">#REF!</definedName>
    <definedName name="BExKU3FBLHQBIUTN6XEZW5GC9OG1" hidden="1">#REF!</definedName>
    <definedName name="BExKU82I99FEUIZLODXJDOJC96CQ" localSheetId="11" hidden="1">#REF!</definedName>
    <definedName name="BExKU82I99FEUIZLODXJDOJC96CQ" localSheetId="2" hidden="1">#REF!</definedName>
    <definedName name="BExKU82I99FEUIZLODXJDOJC96CQ" localSheetId="14" hidden="1">#REF!</definedName>
    <definedName name="BExKU82I99FEUIZLODXJDOJC96CQ" localSheetId="12" hidden="1">#REF!</definedName>
    <definedName name="BExKU82I99FEUIZLODXJDOJC96CQ" hidden="1">#REF!</definedName>
    <definedName name="BExKUDM0DFSCM3D91SH0XLXJSL18" localSheetId="11" hidden="1">#REF!</definedName>
    <definedName name="BExKUDM0DFSCM3D91SH0XLXJSL18" localSheetId="2" hidden="1">#REF!</definedName>
    <definedName name="BExKUDM0DFSCM3D91SH0XLXJSL18" localSheetId="14" hidden="1">#REF!</definedName>
    <definedName name="BExKUDM0DFSCM3D91SH0XLXJSL18" localSheetId="12" hidden="1">#REF!</definedName>
    <definedName name="BExKUDM0DFSCM3D91SH0XLXJSL18" hidden="1">#REF!</definedName>
    <definedName name="BExKUHYKD9TJTMQOOBS4EX04FCEZ" localSheetId="11" hidden="1">#REF!</definedName>
    <definedName name="BExKUHYKD9TJTMQOOBS4EX04FCEZ" localSheetId="2" hidden="1">#REF!</definedName>
    <definedName name="BExKUHYKD9TJTMQOOBS4EX04FCEZ" localSheetId="14" hidden="1">#REF!</definedName>
    <definedName name="BExKUHYKD9TJTMQOOBS4EX04FCEZ" localSheetId="12" hidden="1">#REF!</definedName>
    <definedName name="BExKUHYKD9TJTMQOOBS4EX04FCEZ" hidden="1">#REF!</definedName>
    <definedName name="BExKULEKJLA77AUQPDUHSM94Y76Z" localSheetId="11" hidden="1">#REF!</definedName>
    <definedName name="BExKULEKJLA77AUQPDUHSM94Y76Z" localSheetId="2" hidden="1">#REF!</definedName>
    <definedName name="BExKULEKJLA77AUQPDUHSM94Y76Z" localSheetId="14" hidden="1">#REF!</definedName>
    <definedName name="BExKULEKJLA77AUQPDUHSM94Y76Z" localSheetId="12" hidden="1">#REF!</definedName>
    <definedName name="BExKULEKJLA77AUQPDUHSM94Y76Z" hidden="1">#REF!</definedName>
    <definedName name="BExKUXE506JSYMR4CV866RHRDYR9" localSheetId="11" hidden="1">#REF!</definedName>
    <definedName name="BExKUXE506JSYMR4CV866RHRDYR9" localSheetId="2" hidden="1">#REF!</definedName>
    <definedName name="BExKUXE506JSYMR4CV866RHRDYR9" localSheetId="14" hidden="1">#REF!</definedName>
    <definedName name="BExKUXE506JSYMR4CV866RHRDYR9" localSheetId="12" hidden="1">#REF!</definedName>
    <definedName name="BExKUXE506JSYMR4CV866RHRDYR9" hidden="1">#REF!</definedName>
    <definedName name="BExKV08R85MKI3MAX9E2HERNQUNL" localSheetId="11" hidden="1">#REF!</definedName>
    <definedName name="BExKV08R85MKI3MAX9E2HERNQUNL" localSheetId="2" hidden="1">#REF!</definedName>
    <definedName name="BExKV08R85MKI3MAX9E2HERNQUNL" localSheetId="14" hidden="1">#REF!</definedName>
    <definedName name="BExKV08R85MKI3MAX9E2HERNQUNL" localSheetId="12" hidden="1">#REF!</definedName>
    <definedName name="BExKV08R85MKI3MAX9E2HERNQUNL" hidden="1">#REF!</definedName>
    <definedName name="BExKV4AAUNNJL5JWD7PX6BFKVS6O" localSheetId="11" hidden="1">#REF!</definedName>
    <definedName name="BExKV4AAUNNJL5JWD7PX6BFKVS6O" localSheetId="2" hidden="1">#REF!</definedName>
    <definedName name="BExKV4AAUNNJL5JWD7PX6BFKVS6O" localSheetId="14" hidden="1">#REF!</definedName>
    <definedName name="BExKV4AAUNNJL5JWD7PX6BFKVS6O" localSheetId="12" hidden="1">#REF!</definedName>
    <definedName name="BExKV4AAUNNJL5JWD7PX6BFKVS6O" hidden="1">#REF!</definedName>
    <definedName name="BExKVDVK6HN74GQPTXICP9BFC8CF" localSheetId="11" hidden="1">#REF!</definedName>
    <definedName name="BExKVDVK6HN74GQPTXICP9BFC8CF" localSheetId="2" hidden="1">#REF!</definedName>
    <definedName name="BExKVDVK6HN74GQPTXICP9BFC8CF" localSheetId="14" hidden="1">#REF!</definedName>
    <definedName name="BExKVDVK6HN74GQPTXICP9BFC8CF" localSheetId="12" hidden="1">#REF!</definedName>
    <definedName name="BExKVDVK6HN74GQPTXICP9BFC8CF" hidden="1">#REF!</definedName>
    <definedName name="BExKVFZ3ZZGIC1QI8XN6BYFWN0ZY" localSheetId="11" hidden="1">#REF!</definedName>
    <definedName name="BExKVFZ3ZZGIC1QI8XN6BYFWN0ZY" localSheetId="2" hidden="1">#REF!</definedName>
    <definedName name="BExKVFZ3ZZGIC1QI8XN6BYFWN0ZY" localSheetId="14" hidden="1">#REF!</definedName>
    <definedName name="BExKVFZ3ZZGIC1QI8XN6BYFWN0ZY" localSheetId="12" hidden="1">#REF!</definedName>
    <definedName name="BExKVFZ3ZZGIC1QI8XN6BYFWN0ZY" hidden="1">#REF!</definedName>
    <definedName name="BExKVG4KGO28KPGTAFL1R8TTZ10N" localSheetId="11" hidden="1">#REF!</definedName>
    <definedName name="BExKVG4KGO28KPGTAFL1R8TTZ10N" localSheetId="2" hidden="1">#REF!</definedName>
    <definedName name="BExKVG4KGO28KPGTAFL1R8TTZ10N" localSheetId="14" hidden="1">#REF!</definedName>
    <definedName name="BExKVG4KGO28KPGTAFL1R8TTZ10N" localSheetId="12" hidden="1">#REF!</definedName>
    <definedName name="BExKVG4KGO28KPGTAFL1R8TTZ10N" hidden="1">#REF!</definedName>
    <definedName name="BExKW0CSH7DA02YSNV64PSEIXB2P" localSheetId="11" hidden="1">#REF!</definedName>
    <definedName name="BExKW0CSH7DA02YSNV64PSEIXB2P" localSheetId="2" hidden="1">#REF!</definedName>
    <definedName name="BExKW0CSH7DA02YSNV64PSEIXB2P" localSheetId="14" hidden="1">#REF!</definedName>
    <definedName name="BExKW0CSH7DA02YSNV64PSEIXB2P" localSheetId="12" hidden="1">#REF!</definedName>
    <definedName name="BExKW0CSH7DA02YSNV64PSEIXB2P" hidden="1">#REF!</definedName>
    <definedName name="BExM9NUG3Q31X01AI9ZJCZIX25CS" localSheetId="11" hidden="1">#REF!</definedName>
    <definedName name="BExM9NUG3Q31X01AI9ZJCZIX25CS" localSheetId="2" hidden="1">#REF!</definedName>
    <definedName name="BExM9NUG3Q31X01AI9ZJCZIX25CS" localSheetId="14" hidden="1">#REF!</definedName>
    <definedName name="BExM9NUG3Q31X01AI9ZJCZIX25CS" localSheetId="12" hidden="1">#REF!</definedName>
    <definedName name="BExM9NUG3Q31X01AI9ZJCZIX25CS" hidden="1">#REF!</definedName>
    <definedName name="BExM9OG182RP30MY23PG49LVPZ1C" localSheetId="11" hidden="1">#REF!</definedName>
    <definedName name="BExM9OG182RP30MY23PG49LVPZ1C" localSheetId="2" hidden="1">#REF!</definedName>
    <definedName name="BExM9OG182RP30MY23PG49LVPZ1C" localSheetId="14" hidden="1">#REF!</definedName>
    <definedName name="BExM9OG182RP30MY23PG49LVPZ1C" localSheetId="12" hidden="1">#REF!</definedName>
    <definedName name="BExM9OG182RP30MY23PG49LVPZ1C" hidden="1">#REF!</definedName>
    <definedName name="BExMA64MW1S18NH8DCKPCCEI5KCB" localSheetId="11" hidden="1">#REF!</definedName>
    <definedName name="BExMA64MW1S18NH8DCKPCCEI5KCB" localSheetId="2" hidden="1">#REF!</definedName>
    <definedName name="BExMA64MW1S18NH8DCKPCCEI5KCB" localSheetId="14" hidden="1">#REF!</definedName>
    <definedName name="BExMA64MW1S18NH8DCKPCCEI5KCB" localSheetId="12" hidden="1">#REF!</definedName>
    <definedName name="BExMA64MW1S18NH8DCKPCCEI5KCB" hidden="1">#REF!</definedName>
    <definedName name="BExMALEWFUEM8Y686IT03ECURUBR" localSheetId="11" hidden="1">#REF!</definedName>
    <definedName name="BExMALEWFUEM8Y686IT03ECURUBR" localSheetId="2" hidden="1">#REF!</definedName>
    <definedName name="BExMALEWFUEM8Y686IT03ECURUBR" localSheetId="14" hidden="1">#REF!</definedName>
    <definedName name="BExMALEWFUEM8Y686IT03ECURUBR" localSheetId="12" hidden="1">#REF!</definedName>
    <definedName name="BExMALEWFUEM8Y686IT03ECURUBR" hidden="1">#REF!</definedName>
    <definedName name="BExMAS0AQY7KMMTBTBPK0SWWDITB" localSheetId="11" hidden="1">#REF!</definedName>
    <definedName name="BExMAS0AQY7KMMTBTBPK0SWWDITB" localSheetId="2" hidden="1">#REF!</definedName>
    <definedName name="BExMAS0AQY7KMMTBTBPK0SWWDITB" localSheetId="14" hidden="1">#REF!</definedName>
    <definedName name="BExMAS0AQY7KMMTBTBPK0SWWDITB" localSheetId="12" hidden="1">#REF!</definedName>
    <definedName name="BExMAS0AQY7KMMTBTBPK0SWWDITB" hidden="1">#REF!</definedName>
    <definedName name="BExMAXJS82ZJ8RS22VLE0V0LDUII" localSheetId="11" hidden="1">#REF!</definedName>
    <definedName name="BExMAXJS82ZJ8RS22VLE0V0LDUII" localSheetId="2" hidden="1">#REF!</definedName>
    <definedName name="BExMAXJS82ZJ8RS22VLE0V0LDUII" localSheetId="14" hidden="1">#REF!</definedName>
    <definedName name="BExMAXJS82ZJ8RS22VLE0V0LDUII" localSheetId="12" hidden="1">#REF!</definedName>
    <definedName name="BExMAXJS82ZJ8RS22VLE0V0LDUII" hidden="1">#REF!</definedName>
    <definedName name="BExMB4QRS0R3MTB4CMUHFZ84LNZQ" localSheetId="11" hidden="1">#REF!</definedName>
    <definedName name="BExMB4QRS0R3MTB4CMUHFZ84LNZQ" localSheetId="2" hidden="1">#REF!</definedName>
    <definedName name="BExMB4QRS0R3MTB4CMUHFZ84LNZQ" localSheetId="14" hidden="1">#REF!</definedName>
    <definedName name="BExMB4QRS0R3MTB4CMUHFZ84LNZQ" localSheetId="12" hidden="1">#REF!</definedName>
    <definedName name="BExMB4QRS0R3MTB4CMUHFZ84LNZQ" hidden="1">#REF!</definedName>
    <definedName name="BExMB7AICZ233JKSCEUSR9RQXRS0" localSheetId="11" hidden="1">#REF!</definedName>
    <definedName name="BExMB7AICZ233JKSCEUSR9RQXRS0" localSheetId="2" hidden="1">#REF!</definedName>
    <definedName name="BExMB7AICZ233JKSCEUSR9RQXRS0" localSheetId="14" hidden="1">#REF!</definedName>
    <definedName name="BExMB7AICZ233JKSCEUSR9RQXRS0" localSheetId="12" hidden="1">#REF!</definedName>
    <definedName name="BExMB7AICZ233JKSCEUSR9RQXRS0" hidden="1">#REF!</definedName>
    <definedName name="BExMBC35WKQY5CWQJLV4D05O6971" localSheetId="11" hidden="1">#REF!</definedName>
    <definedName name="BExMBC35WKQY5CWQJLV4D05O6971" localSheetId="2" hidden="1">#REF!</definedName>
    <definedName name="BExMBC35WKQY5CWQJLV4D05O6971" localSheetId="14" hidden="1">#REF!</definedName>
    <definedName name="BExMBC35WKQY5CWQJLV4D05O6971" localSheetId="12" hidden="1">#REF!</definedName>
    <definedName name="BExMBC35WKQY5CWQJLV4D05O6971" hidden="1">#REF!</definedName>
    <definedName name="BExMBFTZV4Q1A5KG25C1N9PHQNSW" localSheetId="11" hidden="1">#REF!</definedName>
    <definedName name="BExMBFTZV4Q1A5KG25C1N9PHQNSW" localSheetId="2" hidden="1">#REF!</definedName>
    <definedName name="BExMBFTZV4Q1A5KG25C1N9PHQNSW" localSheetId="14" hidden="1">#REF!</definedName>
    <definedName name="BExMBFTZV4Q1A5KG25C1N9PHQNSW" localSheetId="12" hidden="1">#REF!</definedName>
    <definedName name="BExMBFTZV4Q1A5KG25C1N9PHQNSW" hidden="1">#REF!</definedName>
    <definedName name="BExMBFZFXQDH3H55R89930TFTU36" localSheetId="11" hidden="1">#REF!</definedName>
    <definedName name="BExMBFZFXQDH3H55R89930TFTU36" localSheetId="2" hidden="1">#REF!</definedName>
    <definedName name="BExMBFZFXQDH3H55R89930TFTU36" localSheetId="14" hidden="1">#REF!</definedName>
    <definedName name="BExMBFZFXQDH3H55R89930TFTU36" localSheetId="12" hidden="1">#REF!</definedName>
    <definedName name="BExMBFZFXQDH3H55R89930TFTU36" hidden="1">#REF!</definedName>
    <definedName name="BExMBK6ISK3U7KHZKUJXIDKGF6VW" localSheetId="11" hidden="1">#REF!</definedName>
    <definedName name="BExMBK6ISK3U7KHZKUJXIDKGF6VW" localSheetId="2" hidden="1">#REF!</definedName>
    <definedName name="BExMBK6ISK3U7KHZKUJXIDKGF6VW" localSheetId="14" hidden="1">#REF!</definedName>
    <definedName name="BExMBK6ISK3U7KHZKUJXIDKGF6VW" localSheetId="12" hidden="1">#REF!</definedName>
    <definedName name="BExMBK6ISK3U7KHZKUJXIDKGF6VW" hidden="1">#REF!</definedName>
    <definedName name="BExMBYPQDG9AYDQ5E8IECVFREPO6" localSheetId="11" hidden="1">#REF!</definedName>
    <definedName name="BExMBYPQDG9AYDQ5E8IECVFREPO6" localSheetId="2" hidden="1">#REF!</definedName>
    <definedName name="BExMBYPQDG9AYDQ5E8IECVFREPO6" localSheetId="9" hidden="1">[16]ZZCOOM_M03_Q004!#REF!</definedName>
    <definedName name="BExMBYPQDG9AYDQ5E8IECVFREPO6" localSheetId="7" hidden="1">[16]ZZCOOM_M03_Q004!#REF!</definedName>
    <definedName name="BExMBYPQDG9AYDQ5E8IECVFREPO6" localSheetId="6" hidden="1">[16]ZZCOOM_M03_Q004!#REF!</definedName>
    <definedName name="BExMBYPQDG9AYDQ5E8IECVFREPO6" localSheetId="14" hidden="1">#REF!</definedName>
    <definedName name="BExMBYPQDG9AYDQ5E8IECVFREPO6" localSheetId="12" hidden="1">#REF!</definedName>
    <definedName name="BExMBYPQDG9AYDQ5E8IECVFREPO6" hidden="1">#REF!</definedName>
    <definedName name="BExMC8AZUTX8LG89K2JJR7ZG62XX" localSheetId="11" hidden="1">#REF!</definedName>
    <definedName name="BExMC8AZUTX8LG89K2JJR7ZG62XX" localSheetId="2" hidden="1">#REF!</definedName>
    <definedName name="BExMC8AZUTX8LG89K2JJR7ZG62XX" localSheetId="14" hidden="1">#REF!</definedName>
    <definedName name="BExMC8AZUTX8LG89K2JJR7ZG62XX" localSheetId="12" hidden="1">#REF!</definedName>
    <definedName name="BExMC8AZUTX8LG89K2JJR7ZG62XX" hidden="1">#REF!</definedName>
    <definedName name="BExMCA96YR10V72G2R0SCIKPZLIZ" localSheetId="11" hidden="1">#REF!</definedName>
    <definedName name="BExMCA96YR10V72G2R0SCIKPZLIZ" localSheetId="2" hidden="1">#REF!</definedName>
    <definedName name="BExMCA96YR10V72G2R0SCIKPZLIZ" localSheetId="14" hidden="1">#REF!</definedName>
    <definedName name="BExMCA96YR10V72G2R0SCIKPZLIZ" localSheetId="12" hidden="1">#REF!</definedName>
    <definedName name="BExMCA96YR10V72G2R0SCIKPZLIZ" hidden="1">#REF!</definedName>
    <definedName name="BExMCB5JU5I2VQDUBS4O42BTEVKI" localSheetId="11" hidden="1">#REF!</definedName>
    <definedName name="BExMCB5JU5I2VQDUBS4O42BTEVKI" localSheetId="2" hidden="1">#REF!</definedName>
    <definedName name="BExMCB5JU5I2VQDUBS4O42BTEVKI" localSheetId="14" hidden="1">#REF!</definedName>
    <definedName name="BExMCB5JU5I2VQDUBS4O42BTEVKI" localSheetId="12" hidden="1">#REF!</definedName>
    <definedName name="BExMCB5JU5I2VQDUBS4O42BTEVKI" hidden="1">#REF!</definedName>
    <definedName name="BExMCFSQFSEMPY5IXDIRKZDASDBR" localSheetId="11" hidden="1">#REF!</definedName>
    <definedName name="BExMCFSQFSEMPY5IXDIRKZDASDBR" localSheetId="2" hidden="1">#REF!</definedName>
    <definedName name="BExMCFSQFSEMPY5IXDIRKZDASDBR" localSheetId="14" hidden="1">#REF!</definedName>
    <definedName name="BExMCFSQFSEMPY5IXDIRKZDASDBR" localSheetId="12" hidden="1">#REF!</definedName>
    <definedName name="BExMCFSQFSEMPY5IXDIRKZDASDBR" hidden="1">#REF!</definedName>
    <definedName name="BExMCH58I9XOLK7WEE6VSJGYPJGL" localSheetId="11" hidden="1">#REF!</definedName>
    <definedName name="BExMCH58I9XOLK7WEE6VSJGYPJGL" localSheetId="2" hidden="1">#REF!</definedName>
    <definedName name="BExMCH58I9XOLK7WEE6VSJGYPJGL" localSheetId="14" hidden="1">#REF!</definedName>
    <definedName name="BExMCH58I9XOLK7WEE6VSJGYPJGL" localSheetId="12" hidden="1">#REF!</definedName>
    <definedName name="BExMCH58I9XOLK7WEE6VSJGYPJGL" hidden="1">#REF!</definedName>
    <definedName name="BExMCMZOEYWVOOJ98TBHTTCS7XB8" localSheetId="11" hidden="1">#REF!</definedName>
    <definedName name="BExMCMZOEYWVOOJ98TBHTTCS7XB8" localSheetId="2" hidden="1">#REF!</definedName>
    <definedName name="BExMCMZOEYWVOOJ98TBHTTCS7XB8" localSheetId="14" hidden="1">#REF!</definedName>
    <definedName name="BExMCMZOEYWVOOJ98TBHTTCS7XB8" localSheetId="12" hidden="1">#REF!</definedName>
    <definedName name="BExMCMZOEYWVOOJ98TBHTTCS7XB8" hidden="1">#REF!</definedName>
    <definedName name="BExMCS8EF2W3FS9QADNKREYSI8P0" localSheetId="11" hidden="1">#REF!</definedName>
    <definedName name="BExMCS8EF2W3FS9QADNKREYSI8P0" localSheetId="2" hidden="1">#REF!</definedName>
    <definedName name="BExMCS8EF2W3FS9QADNKREYSI8P0" localSheetId="14" hidden="1">#REF!</definedName>
    <definedName name="BExMCS8EF2W3FS9QADNKREYSI8P0" localSheetId="12" hidden="1">#REF!</definedName>
    <definedName name="BExMCS8EF2W3FS9QADNKREYSI8P0" hidden="1">#REF!</definedName>
    <definedName name="BExMCSU0KZGHALEL7N5DJBVL94K7" localSheetId="11" hidden="1">#REF!</definedName>
    <definedName name="BExMCSU0KZGHALEL7N5DJBVL94K7" localSheetId="2" hidden="1">#REF!</definedName>
    <definedName name="BExMCSU0KZGHALEL7N5DJBVL94K7" localSheetId="14" hidden="1">#REF!</definedName>
    <definedName name="BExMCSU0KZGHALEL7N5DJBVL94K7" localSheetId="12" hidden="1">#REF!</definedName>
    <definedName name="BExMCSU0KZGHALEL7N5DJBVL94K7" hidden="1">#REF!</definedName>
    <definedName name="BExMCUS7GSOM96J0HJ7EH0FFM2AC" localSheetId="11" hidden="1">#REF!</definedName>
    <definedName name="BExMCUS7GSOM96J0HJ7EH0FFM2AC" localSheetId="2" hidden="1">#REF!</definedName>
    <definedName name="BExMCUS7GSOM96J0HJ7EH0FFM2AC" localSheetId="14" hidden="1">#REF!</definedName>
    <definedName name="BExMCUS7GSOM96J0HJ7EH0FFM2AC" localSheetId="12" hidden="1">#REF!</definedName>
    <definedName name="BExMCUS7GSOM96J0HJ7EH0FFM2AC" hidden="1">#REF!</definedName>
    <definedName name="BExMCYTT6TVDWMJXO1NZANRTVNAN" localSheetId="11" hidden="1">#REF!</definedName>
    <definedName name="BExMCYTT6TVDWMJXO1NZANRTVNAN" localSheetId="2" hidden="1">#REF!</definedName>
    <definedName name="BExMCYTT6TVDWMJXO1NZANRTVNAN" localSheetId="14" hidden="1">#REF!</definedName>
    <definedName name="BExMCYTT6TVDWMJXO1NZANRTVNAN" localSheetId="12" hidden="1">#REF!</definedName>
    <definedName name="BExMCYTT6TVDWMJXO1NZANRTVNAN" hidden="1">#REF!</definedName>
    <definedName name="BExMD54CT1VTE5YGBM90H90NF28M" localSheetId="11" hidden="1">#REF!</definedName>
    <definedName name="BExMD54CT1VTE5YGBM90H90NF28M" localSheetId="2" hidden="1">#REF!</definedName>
    <definedName name="BExMD54CT1VTE5YGBM90H90NF28M" localSheetId="14" hidden="1">#REF!</definedName>
    <definedName name="BExMD54CT1VTE5YGBM90H90NF28M" localSheetId="12" hidden="1">#REF!</definedName>
    <definedName name="BExMD54CT1VTE5YGBM90H90NF28M" hidden="1">#REF!</definedName>
    <definedName name="BExMD5F6IAV108XYJLXUO9HD0IT6" localSheetId="11" hidden="1">#REF!</definedName>
    <definedName name="BExMD5F6IAV108XYJLXUO9HD0IT6" localSheetId="2" hidden="1">#REF!</definedName>
    <definedName name="BExMD5F6IAV108XYJLXUO9HD0IT6" localSheetId="14" hidden="1">#REF!</definedName>
    <definedName name="BExMD5F6IAV108XYJLXUO9HD0IT6" localSheetId="12" hidden="1">#REF!</definedName>
    <definedName name="BExMD5F6IAV108XYJLXUO9HD0IT6" hidden="1">#REF!</definedName>
    <definedName name="BExMDANV66W9T3XAXID40XFJ0J93" localSheetId="11" hidden="1">#REF!</definedName>
    <definedName name="BExMDANV66W9T3XAXID40XFJ0J93" localSheetId="2" hidden="1">#REF!</definedName>
    <definedName name="BExMDANV66W9T3XAXID40XFJ0J93" localSheetId="14" hidden="1">#REF!</definedName>
    <definedName name="BExMDANV66W9T3XAXID40XFJ0J93" localSheetId="12" hidden="1">#REF!</definedName>
    <definedName name="BExMDANV66W9T3XAXID40XFJ0J93" hidden="1">#REF!</definedName>
    <definedName name="BExMDGD1KQP7NNR78X2ZX4FCBQ1S" localSheetId="11" hidden="1">#REF!</definedName>
    <definedName name="BExMDGD1KQP7NNR78X2ZX4FCBQ1S" localSheetId="2" hidden="1">#REF!</definedName>
    <definedName name="BExMDGD1KQP7NNR78X2ZX4FCBQ1S" localSheetId="14" hidden="1">#REF!</definedName>
    <definedName name="BExMDGD1KQP7NNR78X2ZX4FCBQ1S" localSheetId="12" hidden="1">#REF!</definedName>
    <definedName name="BExMDGD1KQP7NNR78X2ZX4FCBQ1S" hidden="1">#REF!</definedName>
    <definedName name="BExMDIRDK0DI8P86HB7WPH8QWLSQ" localSheetId="11" hidden="1">#REF!</definedName>
    <definedName name="BExMDIRDK0DI8P86HB7WPH8QWLSQ" localSheetId="2" hidden="1">#REF!</definedName>
    <definedName name="BExMDIRDK0DI8P86HB7WPH8QWLSQ" localSheetId="14" hidden="1">#REF!</definedName>
    <definedName name="BExMDIRDK0DI8P86HB7WPH8QWLSQ" localSheetId="12" hidden="1">#REF!</definedName>
    <definedName name="BExMDIRDK0DI8P86HB7WPH8QWLSQ" hidden="1">#REF!</definedName>
    <definedName name="BExMDOWGDLP3BZZB4ZPI31VS10FP" localSheetId="11" hidden="1">#REF!</definedName>
    <definedName name="BExMDOWGDLP3BZZB4ZPI31VS10FP" localSheetId="2" hidden="1">#REF!</definedName>
    <definedName name="BExMDOWGDLP3BZZB4ZPI31VS10FP" localSheetId="14" hidden="1">#REF!</definedName>
    <definedName name="BExMDOWGDLP3BZZB4ZPI31VS10FP" localSheetId="12" hidden="1">#REF!</definedName>
    <definedName name="BExMDOWGDLP3BZZB4ZPI31VS10FP" hidden="1">#REF!</definedName>
    <definedName name="BExMDPI2FVMORSWDDCVAJ85WYAYO" localSheetId="11" hidden="1">#REF!</definedName>
    <definedName name="BExMDPI2FVMORSWDDCVAJ85WYAYO" localSheetId="2" hidden="1">#REF!</definedName>
    <definedName name="BExMDPI2FVMORSWDDCVAJ85WYAYO" localSheetId="14" hidden="1">#REF!</definedName>
    <definedName name="BExMDPI2FVMORSWDDCVAJ85WYAYO" localSheetId="12" hidden="1">#REF!</definedName>
    <definedName name="BExMDPI2FVMORSWDDCVAJ85WYAYO" hidden="1">#REF!</definedName>
    <definedName name="BExMDUWB7VWHFFR266QXO46BNV2S" localSheetId="11" hidden="1">#REF!</definedName>
    <definedName name="BExMDUWB7VWHFFR266QXO46BNV2S" localSheetId="2" hidden="1">#REF!</definedName>
    <definedName name="BExMDUWB7VWHFFR266QXO46BNV2S" localSheetId="14" hidden="1">#REF!</definedName>
    <definedName name="BExMDUWB7VWHFFR266QXO46BNV2S" localSheetId="12" hidden="1">#REF!</definedName>
    <definedName name="BExMDUWB7VWHFFR266QXO46BNV2S" hidden="1">#REF!</definedName>
    <definedName name="BExME2U47N8LZG0BPJ49ANY5QVV2" localSheetId="11" hidden="1">#REF!</definedName>
    <definedName name="BExME2U47N8LZG0BPJ49ANY5QVV2" localSheetId="2" hidden="1">#REF!</definedName>
    <definedName name="BExME2U47N8LZG0BPJ49ANY5QVV2" localSheetId="14" hidden="1">#REF!</definedName>
    <definedName name="BExME2U47N8LZG0BPJ49ANY5QVV2" localSheetId="12" hidden="1">#REF!</definedName>
    <definedName name="BExME2U47N8LZG0BPJ49ANY5QVV2" hidden="1">#REF!</definedName>
    <definedName name="BExME88DH5DUKMUFI9FNVECXFD2E" localSheetId="11" hidden="1">#REF!</definedName>
    <definedName name="BExME88DH5DUKMUFI9FNVECXFD2E" localSheetId="2" hidden="1">#REF!</definedName>
    <definedName name="BExME88DH5DUKMUFI9FNVECXFD2E" localSheetId="14" hidden="1">#REF!</definedName>
    <definedName name="BExME88DH5DUKMUFI9FNVECXFD2E" localSheetId="12" hidden="1">#REF!</definedName>
    <definedName name="BExME88DH5DUKMUFI9FNVECXFD2E" hidden="1">#REF!</definedName>
    <definedName name="BExME9A7MOGAK7YTTQYXP5DL6VYA" localSheetId="11" hidden="1">#REF!</definedName>
    <definedName name="BExME9A7MOGAK7YTTQYXP5DL6VYA" localSheetId="2" hidden="1">#REF!</definedName>
    <definedName name="BExME9A7MOGAK7YTTQYXP5DL6VYA" localSheetId="14" hidden="1">#REF!</definedName>
    <definedName name="BExME9A7MOGAK7YTTQYXP5DL6VYA" localSheetId="12" hidden="1">#REF!</definedName>
    <definedName name="BExME9A7MOGAK7YTTQYXP5DL6VYA" hidden="1">#REF!</definedName>
    <definedName name="BExMEOV9YFRY5C3GDLU60GIX10BY" localSheetId="11" hidden="1">#REF!</definedName>
    <definedName name="BExMEOV9YFRY5C3GDLU60GIX10BY" localSheetId="2" hidden="1">#REF!</definedName>
    <definedName name="BExMEOV9YFRY5C3GDLU60GIX10BY" localSheetId="14" hidden="1">#REF!</definedName>
    <definedName name="BExMEOV9YFRY5C3GDLU60GIX10BY" localSheetId="12" hidden="1">#REF!</definedName>
    <definedName name="BExMEOV9YFRY5C3GDLU60GIX10BY" hidden="1">#REF!</definedName>
    <definedName name="BExMEUK2Q5GZGZFZ77Z2IYUKOOYW" localSheetId="11" hidden="1">#REF!</definedName>
    <definedName name="BExMEUK2Q5GZGZFZ77Z2IYUKOOYW" localSheetId="2" hidden="1">#REF!</definedName>
    <definedName name="BExMEUK2Q5GZGZFZ77Z2IYUKOOYW" localSheetId="14" hidden="1">#REF!</definedName>
    <definedName name="BExMEUK2Q5GZGZFZ77Z2IYUKOOYW" localSheetId="12" hidden="1">#REF!</definedName>
    <definedName name="BExMEUK2Q5GZGZFZ77Z2IYUKOOYW" hidden="1">#REF!</definedName>
    <definedName name="BExMEWT36INWIP0VNS94NEP3WZ4U" localSheetId="11" hidden="1">#REF!</definedName>
    <definedName name="BExMEWT36INWIP0VNS94NEP3WZ4U" localSheetId="2" hidden="1">#REF!</definedName>
    <definedName name="BExMEWT36INWIP0VNS94NEP3WZ4U" localSheetId="14" hidden="1">#REF!</definedName>
    <definedName name="BExMEWT36INWIP0VNS94NEP3WZ4U" localSheetId="12" hidden="1">#REF!</definedName>
    <definedName name="BExMEWT36INWIP0VNS94NEP3WZ4U" hidden="1">#REF!</definedName>
    <definedName name="BExMEY09ESM4H2YGKEQQRYUD114R" localSheetId="11" hidden="1">#REF!</definedName>
    <definedName name="BExMEY09ESM4H2YGKEQQRYUD114R" localSheetId="2" hidden="1">#REF!</definedName>
    <definedName name="BExMEY09ESM4H2YGKEQQRYUD114R" localSheetId="14" hidden="1">#REF!</definedName>
    <definedName name="BExMEY09ESM4H2YGKEQQRYUD114R" localSheetId="12" hidden="1">#REF!</definedName>
    <definedName name="BExMEY09ESM4H2YGKEQQRYUD114R" hidden="1">#REF!</definedName>
    <definedName name="BExMF0UU4SBJHOJ4SG09QMF1TC7H" localSheetId="11" hidden="1">#REF!</definedName>
    <definedName name="BExMF0UU4SBJHOJ4SG09QMF1TC7H" localSheetId="2" hidden="1">#REF!</definedName>
    <definedName name="BExMF0UU4SBJHOJ4SG09QMF1TC7H" localSheetId="14" hidden="1">#REF!</definedName>
    <definedName name="BExMF0UU4SBJHOJ4SG09QMF1TC7H" localSheetId="12" hidden="1">#REF!</definedName>
    <definedName name="BExMF0UU4SBJHOJ4SG09QMF1TC7H" hidden="1">#REF!</definedName>
    <definedName name="BExMF2YDPQWGK3CSN8LJG16MLFQZ" localSheetId="11" hidden="1">#REF!</definedName>
    <definedName name="BExMF2YDPQWGK3CSN8LJG16MLFQZ" localSheetId="2" hidden="1">#REF!</definedName>
    <definedName name="BExMF2YDPQWGK3CSN8LJG16MLFQZ" localSheetId="14" hidden="1">#REF!</definedName>
    <definedName name="BExMF2YDPQWGK3CSN8LJG16MLFQZ" localSheetId="12" hidden="1">#REF!</definedName>
    <definedName name="BExMF2YDPQWGK3CSN8LJG16MLFQZ" hidden="1">#REF!</definedName>
    <definedName name="BExMF4G4IUPQY1Y5GEY5N3E04CL6" localSheetId="11" hidden="1">#REF!</definedName>
    <definedName name="BExMF4G4IUPQY1Y5GEY5N3E04CL6" localSheetId="2" hidden="1">#REF!</definedName>
    <definedName name="BExMF4G4IUPQY1Y5GEY5N3E04CL6" localSheetId="14" hidden="1">#REF!</definedName>
    <definedName name="BExMF4G4IUPQY1Y5GEY5N3E04CL6" localSheetId="12" hidden="1">#REF!</definedName>
    <definedName name="BExMF4G4IUPQY1Y5GEY5N3E04CL6" hidden="1">#REF!</definedName>
    <definedName name="BExMF9UIGYMOAQK0ELUWP0S0HZZY" localSheetId="11" hidden="1">#REF!</definedName>
    <definedName name="BExMF9UIGYMOAQK0ELUWP0S0HZZY" localSheetId="2" hidden="1">#REF!</definedName>
    <definedName name="BExMF9UIGYMOAQK0ELUWP0S0HZZY" localSheetId="14" hidden="1">#REF!</definedName>
    <definedName name="BExMF9UIGYMOAQK0ELUWP0S0HZZY" localSheetId="12" hidden="1">#REF!</definedName>
    <definedName name="BExMF9UIGYMOAQK0ELUWP0S0HZZY" hidden="1">#REF!</definedName>
    <definedName name="BExMFDLBSWFMRDYJ2DZETI3EXKN2" localSheetId="11" hidden="1">#REF!</definedName>
    <definedName name="BExMFDLBSWFMRDYJ2DZETI3EXKN2" localSheetId="2" hidden="1">#REF!</definedName>
    <definedName name="BExMFDLBSWFMRDYJ2DZETI3EXKN2" localSheetId="14" hidden="1">#REF!</definedName>
    <definedName name="BExMFDLBSWFMRDYJ2DZETI3EXKN2" localSheetId="12" hidden="1">#REF!</definedName>
    <definedName name="BExMFDLBSWFMRDYJ2DZETI3EXKN2" hidden="1">#REF!</definedName>
    <definedName name="BExMFLDTMRTCHKA37LQW67BG8D5C" localSheetId="11" hidden="1">#REF!</definedName>
    <definedName name="BExMFLDTMRTCHKA37LQW67BG8D5C" localSheetId="2" hidden="1">#REF!</definedName>
    <definedName name="BExMFLDTMRTCHKA37LQW67BG8D5C" localSheetId="14" hidden="1">#REF!</definedName>
    <definedName name="BExMFLDTMRTCHKA37LQW67BG8D5C" localSheetId="12" hidden="1">#REF!</definedName>
    <definedName name="BExMFLDTMRTCHKA37LQW67BG8D5C" hidden="1">#REF!</definedName>
    <definedName name="BExMFTH63LTWA2JYJTJYMT5K2OF2" localSheetId="11" hidden="1">#REF!</definedName>
    <definedName name="BExMFTH63LTWA2JYJTJYMT5K2OF2" localSheetId="2" hidden="1">#REF!</definedName>
    <definedName name="BExMFTH63LTWA2JYJTJYMT5K2OF2" localSheetId="14" hidden="1">#REF!</definedName>
    <definedName name="BExMFTH63LTWA2JYJTJYMT5K2OF2" localSheetId="12" hidden="1">#REF!</definedName>
    <definedName name="BExMFTH63LTWA2JYJTJYMT5K2OF2" hidden="1">#REF!</definedName>
    <definedName name="BExMFY4AG5T27EVMCCNE00GOAR66" localSheetId="11" hidden="1">#REF!</definedName>
    <definedName name="BExMFY4AG5T27EVMCCNE00GOAR66" localSheetId="2" hidden="1">#REF!</definedName>
    <definedName name="BExMFY4AG5T27EVMCCNE00GOAR66" localSheetId="14" hidden="1">#REF!</definedName>
    <definedName name="BExMFY4AG5T27EVMCCNE00GOAR66" localSheetId="12" hidden="1">#REF!</definedName>
    <definedName name="BExMFY4AG5T27EVMCCNE00GOAR66" hidden="1">#REF!</definedName>
    <definedName name="BExMGQQNOFER1MEVQ961XARTRIOB" localSheetId="11" hidden="1">#REF!</definedName>
    <definedName name="BExMGQQNOFER1MEVQ961XARTRIOB" localSheetId="2" hidden="1">#REF!</definedName>
    <definedName name="BExMGQQNOFER1MEVQ961XARTRIOB" localSheetId="14" hidden="1">#REF!</definedName>
    <definedName name="BExMGQQNOFER1MEVQ961XARTRIOB" localSheetId="12" hidden="1">#REF!</definedName>
    <definedName name="BExMGQQNOFER1MEVQ961XARTRIOB" hidden="1">#REF!</definedName>
    <definedName name="BExMH189E60TZBQFN2UWVA1UZA7X" localSheetId="11" hidden="1">#REF!</definedName>
    <definedName name="BExMH189E60TZBQFN2UWVA1UZA7X" localSheetId="2" hidden="1">#REF!</definedName>
    <definedName name="BExMH189E60TZBQFN2UWVA1UZA7X" localSheetId="14" hidden="1">#REF!</definedName>
    <definedName name="BExMH189E60TZBQFN2UWVA1UZA7X" localSheetId="12" hidden="1">#REF!</definedName>
    <definedName name="BExMH189E60TZBQFN2UWVA1UZA7X" hidden="1">#REF!</definedName>
    <definedName name="BExMH3H9TW5TJCNU5Z1EWXP3BAEP" localSheetId="11" hidden="1">#REF!</definedName>
    <definedName name="BExMH3H9TW5TJCNU5Z1EWXP3BAEP" localSheetId="2" hidden="1">#REF!</definedName>
    <definedName name="BExMH3H9TW5TJCNU5Z1EWXP3BAEP" localSheetId="14" hidden="1">#REF!</definedName>
    <definedName name="BExMH3H9TW5TJCNU5Z1EWXP3BAEP" localSheetId="12" hidden="1">#REF!</definedName>
    <definedName name="BExMH3H9TW5TJCNU5Z1EWXP3BAEP" hidden="1">#REF!</definedName>
    <definedName name="BExMH5A1B01SYXROP70DOKTQ5D6Z" localSheetId="11" hidden="1">#REF!</definedName>
    <definedName name="BExMH5A1B01SYXROP70DOKTQ5D6Z" localSheetId="2" hidden="1">#REF!</definedName>
    <definedName name="BExMH5A1B01SYXROP70DOKTQ5D6Z" localSheetId="14" hidden="1">#REF!</definedName>
    <definedName name="BExMH5A1B01SYXROP70DOKTQ5D6Z" localSheetId="12" hidden="1">#REF!</definedName>
    <definedName name="BExMH5A1B01SYXROP70DOKTQ5D6Z" hidden="1">#REF!</definedName>
    <definedName name="BExMHCGUJ8A3L31NU0XU0FGXE4P3" localSheetId="11" hidden="1">#REF!</definedName>
    <definedName name="BExMHCGUJ8A3L31NU0XU0FGXE4P3" localSheetId="2" hidden="1">#REF!</definedName>
    <definedName name="BExMHCGUJ8A3L31NU0XU0FGXE4P3" localSheetId="14" hidden="1">#REF!</definedName>
    <definedName name="BExMHCGUJ8A3L31NU0XU0FGXE4P3" localSheetId="12" hidden="1">#REF!</definedName>
    <definedName name="BExMHCGUJ8A3L31NU0XU0FGXE4P3" hidden="1">#REF!</definedName>
    <definedName name="BExMHOWPB34KPZ76M2KIX2C9R2VB" localSheetId="11" hidden="1">#REF!</definedName>
    <definedName name="BExMHOWPB34KPZ76M2KIX2C9R2VB" localSheetId="2" hidden="1">#REF!</definedName>
    <definedName name="BExMHOWPB34KPZ76M2KIX2C9R2VB" localSheetId="14" hidden="1">#REF!</definedName>
    <definedName name="BExMHOWPB34KPZ76M2KIX2C9R2VB" localSheetId="12" hidden="1">#REF!</definedName>
    <definedName name="BExMHOWPB34KPZ76M2KIX2C9R2VB" hidden="1">#REF!</definedName>
    <definedName name="BExMHSSYC6KVHA3QDTSYPN92TWMI" localSheetId="11" hidden="1">#REF!</definedName>
    <definedName name="BExMHSSYC6KVHA3QDTSYPN92TWMI" localSheetId="2" hidden="1">#REF!</definedName>
    <definedName name="BExMHSSYC6KVHA3QDTSYPN92TWMI" localSheetId="14" hidden="1">#REF!</definedName>
    <definedName name="BExMHSSYC6KVHA3QDTSYPN92TWMI" localSheetId="12" hidden="1">#REF!</definedName>
    <definedName name="BExMHSSYC6KVHA3QDTSYPN92TWMI" hidden="1">#REF!</definedName>
    <definedName name="BExMI3AJ9477KDL4T9DHET4LJJTW" localSheetId="11" hidden="1">#REF!</definedName>
    <definedName name="BExMI3AJ9477KDL4T9DHET4LJJTW" localSheetId="2" hidden="1">#REF!</definedName>
    <definedName name="BExMI3AJ9477KDL4T9DHET4LJJTW" localSheetId="14" hidden="1">#REF!</definedName>
    <definedName name="BExMI3AJ9477KDL4T9DHET4LJJTW" localSheetId="12" hidden="1">#REF!</definedName>
    <definedName name="BExMI3AJ9477KDL4T9DHET4LJJTW" hidden="1">#REF!</definedName>
    <definedName name="BExMI6QQ20XHD0NWJUN741B37182" localSheetId="11" hidden="1">#REF!</definedName>
    <definedName name="BExMI6QQ20XHD0NWJUN741B37182" localSheetId="2" hidden="1">#REF!</definedName>
    <definedName name="BExMI6QQ20XHD0NWJUN741B37182" localSheetId="14" hidden="1">#REF!</definedName>
    <definedName name="BExMI6QQ20XHD0NWJUN741B37182" localSheetId="12" hidden="1">#REF!</definedName>
    <definedName name="BExMI6QQ20XHD0NWJUN741B37182" hidden="1">#REF!</definedName>
    <definedName name="BExMI7MYDIMC9K16SBAFUY33RHK6" localSheetId="11" hidden="1">#REF!</definedName>
    <definedName name="BExMI7MYDIMC9K16SBAFUY33RHK6" localSheetId="2" hidden="1">#REF!</definedName>
    <definedName name="BExMI7MYDIMC9K16SBAFUY33RHK6" localSheetId="14" hidden="1">#REF!</definedName>
    <definedName name="BExMI7MYDIMC9K16SBAFUY33RHK6" localSheetId="12" hidden="1">#REF!</definedName>
    <definedName name="BExMI7MYDIMC9K16SBAFUY33RHK6" hidden="1">#REF!</definedName>
    <definedName name="BExMI8JB94SBD9EMNJEK7Y2T6GYU" localSheetId="11" hidden="1">#REF!</definedName>
    <definedName name="BExMI8JB94SBD9EMNJEK7Y2T6GYU" localSheetId="2" hidden="1">#REF!</definedName>
    <definedName name="BExMI8JB94SBD9EMNJEK7Y2T6GYU" localSheetId="14" hidden="1">#REF!</definedName>
    <definedName name="BExMI8JB94SBD9EMNJEK7Y2T6GYU" localSheetId="12" hidden="1">#REF!</definedName>
    <definedName name="BExMI8JB94SBD9EMNJEK7Y2T6GYU" hidden="1">#REF!</definedName>
    <definedName name="BExMI8OS85YTW3KYVE4YD0R7Z6UV" localSheetId="11" hidden="1">#REF!</definedName>
    <definedName name="BExMI8OS85YTW3KYVE4YD0R7Z6UV" localSheetId="2" hidden="1">#REF!</definedName>
    <definedName name="BExMI8OS85YTW3KYVE4YD0R7Z6UV" localSheetId="14" hidden="1">#REF!</definedName>
    <definedName name="BExMI8OS85YTW3KYVE4YD0R7Z6UV" localSheetId="12" hidden="1">#REF!</definedName>
    <definedName name="BExMI8OS85YTW3KYVE4YD0R7Z6UV" hidden="1">#REF!</definedName>
    <definedName name="BExMI9QNOMVZ44I3BFMGU1EL1RSY" localSheetId="11" hidden="1">#REF!</definedName>
    <definedName name="BExMI9QNOMVZ44I3BFMGU1EL1RSY" localSheetId="2" hidden="1">#REF!</definedName>
    <definedName name="BExMI9QNOMVZ44I3BFMGU1EL1RSY" localSheetId="14" hidden="1">#REF!</definedName>
    <definedName name="BExMI9QNOMVZ44I3BFMGU1EL1RSY" localSheetId="12" hidden="1">#REF!</definedName>
    <definedName name="BExMI9QNOMVZ44I3BFMGU1EL1RSY" hidden="1">#REF!</definedName>
    <definedName name="BExMIBOOZU40JS3F89OMPSRCE9MM" localSheetId="11" hidden="1">#REF!</definedName>
    <definedName name="BExMIBOOZU40JS3F89OMPSRCE9MM" localSheetId="2" hidden="1">#REF!</definedName>
    <definedName name="BExMIBOOZU40JS3F89OMPSRCE9MM" localSheetId="14" hidden="1">#REF!</definedName>
    <definedName name="BExMIBOOZU40JS3F89OMPSRCE9MM" localSheetId="12" hidden="1">#REF!</definedName>
    <definedName name="BExMIBOOZU40JS3F89OMPSRCE9MM" hidden="1">#REF!</definedName>
    <definedName name="BExMIIQ5MBWSIHTFWAQADXMZC22Q" localSheetId="11" hidden="1">#REF!</definedName>
    <definedName name="BExMIIQ5MBWSIHTFWAQADXMZC22Q" localSheetId="2" hidden="1">#REF!</definedName>
    <definedName name="BExMIIQ5MBWSIHTFWAQADXMZC22Q" localSheetId="14" hidden="1">#REF!</definedName>
    <definedName name="BExMIIQ5MBWSIHTFWAQADXMZC22Q" localSheetId="12" hidden="1">#REF!</definedName>
    <definedName name="BExMIIQ5MBWSIHTFWAQADXMZC22Q" hidden="1">#REF!</definedName>
    <definedName name="BExMIL4I2GE866I25CR5JBLJWJ6A" localSheetId="11" hidden="1">#REF!</definedName>
    <definedName name="BExMIL4I2GE866I25CR5JBLJWJ6A" localSheetId="2" hidden="1">#REF!</definedName>
    <definedName name="BExMIL4I2GE866I25CR5JBLJWJ6A" localSheetId="14" hidden="1">#REF!</definedName>
    <definedName name="BExMIL4I2GE866I25CR5JBLJWJ6A" localSheetId="12" hidden="1">#REF!</definedName>
    <definedName name="BExMIL4I2GE866I25CR5JBLJWJ6A" hidden="1">#REF!</definedName>
    <definedName name="BExMIRKIPF27SNO82SPFSB3T5U17" localSheetId="11" hidden="1">#REF!</definedName>
    <definedName name="BExMIRKIPF27SNO82SPFSB3T5U17" localSheetId="2" hidden="1">#REF!</definedName>
    <definedName name="BExMIRKIPF27SNO82SPFSB3T5U17" localSheetId="14" hidden="1">#REF!</definedName>
    <definedName name="BExMIRKIPF27SNO82SPFSB3T5U17" localSheetId="12" hidden="1">#REF!</definedName>
    <definedName name="BExMIRKIPF27SNO82SPFSB3T5U17" hidden="1">#REF!</definedName>
    <definedName name="BExMIV0KC8555D5E42ZGWG15Y0MO" localSheetId="11" hidden="1">#REF!</definedName>
    <definedName name="BExMIV0KC8555D5E42ZGWG15Y0MO" localSheetId="2" hidden="1">#REF!</definedName>
    <definedName name="BExMIV0KC8555D5E42ZGWG15Y0MO" localSheetId="14" hidden="1">#REF!</definedName>
    <definedName name="BExMIV0KC8555D5E42ZGWG15Y0MO" localSheetId="12" hidden="1">#REF!</definedName>
    <definedName name="BExMIV0KC8555D5E42ZGWG15Y0MO" hidden="1">#REF!</definedName>
    <definedName name="BExMIZT6AN7E6YMW2S87CTCN2UXH" localSheetId="11" hidden="1">#REF!</definedName>
    <definedName name="BExMIZT6AN7E6YMW2S87CTCN2UXH" localSheetId="2" hidden="1">#REF!</definedName>
    <definedName name="BExMIZT6AN7E6YMW2S87CTCN2UXH" localSheetId="14" hidden="1">#REF!</definedName>
    <definedName name="BExMIZT6AN7E6YMW2S87CTCN2UXH" localSheetId="12" hidden="1">#REF!</definedName>
    <definedName name="BExMIZT6AN7E6YMW2S87CTCN2UXH" hidden="1">#REF!</definedName>
    <definedName name="BExMJB76UESLVRD81AJBOB78JDTT" localSheetId="11" hidden="1">#REF!</definedName>
    <definedName name="BExMJB76UESLVRD81AJBOB78JDTT" localSheetId="2" hidden="1">#REF!</definedName>
    <definedName name="BExMJB76UESLVRD81AJBOB78JDTT" localSheetId="14" hidden="1">#REF!</definedName>
    <definedName name="BExMJB76UESLVRD81AJBOB78JDTT" localSheetId="12" hidden="1">#REF!</definedName>
    <definedName name="BExMJB76UESLVRD81AJBOB78JDTT" hidden="1">#REF!</definedName>
    <definedName name="BExMJI8OLFZQCGOW3F99ETW8A21E" localSheetId="11" hidden="1">#REF!</definedName>
    <definedName name="BExMJI8OLFZQCGOW3F99ETW8A21E" localSheetId="2" hidden="1">#REF!</definedName>
    <definedName name="BExMJI8OLFZQCGOW3F99ETW8A21E" localSheetId="14" hidden="1">#REF!</definedName>
    <definedName name="BExMJI8OLFZQCGOW3F99ETW8A21E" localSheetId="12" hidden="1">#REF!</definedName>
    <definedName name="BExMJI8OLFZQCGOW3F99ETW8A21E" hidden="1">#REF!</definedName>
    <definedName name="BExMJNC8ZFB9DRFOJ961ZAJ8U3A8" localSheetId="11" hidden="1">#REF!</definedName>
    <definedName name="BExMJNC8ZFB9DRFOJ961ZAJ8U3A8" localSheetId="2" hidden="1">#REF!</definedName>
    <definedName name="BExMJNC8ZFB9DRFOJ961ZAJ8U3A8" localSheetId="14" hidden="1">#REF!</definedName>
    <definedName name="BExMJNC8ZFB9DRFOJ961ZAJ8U3A8" localSheetId="12" hidden="1">#REF!</definedName>
    <definedName name="BExMJNC8ZFB9DRFOJ961ZAJ8U3A8" hidden="1">#REF!</definedName>
    <definedName name="BExMJTBV8A3D31W2IQHP9RDFPPHQ" localSheetId="11" hidden="1">#REF!</definedName>
    <definedName name="BExMJTBV8A3D31W2IQHP9RDFPPHQ" localSheetId="2" hidden="1">#REF!</definedName>
    <definedName name="BExMJTBV8A3D31W2IQHP9RDFPPHQ" localSheetId="14" hidden="1">#REF!</definedName>
    <definedName name="BExMJTBV8A3D31W2IQHP9RDFPPHQ" localSheetId="12" hidden="1">#REF!</definedName>
    <definedName name="BExMJTBV8A3D31W2IQHP9RDFPPHQ" hidden="1">#REF!</definedName>
    <definedName name="BExMK2RTXN4QJWEUNX002XK8VQP8" localSheetId="11" hidden="1">#REF!</definedName>
    <definedName name="BExMK2RTXN4QJWEUNX002XK8VQP8" localSheetId="2" hidden="1">#REF!</definedName>
    <definedName name="BExMK2RTXN4QJWEUNX002XK8VQP8" localSheetId="14" hidden="1">#REF!</definedName>
    <definedName name="BExMK2RTXN4QJWEUNX002XK8VQP8" localSheetId="12" hidden="1">#REF!</definedName>
    <definedName name="BExMK2RTXN4QJWEUNX002XK8VQP8" hidden="1">#REF!</definedName>
    <definedName name="BExMKBGQDUZ8AWXYHA3QVMSDVZ3D" localSheetId="11" hidden="1">#REF!</definedName>
    <definedName name="BExMKBGQDUZ8AWXYHA3QVMSDVZ3D" localSheetId="2" hidden="1">#REF!</definedName>
    <definedName name="BExMKBGQDUZ8AWXYHA3QVMSDVZ3D" localSheetId="14" hidden="1">#REF!</definedName>
    <definedName name="BExMKBGQDUZ8AWXYHA3QVMSDVZ3D" localSheetId="12" hidden="1">#REF!</definedName>
    <definedName name="BExMKBGQDUZ8AWXYHA3QVMSDVZ3D" hidden="1">#REF!</definedName>
    <definedName name="BExMKBM1467553LDFZRRKVSHN374" localSheetId="11" hidden="1">#REF!</definedName>
    <definedName name="BExMKBM1467553LDFZRRKVSHN374" localSheetId="2" hidden="1">#REF!</definedName>
    <definedName name="BExMKBM1467553LDFZRRKVSHN374" localSheetId="14" hidden="1">#REF!</definedName>
    <definedName name="BExMKBM1467553LDFZRRKVSHN374" localSheetId="12" hidden="1">#REF!</definedName>
    <definedName name="BExMKBM1467553LDFZRRKVSHN374" hidden="1">#REF!</definedName>
    <definedName name="BExMKGK5FJUC0AU8MABRGDC5ZM70" localSheetId="11" hidden="1">#REF!</definedName>
    <definedName name="BExMKGK5FJUC0AU8MABRGDC5ZM70" localSheetId="2" hidden="1">#REF!</definedName>
    <definedName name="BExMKGK5FJUC0AU8MABRGDC5ZM70" localSheetId="14" hidden="1">#REF!</definedName>
    <definedName name="BExMKGK5FJUC0AU8MABRGDC5ZM70" localSheetId="12" hidden="1">#REF!</definedName>
    <definedName name="BExMKGK5FJUC0AU8MABRGDC5ZM70" hidden="1">#REF!</definedName>
    <definedName name="BExMKP92JGBM5BJO174H9A4HQIB9" localSheetId="11" hidden="1">#REF!</definedName>
    <definedName name="BExMKP92JGBM5BJO174H9A4HQIB9" localSheetId="2" hidden="1">#REF!</definedName>
    <definedName name="BExMKP92JGBM5BJO174H9A4HQIB9" localSheetId="14" hidden="1">#REF!</definedName>
    <definedName name="BExMKP92JGBM5BJO174H9A4HQIB9" localSheetId="12" hidden="1">#REF!</definedName>
    <definedName name="BExMKP92JGBM5BJO174H9A4HQIB9" hidden="1">#REF!</definedName>
    <definedName name="BExMKTW7R5SOV4PHAFGHU3W73DYE" localSheetId="11" hidden="1">#REF!</definedName>
    <definedName name="BExMKTW7R5SOV4PHAFGHU3W73DYE" localSheetId="2" hidden="1">#REF!</definedName>
    <definedName name="BExMKTW7R5SOV4PHAFGHU3W73DYE" localSheetId="14" hidden="1">#REF!</definedName>
    <definedName name="BExMKTW7R5SOV4PHAFGHU3W73DYE" localSheetId="12" hidden="1">#REF!</definedName>
    <definedName name="BExMKTW7R5SOV4PHAFGHU3W73DYE" hidden="1">#REF!</definedName>
    <definedName name="BExMKU7051J2W1RQXGZGE62NBRUZ" localSheetId="11" hidden="1">#REF!</definedName>
    <definedName name="BExMKU7051J2W1RQXGZGE62NBRUZ" localSheetId="2" hidden="1">#REF!</definedName>
    <definedName name="BExMKU7051J2W1RQXGZGE62NBRUZ" localSheetId="14" hidden="1">#REF!</definedName>
    <definedName name="BExMKU7051J2W1RQXGZGE62NBRUZ" localSheetId="12" hidden="1">#REF!</definedName>
    <definedName name="BExMKU7051J2W1RQXGZGE62NBRUZ" hidden="1">#REF!</definedName>
    <definedName name="BExMKUN3WPECJR2XRID2R7GZRGNX" localSheetId="11" hidden="1">#REF!</definedName>
    <definedName name="BExMKUN3WPECJR2XRID2R7GZRGNX" localSheetId="2" hidden="1">#REF!</definedName>
    <definedName name="BExMKUN3WPECJR2XRID2R7GZRGNX" localSheetId="14" hidden="1">#REF!</definedName>
    <definedName name="BExMKUN3WPECJR2XRID2R7GZRGNX" localSheetId="12" hidden="1">#REF!</definedName>
    <definedName name="BExMKUN3WPECJR2XRID2R7GZRGNX" hidden="1">#REF!</definedName>
    <definedName name="BExMKZ535P011X4TNV16GCOH4H21" localSheetId="11" hidden="1">#REF!</definedName>
    <definedName name="BExMKZ535P011X4TNV16GCOH4H21" localSheetId="2" hidden="1">#REF!</definedName>
    <definedName name="BExMKZ535P011X4TNV16GCOH4H21" localSheetId="14" hidden="1">#REF!</definedName>
    <definedName name="BExMKZ535P011X4TNV16GCOH4H21" localSheetId="12" hidden="1">#REF!</definedName>
    <definedName name="BExMKZ535P011X4TNV16GCOH4H21" hidden="1">#REF!</definedName>
    <definedName name="BExML3XQNDIMX55ZCHHXKUV3D6E6" localSheetId="11" hidden="1">#REF!</definedName>
    <definedName name="BExML3XQNDIMX55ZCHHXKUV3D6E6" localSheetId="2" hidden="1">#REF!</definedName>
    <definedName name="BExML3XQNDIMX55ZCHHXKUV3D6E6" localSheetId="14" hidden="1">#REF!</definedName>
    <definedName name="BExML3XQNDIMX55ZCHHXKUV3D6E6" localSheetId="12" hidden="1">#REF!</definedName>
    <definedName name="BExML3XQNDIMX55ZCHHXKUV3D6E6" hidden="1">#REF!</definedName>
    <definedName name="BExML5QGSWHLI18BGY4CGOTD3UWH" localSheetId="11" hidden="1">#REF!</definedName>
    <definedName name="BExML5QGSWHLI18BGY4CGOTD3UWH" localSheetId="2" hidden="1">#REF!</definedName>
    <definedName name="BExML5QGSWHLI18BGY4CGOTD3UWH" localSheetId="14" hidden="1">#REF!</definedName>
    <definedName name="BExML5QGSWHLI18BGY4CGOTD3UWH" localSheetId="12" hidden="1">#REF!</definedName>
    <definedName name="BExML5QGSWHLI18BGY4CGOTD3UWH" hidden="1">#REF!</definedName>
    <definedName name="BExML6BVFCV80776USR7X70HVRZT" localSheetId="11" hidden="1">#REF!</definedName>
    <definedName name="BExML6BVFCV80776USR7X70HVRZT" localSheetId="2" hidden="1">#REF!</definedName>
    <definedName name="BExML6BVFCV80776USR7X70HVRZT" localSheetId="14" hidden="1">#REF!</definedName>
    <definedName name="BExML6BVFCV80776USR7X70HVRZT" localSheetId="12" hidden="1">#REF!</definedName>
    <definedName name="BExML6BVFCV80776USR7X70HVRZT" hidden="1">#REF!</definedName>
    <definedName name="BExMLO5Z61RE85X8HHX2G4IU3AZW" localSheetId="11" hidden="1">#REF!</definedName>
    <definedName name="BExMLO5Z61RE85X8HHX2G4IU3AZW" localSheetId="2" hidden="1">#REF!</definedName>
    <definedName name="BExMLO5Z61RE85X8HHX2G4IU3AZW" localSheetId="14" hidden="1">#REF!</definedName>
    <definedName name="BExMLO5Z61RE85X8HHX2G4IU3AZW" localSheetId="12" hidden="1">#REF!</definedName>
    <definedName name="BExMLO5Z61RE85X8HHX2G4IU3AZW" hidden="1">#REF!</definedName>
    <definedName name="BExMLVI7UORSHM9FMO8S2EI0TMTS" localSheetId="11" hidden="1">#REF!</definedName>
    <definedName name="BExMLVI7UORSHM9FMO8S2EI0TMTS" localSheetId="2" hidden="1">#REF!</definedName>
    <definedName name="BExMLVI7UORSHM9FMO8S2EI0TMTS" localSheetId="14" hidden="1">#REF!</definedName>
    <definedName name="BExMLVI7UORSHM9FMO8S2EI0TMTS" localSheetId="12" hidden="1">#REF!</definedName>
    <definedName name="BExMLVI7UORSHM9FMO8S2EI0TMTS" hidden="1">#REF!</definedName>
    <definedName name="BExMM5UCOT2HSSN0ZIPZW55GSOVO" localSheetId="11" hidden="1">#REF!</definedName>
    <definedName name="BExMM5UCOT2HSSN0ZIPZW55GSOVO" localSheetId="2" hidden="1">#REF!</definedName>
    <definedName name="BExMM5UCOT2HSSN0ZIPZW55GSOVO" localSheetId="14" hidden="1">#REF!</definedName>
    <definedName name="BExMM5UCOT2HSSN0ZIPZW55GSOVO" localSheetId="12" hidden="1">#REF!</definedName>
    <definedName name="BExMM5UCOT2HSSN0ZIPZW55GSOVO" hidden="1">#REF!</definedName>
    <definedName name="BExMM8ZRS5RQ8H1H55RVPVTDL5NL" localSheetId="11" hidden="1">#REF!</definedName>
    <definedName name="BExMM8ZRS5RQ8H1H55RVPVTDL5NL" localSheetId="2" hidden="1">#REF!</definedName>
    <definedName name="BExMM8ZRS5RQ8H1H55RVPVTDL5NL" localSheetId="14" hidden="1">#REF!</definedName>
    <definedName name="BExMM8ZRS5RQ8H1H55RVPVTDL5NL" localSheetId="12" hidden="1">#REF!</definedName>
    <definedName name="BExMM8ZRS5RQ8H1H55RVPVTDL5NL" hidden="1">#REF!</definedName>
    <definedName name="BExMMH8EAZB09XXQ5X4LR0P4NHG9" localSheetId="11" hidden="1">#REF!</definedName>
    <definedName name="BExMMH8EAZB09XXQ5X4LR0P4NHG9" localSheetId="2" hidden="1">#REF!</definedName>
    <definedName name="BExMMH8EAZB09XXQ5X4LR0P4NHG9" localSheetId="14" hidden="1">#REF!</definedName>
    <definedName name="BExMMH8EAZB09XXQ5X4LR0P4NHG9" localSheetId="12" hidden="1">#REF!</definedName>
    <definedName name="BExMMH8EAZB09XXQ5X4LR0P4NHG9" hidden="1">#REF!</definedName>
    <definedName name="BExMMIQH5BABNZVCIQ7TBCQ10AY5" localSheetId="11" hidden="1">#REF!</definedName>
    <definedName name="BExMMIQH5BABNZVCIQ7TBCQ10AY5" localSheetId="2" hidden="1">#REF!</definedName>
    <definedName name="BExMMIQH5BABNZVCIQ7TBCQ10AY5" localSheetId="14" hidden="1">#REF!</definedName>
    <definedName name="BExMMIQH5BABNZVCIQ7TBCQ10AY5" localSheetId="12" hidden="1">#REF!</definedName>
    <definedName name="BExMMIQH5BABNZVCIQ7TBCQ10AY5" hidden="1">#REF!</definedName>
    <definedName name="BExMMNIZ2T7M22WECMUQXEF4NJ71" localSheetId="11" hidden="1">#REF!</definedName>
    <definedName name="BExMMNIZ2T7M22WECMUQXEF4NJ71" localSheetId="2" hidden="1">#REF!</definedName>
    <definedName name="BExMMNIZ2T7M22WECMUQXEF4NJ71" localSheetId="14" hidden="1">#REF!</definedName>
    <definedName name="BExMMNIZ2T7M22WECMUQXEF4NJ71" localSheetId="12" hidden="1">#REF!</definedName>
    <definedName name="BExMMNIZ2T7M22WECMUQXEF4NJ71" hidden="1">#REF!</definedName>
    <definedName name="BExMMPMIOU7BURTV0L1K6ACW9X73" localSheetId="11" hidden="1">#REF!</definedName>
    <definedName name="BExMMPMIOU7BURTV0L1K6ACW9X73" localSheetId="2" hidden="1">#REF!</definedName>
    <definedName name="BExMMPMIOU7BURTV0L1K6ACW9X73" localSheetId="14" hidden="1">#REF!</definedName>
    <definedName name="BExMMPMIOU7BURTV0L1K6ACW9X73" localSheetId="12" hidden="1">#REF!</definedName>
    <definedName name="BExMMPMIOU7BURTV0L1K6ACW9X73" hidden="1">#REF!</definedName>
    <definedName name="BExMMQ835AJDHS4B419SS645P67Q" localSheetId="11" hidden="1">#REF!</definedName>
    <definedName name="BExMMQ835AJDHS4B419SS645P67Q" localSheetId="2" hidden="1">#REF!</definedName>
    <definedName name="BExMMQ835AJDHS4B419SS645P67Q" localSheetId="14" hidden="1">#REF!</definedName>
    <definedName name="BExMMQ835AJDHS4B419SS645P67Q" localSheetId="12" hidden="1">#REF!</definedName>
    <definedName name="BExMMQ835AJDHS4B419SS645P67Q" hidden="1">#REF!</definedName>
    <definedName name="BExMMQIUVPCOBISTEJJYNCCLUCPY" localSheetId="11" hidden="1">#REF!</definedName>
    <definedName name="BExMMQIUVPCOBISTEJJYNCCLUCPY" localSheetId="2" hidden="1">#REF!</definedName>
    <definedName name="BExMMQIUVPCOBISTEJJYNCCLUCPY" localSheetId="14" hidden="1">#REF!</definedName>
    <definedName name="BExMMQIUVPCOBISTEJJYNCCLUCPY" localSheetId="12" hidden="1">#REF!</definedName>
    <definedName name="BExMMQIUVPCOBISTEJJYNCCLUCPY" hidden="1">#REF!</definedName>
    <definedName name="BExMMTIXETA5VAKBSOFDD5SRU887" localSheetId="11" hidden="1">#REF!</definedName>
    <definedName name="BExMMTIXETA5VAKBSOFDD5SRU887" localSheetId="2" hidden="1">#REF!</definedName>
    <definedName name="BExMMTIXETA5VAKBSOFDD5SRU887" localSheetId="14" hidden="1">#REF!</definedName>
    <definedName name="BExMMTIXETA5VAKBSOFDD5SRU887" localSheetId="12" hidden="1">#REF!</definedName>
    <definedName name="BExMMTIXETA5VAKBSOFDD5SRU887" hidden="1">#REF!</definedName>
    <definedName name="BExMMV0P6P5YS3C35G0JYYHI7992" localSheetId="11" hidden="1">#REF!</definedName>
    <definedName name="BExMMV0P6P5YS3C35G0JYYHI7992" localSheetId="2" hidden="1">#REF!</definedName>
    <definedName name="BExMMV0P6P5YS3C35G0JYYHI7992" localSheetId="14" hidden="1">#REF!</definedName>
    <definedName name="BExMMV0P6P5YS3C35G0JYYHI7992" localSheetId="12" hidden="1">#REF!</definedName>
    <definedName name="BExMMV0P6P5YS3C35G0JYYHI7992" hidden="1">#REF!</definedName>
    <definedName name="BExMNJLFWZBRN9PZF1IO9CYWV1B2" localSheetId="11" hidden="1">#REF!</definedName>
    <definedName name="BExMNJLFWZBRN9PZF1IO9CYWV1B2" localSheetId="2" hidden="1">#REF!</definedName>
    <definedName name="BExMNJLFWZBRN9PZF1IO9CYWV1B2" localSheetId="14" hidden="1">#REF!</definedName>
    <definedName name="BExMNJLFWZBRN9PZF1IO9CYWV1B2" localSheetId="12" hidden="1">#REF!</definedName>
    <definedName name="BExMNJLFWZBRN9PZF1IO9CYWV1B2" hidden="1">#REF!</definedName>
    <definedName name="BExMNKCJ0FA57YEUUAJE43U1QN5P" localSheetId="11" hidden="1">#REF!</definedName>
    <definedName name="BExMNKCJ0FA57YEUUAJE43U1QN5P" localSheetId="2" hidden="1">#REF!</definedName>
    <definedName name="BExMNKCJ0FA57YEUUAJE43U1QN5P" localSheetId="14" hidden="1">#REF!</definedName>
    <definedName name="BExMNKCJ0FA57YEUUAJE43U1QN5P" localSheetId="12" hidden="1">#REF!</definedName>
    <definedName name="BExMNKCJ0FA57YEUUAJE43U1QN5P" hidden="1">#REF!</definedName>
    <definedName name="BExMNKN5D1WEF2OOJVP6LZ6DLU3Y" localSheetId="11" hidden="1">#REF!</definedName>
    <definedName name="BExMNKN5D1WEF2OOJVP6LZ6DLU3Y" localSheetId="2" hidden="1">#REF!</definedName>
    <definedName name="BExMNKN5D1WEF2OOJVP6LZ6DLU3Y" localSheetId="14" hidden="1">#REF!</definedName>
    <definedName name="BExMNKN5D1WEF2OOJVP6LZ6DLU3Y" localSheetId="12" hidden="1">#REF!</definedName>
    <definedName name="BExMNKN5D1WEF2OOJVP6LZ6DLU3Y" hidden="1">#REF!</definedName>
    <definedName name="BExMNR38HMPLWAJRQ9MMS3ZAZ9IU" localSheetId="11" hidden="1">#REF!</definedName>
    <definedName name="BExMNR38HMPLWAJRQ9MMS3ZAZ9IU" localSheetId="2" hidden="1">#REF!</definedName>
    <definedName name="BExMNR38HMPLWAJRQ9MMS3ZAZ9IU" localSheetId="14" hidden="1">#REF!</definedName>
    <definedName name="BExMNR38HMPLWAJRQ9MMS3ZAZ9IU" localSheetId="12" hidden="1">#REF!</definedName>
    <definedName name="BExMNR38HMPLWAJRQ9MMS3ZAZ9IU" hidden="1">#REF!</definedName>
    <definedName name="BExMNRDZULKJMVY2VKIIRM2M5A1M" localSheetId="11" hidden="1">#REF!</definedName>
    <definedName name="BExMNRDZULKJMVY2VKIIRM2M5A1M" localSheetId="2" hidden="1">#REF!</definedName>
    <definedName name="BExMNRDZULKJMVY2VKIIRM2M5A1M" localSheetId="14" hidden="1">#REF!</definedName>
    <definedName name="BExMNRDZULKJMVY2VKIIRM2M5A1M" localSheetId="12" hidden="1">#REF!</definedName>
    <definedName name="BExMNRDZULKJMVY2VKIIRM2M5A1M" hidden="1">#REF!</definedName>
    <definedName name="BExMNVFKZIBQSCAH71DIF1CJG89T" localSheetId="11" hidden="1">#REF!</definedName>
    <definedName name="BExMNVFKZIBQSCAH71DIF1CJG89T" localSheetId="2" hidden="1">#REF!</definedName>
    <definedName name="BExMNVFKZIBQSCAH71DIF1CJG89T" localSheetId="14" hidden="1">#REF!</definedName>
    <definedName name="BExMNVFKZIBQSCAH71DIF1CJG89T" localSheetId="12" hidden="1">#REF!</definedName>
    <definedName name="BExMNVFKZIBQSCAH71DIF1CJG89T" hidden="1">#REF!</definedName>
    <definedName name="BExMNVVUQAGQY9SA29FGI7D7R5MN" localSheetId="11" hidden="1">#REF!</definedName>
    <definedName name="BExMNVVUQAGQY9SA29FGI7D7R5MN" localSheetId="2" hidden="1">#REF!</definedName>
    <definedName name="BExMNVVUQAGQY9SA29FGI7D7R5MN" localSheetId="14" hidden="1">#REF!</definedName>
    <definedName name="BExMNVVUQAGQY9SA29FGI7D7R5MN" localSheetId="12" hidden="1">#REF!</definedName>
    <definedName name="BExMNVVUQAGQY9SA29FGI7D7R5MN" hidden="1">#REF!</definedName>
    <definedName name="BExMO9IOWKTWHO8LQJJQI5P3INWY" localSheetId="11" hidden="1">#REF!</definedName>
    <definedName name="BExMO9IOWKTWHO8LQJJQI5P3INWY" localSheetId="2" hidden="1">#REF!</definedName>
    <definedName name="BExMO9IOWKTWHO8LQJJQI5P3INWY" localSheetId="14" hidden="1">#REF!</definedName>
    <definedName name="BExMO9IOWKTWHO8LQJJQI5P3INWY" localSheetId="12" hidden="1">#REF!</definedName>
    <definedName name="BExMO9IOWKTWHO8LQJJQI5P3INWY" hidden="1">#REF!</definedName>
    <definedName name="BExMOI29DOEK5R1A5QZPUDKF7N6T" localSheetId="11" hidden="1">#REF!</definedName>
    <definedName name="BExMOI29DOEK5R1A5QZPUDKF7N6T" localSheetId="2" hidden="1">#REF!</definedName>
    <definedName name="BExMOI29DOEK5R1A5QZPUDKF7N6T" localSheetId="14" hidden="1">#REF!</definedName>
    <definedName name="BExMOI29DOEK5R1A5QZPUDKF7N6T" localSheetId="12" hidden="1">#REF!</definedName>
    <definedName name="BExMOI29DOEK5R1A5QZPUDKF7N6T" hidden="1">#REF!</definedName>
    <definedName name="BExMONRAU0S904NLJHPI47RVQDBH" localSheetId="11" hidden="1">#REF!</definedName>
    <definedName name="BExMONRAU0S904NLJHPI47RVQDBH" localSheetId="2" hidden="1">#REF!</definedName>
    <definedName name="BExMONRAU0S904NLJHPI47RVQDBH" localSheetId="14" hidden="1">#REF!</definedName>
    <definedName name="BExMONRAU0S904NLJHPI47RVQDBH" localSheetId="12" hidden="1">#REF!</definedName>
    <definedName name="BExMONRAU0S904NLJHPI47RVQDBH" hidden="1">#REF!</definedName>
    <definedName name="BExMPAJ5AJAXGKGK3F6H3ODS6RF4" localSheetId="11" hidden="1">#REF!</definedName>
    <definedName name="BExMPAJ5AJAXGKGK3F6H3ODS6RF4" localSheetId="2" hidden="1">#REF!</definedName>
    <definedName name="BExMPAJ5AJAXGKGK3F6H3ODS6RF4" localSheetId="14" hidden="1">#REF!</definedName>
    <definedName name="BExMPAJ5AJAXGKGK3F6H3ODS6RF4" localSheetId="12" hidden="1">#REF!</definedName>
    <definedName name="BExMPAJ5AJAXGKGK3F6H3ODS6RF4" hidden="1">#REF!</definedName>
    <definedName name="BExMPD2X55FFBVJ6CBUKNPROIOEU" localSheetId="11" hidden="1">#REF!</definedName>
    <definedName name="BExMPD2X55FFBVJ6CBUKNPROIOEU" localSheetId="2" hidden="1">#REF!</definedName>
    <definedName name="BExMPD2X55FFBVJ6CBUKNPROIOEU" localSheetId="14" hidden="1">#REF!</definedName>
    <definedName name="BExMPD2X55FFBVJ6CBUKNPROIOEU" localSheetId="12" hidden="1">#REF!</definedName>
    <definedName name="BExMPD2X55FFBVJ6CBUKNPROIOEU" hidden="1">#REF!</definedName>
    <definedName name="BExMPGZ848E38FUH1JBQN97DGWAT" localSheetId="11" hidden="1">#REF!</definedName>
    <definedName name="BExMPGZ848E38FUH1JBQN97DGWAT" localSheetId="2" hidden="1">#REF!</definedName>
    <definedName name="BExMPGZ848E38FUH1JBQN97DGWAT" localSheetId="14" hidden="1">#REF!</definedName>
    <definedName name="BExMPGZ848E38FUH1JBQN97DGWAT" localSheetId="12" hidden="1">#REF!</definedName>
    <definedName name="BExMPGZ848E38FUH1JBQN97DGWAT" hidden="1">#REF!</definedName>
    <definedName name="BExMPMTICOSMQENOFKQ18K0ZT4S8" localSheetId="11" hidden="1">#REF!</definedName>
    <definedName name="BExMPMTICOSMQENOFKQ18K0ZT4S8" localSheetId="2" hidden="1">#REF!</definedName>
    <definedName name="BExMPMTICOSMQENOFKQ18K0ZT4S8" localSheetId="14" hidden="1">#REF!</definedName>
    <definedName name="BExMPMTICOSMQENOFKQ18K0ZT4S8" localSheetId="12" hidden="1">#REF!</definedName>
    <definedName name="BExMPMTICOSMQENOFKQ18K0ZT4S8" hidden="1">#REF!</definedName>
    <definedName name="BExMPMZ07II0R4KGWQQ7PGS3RZS4" localSheetId="11" hidden="1">#REF!</definedName>
    <definedName name="BExMPMZ07II0R4KGWQQ7PGS3RZS4" localSheetId="2" hidden="1">#REF!</definedName>
    <definedName name="BExMPMZ07II0R4KGWQQ7PGS3RZS4" localSheetId="14" hidden="1">#REF!</definedName>
    <definedName name="BExMPMZ07II0R4KGWQQ7PGS3RZS4" localSheetId="12" hidden="1">#REF!</definedName>
    <definedName name="BExMPMZ07II0R4KGWQQ7PGS3RZS4" hidden="1">#REF!</definedName>
    <definedName name="BExMPOBH04JMDO6Z8DMSEJZM4ANN" localSheetId="11" hidden="1">#REF!</definedName>
    <definedName name="BExMPOBH04JMDO6Z8DMSEJZM4ANN" localSheetId="2" hidden="1">#REF!</definedName>
    <definedName name="BExMPOBH04JMDO6Z8DMSEJZM4ANN" localSheetId="14" hidden="1">#REF!</definedName>
    <definedName name="BExMPOBH04JMDO6Z8DMSEJZM4ANN" localSheetId="12" hidden="1">#REF!</definedName>
    <definedName name="BExMPOBH04JMDO6Z8DMSEJZM4ANN" hidden="1">#REF!</definedName>
    <definedName name="BExMPSD77XQ3HA6A4FZOJK8G2JP3" localSheetId="11" hidden="1">#REF!</definedName>
    <definedName name="BExMPSD77XQ3HA6A4FZOJK8G2JP3" localSheetId="2" hidden="1">#REF!</definedName>
    <definedName name="BExMPSD77XQ3HA6A4FZOJK8G2JP3" localSheetId="14" hidden="1">#REF!</definedName>
    <definedName name="BExMPSD77XQ3HA6A4FZOJK8G2JP3" localSheetId="12" hidden="1">#REF!</definedName>
    <definedName name="BExMPSD77XQ3HA6A4FZOJK8G2JP3" hidden="1">#REF!</definedName>
    <definedName name="BExMQ4I3Q7F0BMPHSFMFW9TZ87UD" localSheetId="11" hidden="1">#REF!</definedName>
    <definedName name="BExMQ4I3Q7F0BMPHSFMFW9TZ87UD" localSheetId="2" hidden="1">#REF!</definedName>
    <definedName name="BExMQ4I3Q7F0BMPHSFMFW9TZ87UD" localSheetId="14" hidden="1">#REF!</definedName>
    <definedName name="BExMQ4I3Q7F0BMPHSFMFW9TZ87UD" localSheetId="12" hidden="1">#REF!</definedName>
    <definedName name="BExMQ4I3Q7F0BMPHSFMFW9TZ87UD" hidden="1">#REF!</definedName>
    <definedName name="BExMQ4SWDWI4N16AZ0T5CJ6HH8WC" localSheetId="11" hidden="1">#REF!</definedName>
    <definedName name="BExMQ4SWDWI4N16AZ0T5CJ6HH8WC" localSheetId="2" hidden="1">#REF!</definedName>
    <definedName name="BExMQ4SWDWI4N16AZ0T5CJ6HH8WC" localSheetId="14" hidden="1">#REF!</definedName>
    <definedName name="BExMQ4SWDWI4N16AZ0T5CJ6HH8WC" localSheetId="12" hidden="1">#REF!</definedName>
    <definedName name="BExMQ4SWDWI4N16AZ0T5CJ6HH8WC" hidden="1">#REF!</definedName>
    <definedName name="BExMQ71WHW50GVX45JU951AGPLFQ" localSheetId="11" hidden="1">#REF!</definedName>
    <definedName name="BExMQ71WHW50GVX45JU951AGPLFQ" localSheetId="2" hidden="1">#REF!</definedName>
    <definedName name="BExMQ71WHW50GVX45JU951AGPLFQ" localSheetId="14" hidden="1">#REF!</definedName>
    <definedName name="BExMQ71WHW50GVX45JU951AGPLFQ" localSheetId="12" hidden="1">#REF!</definedName>
    <definedName name="BExMQ71WHW50GVX45JU951AGPLFQ" hidden="1">#REF!</definedName>
    <definedName name="BExMQGXSLPT4A6N47LE6FBVHWBOF" localSheetId="11" hidden="1">#REF!</definedName>
    <definedName name="BExMQGXSLPT4A6N47LE6FBVHWBOF" localSheetId="2" hidden="1">#REF!</definedName>
    <definedName name="BExMQGXSLPT4A6N47LE6FBVHWBOF" localSheetId="14" hidden="1">#REF!</definedName>
    <definedName name="BExMQGXSLPT4A6N47LE6FBVHWBOF" localSheetId="12" hidden="1">#REF!</definedName>
    <definedName name="BExMQGXSLPT4A6N47LE6FBVHWBOF" hidden="1">#REF!</definedName>
    <definedName name="BExMQNZGFHW75W9HWRCR0FEF0XF0" localSheetId="11" hidden="1">#REF!</definedName>
    <definedName name="BExMQNZGFHW75W9HWRCR0FEF0XF0" localSheetId="2" hidden="1">#REF!</definedName>
    <definedName name="BExMQNZGFHW75W9HWRCR0FEF0XF0" localSheetId="14" hidden="1">#REF!</definedName>
    <definedName name="BExMQNZGFHW75W9HWRCR0FEF0XF0" localSheetId="12" hidden="1">#REF!</definedName>
    <definedName name="BExMQNZGFHW75W9HWRCR0FEF0XF0" hidden="1">#REF!</definedName>
    <definedName name="BExMQRKVQPDFPD0WQUA9QND8OV7P" localSheetId="11" hidden="1">#REF!</definedName>
    <definedName name="BExMQRKVQPDFPD0WQUA9QND8OV7P" localSheetId="2" hidden="1">#REF!</definedName>
    <definedName name="BExMQRKVQPDFPD0WQUA9QND8OV7P" localSheetId="14" hidden="1">#REF!</definedName>
    <definedName name="BExMQRKVQPDFPD0WQUA9QND8OV7P" localSheetId="12" hidden="1">#REF!</definedName>
    <definedName name="BExMQRKVQPDFPD0WQUA9QND8OV7P" hidden="1">#REF!</definedName>
    <definedName name="BExMQSBR7PL4KLB1Q4961QO45Y4G" localSheetId="11" hidden="1">#REF!</definedName>
    <definedName name="BExMQSBR7PL4KLB1Q4961QO45Y4G" localSheetId="2" hidden="1">#REF!</definedName>
    <definedName name="BExMQSBR7PL4KLB1Q4961QO45Y4G" localSheetId="14" hidden="1">#REF!</definedName>
    <definedName name="BExMQSBR7PL4KLB1Q4961QO45Y4G" localSheetId="12" hidden="1">#REF!</definedName>
    <definedName name="BExMQSBR7PL4KLB1Q4961QO45Y4G" hidden="1">#REF!</definedName>
    <definedName name="BExMR1MA4I1X77714ZEPUVC8W398" localSheetId="11" hidden="1">#REF!</definedName>
    <definedName name="BExMR1MA4I1X77714ZEPUVC8W398" localSheetId="2" hidden="1">#REF!</definedName>
    <definedName name="BExMR1MA4I1X77714ZEPUVC8W398" localSheetId="14" hidden="1">#REF!</definedName>
    <definedName name="BExMR1MA4I1X77714ZEPUVC8W398" localSheetId="12" hidden="1">#REF!</definedName>
    <definedName name="BExMR1MA4I1X77714ZEPUVC8W398" hidden="1">#REF!</definedName>
    <definedName name="BExMR8YQHA7N77HGHY4Y6R30I3XT" localSheetId="11" hidden="1">#REF!</definedName>
    <definedName name="BExMR8YQHA7N77HGHY4Y6R30I3XT" localSheetId="2" hidden="1">#REF!</definedName>
    <definedName name="BExMR8YQHA7N77HGHY4Y6R30I3XT" localSheetId="14" hidden="1">#REF!</definedName>
    <definedName name="BExMR8YQHA7N77HGHY4Y6R30I3XT" localSheetId="12" hidden="1">#REF!</definedName>
    <definedName name="BExMR8YQHA7N77HGHY4Y6R30I3XT" hidden="1">#REF!</definedName>
    <definedName name="BExMRENOIARWRYOIVPDIEBVNRDO7" localSheetId="11" hidden="1">#REF!</definedName>
    <definedName name="BExMRENOIARWRYOIVPDIEBVNRDO7" localSheetId="2" hidden="1">#REF!</definedName>
    <definedName name="BExMRENOIARWRYOIVPDIEBVNRDO7" localSheetId="14" hidden="1">#REF!</definedName>
    <definedName name="BExMRENOIARWRYOIVPDIEBVNRDO7" localSheetId="12" hidden="1">#REF!</definedName>
    <definedName name="BExMRENOIARWRYOIVPDIEBVNRDO7" hidden="1">#REF!</definedName>
    <definedName name="BExMRF3SCIUZL945WMMDCT29MTLN" localSheetId="11" hidden="1">#REF!</definedName>
    <definedName name="BExMRF3SCIUZL945WMMDCT29MTLN" localSheetId="2" hidden="1">#REF!</definedName>
    <definedName name="BExMRF3SCIUZL945WMMDCT29MTLN" localSheetId="14" hidden="1">#REF!</definedName>
    <definedName name="BExMRF3SCIUZL945WMMDCT29MTLN" localSheetId="12" hidden="1">#REF!</definedName>
    <definedName name="BExMRF3SCIUZL945WMMDCT29MTLN" hidden="1">#REF!</definedName>
    <definedName name="BExMRRJNUMGRSDD5GGKKGEIZ6FTS" localSheetId="11" hidden="1">#REF!</definedName>
    <definedName name="BExMRRJNUMGRSDD5GGKKGEIZ6FTS" localSheetId="2" hidden="1">#REF!</definedName>
    <definedName name="BExMRRJNUMGRSDD5GGKKGEIZ6FTS" localSheetId="14" hidden="1">#REF!</definedName>
    <definedName name="BExMRRJNUMGRSDD5GGKKGEIZ6FTS" localSheetId="12" hidden="1">#REF!</definedName>
    <definedName name="BExMRRJNUMGRSDD5GGKKGEIZ6FTS" hidden="1">#REF!</definedName>
    <definedName name="BExMRU3ACIU0RD2BNWO55LH5U2BR" localSheetId="11" hidden="1">#REF!</definedName>
    <definedName name="BExMRU3ACIU0RD2BNWO55LH5U2BR" localSheetId="2" hidden="1">#REF!</definedName>
    <definedName name="BExMRU3ACIU0RD2BNWO55LH5U2BR" localSheetId="14" hidden="1">#REF!</definedName>
    <definedName name="BExMRU3ACIU0RD2BNWO55LH5U2BR" localSheetId="12" hidden="1">#REF!</definedName>
    <definedName name="BExMRU3ACIU0RD2BNWO55LH5U2BR" hidden="1">#REF!</definedName>
    <definedName name="BExMRWC9LD1LDAVIUQHQWIYMK129" localSheetId="11" hidden="1">#REF!</definedName>
    <definedName name="BExMRWC9LD1LDAVIUQHQWIYMK129" localSheetId="2" hidden="1">#REF!</definedName>
    <definedName name="BExMRWC9LD1LDAVIUQHQWIYMK129" localSheetId="14" hidden="1">#REF!</definedName>
    <definedName name="BExMRWC9LD1LDAVIUQHQWIYMK129" localSheetId="12" hidden="1">#REF!</definedName>
    <definedName name="BExMRWC9LD1LDAVIUQHQWIYMK129" hidden="1">#REF!</definedName>
    <definedName name="BExMSBH3T898ERC4BT51ZURKDCH1" localSheetId="11" hidden="1">#REF!</definedName>
    <definedName name="BExMSBH3T898ERC4BT51ZURKDCH1" localSheetId="2" hidden="1">#REF!</definedName>
    <definedName name="BExMSBH3T898ERC4BT51ZURKDCH1" localSheetId="14" hidden="1">#REF!</definedName>
    <definedName name="BExMSBH3T898ERC4BT51ZURKDCH1" localSheetId="12" hidden="1">#REF!</definedName>
    <definedName name="BExMSBH3T898ERC4BT51ZURKDCH1" hidden="1">#REF!</definedName>
    <definedName name="BExMSQRCC40AP8BDUPL2I2DNC210" localSheetId="11" hidden="1">#REF!</definedName>
    <definedName name="BExMSQRCC40AP8BDUPL2I2DNC210" localSheetId="2" hidden="1">#REF!</definedName>
    <definedName name="BExMSQRCC40AP8BDUPL2I2DNC210" localSheetId="14" hidden="1">#REF!</definedName>
    <definedName name="BExMSQRCC40AP8BDUPL2I2DNC210" localSheetId="12" hidden="1">#REF!</definedName>
    <definedName name="BExMSQRCC40AP8BDUPL2I2DNC210" hidden="1">#REF!</definedName>
    <definedName name="BExO4J9LR712G00TVA82VNTG8O7H" localSheetId="11" hidden="1">#REF!</definedName>
    <definedName name="BExO4J9LR712G00TVA82VNTG8O7H" localSheetId="2" hidden="1">#REF!</definedName>
    <definedName name="BExO4J9LR712G00TVA82VNTG8O7H" localSheetId="14" hidden="1">#REF!</definedName>
    <definedName name="BExO4J9LR712G00TVA82VNTG8O7H" localSheetId="12" hidden="1">#REF!</definedName>
    <definedName name="BExO4J9LR712G00TVA82VNTG8O7H" hidden="1">#REF!</definedName>
    <definedName name="BExO55G2KVZ7MIJ30N827CLH0I2A" localSheetId="11" hidden="1">#REF!</definedName>
    <definedName name="BExO55G2KVZ7MIJ30N827CLH0I2A" localSheetId="2" hidden="1">#REF!</definedName>
    <definedName name="BExO55G2KVZ7MIJ30N827CLH0I2A" localSheetId="14" hidden="1">#REF!</definedName>
    <definedName name="BExO55G2KVZ7MIJ30N827CLH0I2A" localSheetId="12" hidden="1">#REF!</definedName>
    <definedName name="BExO55G2KVZ7MIJ30N827CLH0I2A" hidden="1">#REF!</definedName>
    <definedName name="BExO5A8PZD9EUHC5CMPU6N3SQ15L" localSheetId="11" hidden="1">#REF!</definedName>
    <definedName name="BExO5A8PZD9EUHC5CMPU6N3SQ15L" localSheetId="2" hidden="1">#REF!</definedName>
    <definedName name="BExO5A8PZD9EUHC5CMPU6N3SQ15L" localSheetId="14" hidden="1">#REF!</definedName>
    <definedName name="BExO5A8PZD9EUHC5CMPU6N3SQ15L" localSheetId="12" hidden="1">#REF!</definedName>
    <definedName name="BExO5A8PZD9EUHC5CMPU6N3SQ15L" hidden="1">#REF!</definedName>
    <definedName name="BExO5XMAHL7CY3X0B1OPKZ28DCJ5" localSheetId="11" hidden="1">#REF!</definedName>
    <definedName name="BExO5XMAHL7CY3X0B1OPKZ28DCJ5" localSheetId="2" hidden="1">#REF!</definedName>
    <definedName name="BExO5XMAHL7CY3X0B1OPKZ28DCJ5" localSheetId="14" hidden="1">#REF!</definedName>
    <definedName name="BExO5XMAHL7CY3X0B1OPKZ28DCJ5" localSheetId="12" hidden="1">#REF!</definedName>
    <definedName name="BExO5XMAHL7CY3X0B1OPKZ28DCJ5" hidden="1">#REF!</definedName>
    <definedName name="BExO66LZJKY4PTQVREELI6POS4AY" localSheetId="11" hidden="1">#REF!</definedName>
    <definedName name="BExO66LZJKY4PTQVREELI6POS4AY" localSheetId="2" hidden="1">#REF!</definedName>
    <definedName name="BExO66LZJKY4PTQVREELI6POS4AY" localSheetId="14" hidden="1">#REF!</definedName>
    <definedName name="BExO66LZJKY4PTQVREELI6POS4AY" localSheetId="12" hidden="1">#REF!</definedName>
    <definedName name="BExO66LZJKY4PTQVREELI6POS4AY" hidden="1">#REF!</definedName>
    <definedName name="BExO6LLHCYTF7CIVHKAO0NMET14Q" localSheetId="11" hidden="1">#REF!</definedName>
    <definedName name="BExO6LLHCYTF7CIVHKAO0NMET14Q" localSheetId="2" hidden="1">#REF!</definedName>
    <definedName name="BExO6LLHCYTF7CIVHKAO0NMET14Q" localSheetId="14" hidden="1">#REF!</definedName>
    <definedName name="BExO6LLHCYTF7CIVHKAO0NMET14Q" localSheetId="12" hidden="1">#REF!</definedName>
    <definedName name="BExO6LLHCYTF7CIVHKAO0NMET14Q" hidden="1">#REF!</definedName>
    <definedName name="BExO6NOZIPWELHV0XX25APL9UNOP" localSheetId="11" hidden="1">#REF!</definedName>
    <definedName name="BExO6NOZIPWELHV0XX25APL9UNOP" localSheetId="2" hidden="1">#REF!</definedName>
    <definedName name="BExO6NOZIPWELHV0XX25APL9UNOP" localSheetId="14" hidden="1">#REF!</definedName>
    <definedName name="BExO6NOZIPWELHV0XX25APL9UNOP" localSheetId="12" hidden="1">#REF!</definedName>
    <definedName name="BExO6NOZIPWELHV0XX25APL9UNOP" hidden="1">#REF!</definedName>
    <definedName name="BExO71MMHEBC11LG4HXDEQNHOII2" localSheetId="11" hidden="1">#REF!</definedName>
    <definedName name="BExO71MMHEBC11LG4HXDEQNHOII2" localSheetId="2" hidden="1">#REF!</definedName>
    <definedName name="BExO71MMHEBC11LG4HXDEQNHOII2" localSheetId="14" hidden="1">#REF!</definedName>
    <definedName name="BExO71MMHEBC11LG4HXDEQNHOII2" localSheetId="12" hidden="1">#REF!</definedName>
    <definedName name="BExO71MMHEBC11LG4HXDEQNHOII2" hidden="1">#REF!</definedName>
    <definedName name="BExO71S28H4XYOYYLAXOO93QV4TF" localSheetId="11" hidden="1">#REF!</definedName>
    <definedName name="BExO71S28H4XYOYYLAXOO93QV4TF" localSheetId="2" hidden="1">#REF!</definedName>
    <definedName name="BExO71S28H4XYOYYLAXOO93QV4TF" localSheetId="14" hidden="1">#REF!</definedName>
    <definedName name="BExO71S28H4XYOYYLAXOO93QV4TF" localSheetId="12" hidden="1">#REF!</definedName>
    <definedName name="BExO71S28H4XYOYYLAXOO93QV4TF" hidden="1">#REF!</definedName>
    <definedName name="BExO7BIP1737MIY7S6K4XYMTIO95" localSheetId="11" hidden="1">#REF!</definedName>
    <definedName name="BExO7BIP1737MIY7S6K4XYMTIO95" localSheetId="2" hidden="1">#REF!</definedName>
    <definedName name="BExO7BIP1737MIY7S6K4XYMTIO95" localSheetId="14" hidden="1">#REF!</definedName>
    <definedName name="BExO7BIP1737MIY7S6K4XYMTIO95" localSheetId="12" hidden="1">#REF!</definedName>
    <definedName name="BExO7BIP1737MIY7S6K4XYMTIO95" hidden="1">#REF!</definedName>
    <definedName name="BExO7OUQS3XTUQ2LDKGQ8AAQ3OJJ" localSheetId="11" hidden="1">#REF!</definedName>
    <definedName name="BExO7OUQS3XTUQ2LDKGQ8AAQ3OJJ" localSheetId="2" hidden="1">#REF!</definedName>
    <definedName name="BExO7OUQS3XTUQ2LDKGQ8AAQ3OJJ" localSheetId="14" hidden="1">#REF!</definedName>
    <definedName name="BExO7OUQS3XTUQ2LDKGQ8AAQ3OJJ" localSheetId="12" hidden="1">#REF!</definedName>
    <definedName name="BExO7OUQS3XTUQ2LDKGQ8AAQ3OJJ" hidden="1">#REF!</definedName>
    <definedName name="BExO85HMYXZJ7SONWBKKIAXMCI3C" localSheetId="11" hidden="1">#REF!</definedName>
    <definedName name="BExO85HMYXZJ7SONWBKKIAXMCI3C" localSheetId="2" hidden="1">#REF!</definedName>
    <definedName name="BExO85HMYXZJ7SONWBKKIAXMCI3C" localSheetId="14" hidden="1">#REF!</definedName>
    <definedName name="BExO85HMYXZJ7SONWBKKIAXMCI3C" localSheetId="12" hidden="1">#REF!</definedName>
    <definedName name="BExO85HMYXZJ7SONWBKKIAXMCI3C" hidden="1">#REF!</definedName>
    <definedName name="BExO863922O4PBGQMUNEQKGN3K96" localSheetId="11" hidden="1">#REF!</definedName>
    <definedName name="BExO863922O4PBGQMUNEQKGN3K96" localSheetId="2" hidden="1">#REF!</definedName>
    <definedName name="BExO863922O4PBGQMUNEQKGN3K96" localSheetId="14" hidden="1">#REF!</definedName>
    <definedName name="BExO863922O4PBGQMUNEQKGN3K96" localSheetId="12" hidden="1">#REF!</definedName>
    <definedName name="BExO863922O4PBGQMUNEQKGN3K96" hidden="1">#REF!</definedName>
    <definedName name="BExO89ZIOXN0HOKHY24F7HDZ87UT" localSheetId="11" hidden="1">#REF!</definedName>
    <definedName name="BExO89ZIOXN0HOKHY24F7HDZ87UT" localSheetId="2" hidden="1">#REF!</definedName>
    <definedName name="BExO89ZIOXN0HOKHY24F7HDZ87UT" localSheetId="14" hidden="1">#REF!</definedName>
    <definedName name="BExO89ZIOXN0HOKHY24F7HDZ87UT" localSheetId="12" hidden="1">#REF!</definedName>
    <definedName name="BExO89ZIOXN0HOKHY24F7HDZ87UT" hidden="1">#REF!</definedName>
    <definedName name="BExO8A4SWOKD9WI5E6DITCL3LZZC" localSheetId="11" hidden="1">#REF!</definedName>
    <definedName name="BExO8A4SWOKD9WI5E6DITCL3LZZC" localSheetId="2" hidden="1">#REF!</definedName>
    <definedName name="BExO8A4SWOKD9WI5E6DITCL3LZZC" localSheetId="14" hidden="1">#REF!</definedName>
    <definedName name="BExO8A4SWOKD9WI5E6DITCL3LZZC" localSheetId="12" hidden="1">#REF!</definedName>
    <definedName name="BExO8A4SWOKD9WI5E6DITCL3LZZC" hidden="1">#REF!</definedName>
    <definedName name="BExO8CDTBCABLEUD6PE2UM2EZ6C4" localSheetId="11" hidden="1">#REF!</definedName>
    <definedName name="BExO8CDTBCABLEUD6PE2UM2EZ6C4" localSheetId="2" hidden="1">#REF!</definedName>
    <definedName name="BExO8CDTBCABLEUD6PE2UM2EZ6C4" localSheetId="14" hidden="1">#REF!</definedName>
    <definedName name="BExO8CDTBCABLEUD6PE2UM2EZ6C4" localSheetId="12" hidden="1">#REF!</definedName>
    <definedName name="BExO8CDTBCABLEUD6PE2UM2EZ6C4" hidden="1">#REF!</definedName>
    <definedName name="BExO8UTAGQWDBQZEEF4HUNMLQCVU" localSheetId="11" hidden="1">#REF!</definedName>
    <definedName name="BExO8UTAGQWDBQZEEF4HUNMLQCVU" localSheetId="2" hidden="1">#REF!</definedName>
    <definedName name="BExO8UTAGQWDBQZEEF4HUNMLQCVU" localSheetId="14" hidden="1">#REF!</definedName>
    <definedName name="BExO8UTAGQWDBQZEEF4HUNMLQCVU" localSheetId="12" hidden="1">#REF!</definedName>
    <definedName name="BExO8UTAGQWDBQZEEF4HUNMLQCVU" hidden="1">#REF!</definedName>
    <definedName name="BExO937E20IHMGQOZMECL3VZC7OX" localSheetId="11" hidden="1">#REF!</definedName>
    <definedName name="BExO937E20IHMGQOZMECL3VZC7OX" localSheetId="2" hidden="1">#REF!</definedName>
    <definedName name="BExO937E20IHMGQOZMECL3VZC7OX" localSheetId="14" hidden="1">#REF!</definedName>
    <definedName name="BExO937E20IHMGQOZMECL3VZC7OX" localSheetId="12" hidden="1">#REF!</definedName>
    <definedName name="BExO937E20IHMGQOZMECL3VZC7OX" hidden="1">#REF!</definedName>
    <definedName name="BExO94UTJKQQ7TJTTJRTSR70YVJC" localSheetId="11" hidden="1">#REF!</definedName>
    <definedName name="BExO94UTJKQQ7TJTTJRTSR70YVJC" localSheetId="2" hidden="1">#REF!</definedName>
    <definedName name="BExO94UTJKQQ7TJTTJRTSR70YVJC" localSheetId="14" hidden="1">#REF!</definedName>
    <definedName name="BExO94UTJKQQ7TJTTJRTSR70YVJC" localSheetId="12" hidden="1">#REF!</definedName>
    <definedName name="BExO94UTJKQQ7TJTTJRTSR70YVJC" hidden="1">#REF!</definedName>
    <definedName name="BExO9EALFB2R8VULHML1AVRPHME0" localSheetId="11" hidden="1">#REF!</definedName>
    <definedName name="BExO9EALFB2R8VULHML1AVRPHME0" localSheetId="2" hidden="1">#REF!</definedName>
    <definedName name="BExO9EALFB2R8VULHML1AVRPHME0" localSheetId="14" hidden="1">#REF!</definedName>
    <definedName name="BExO9EALFB2R8VULHML1AVRPHME0" localSheetId="12" hidden="1">#REF!</definedName>
    <definedName name="BExO9EALFB2R8VULHML1AVRPHME0" hidden="1">#REF!</definedName>
    <definedName name="BExO9J3A438976RXIUX5U9SU5T55" localSheetId="11" hidden="1">#REF!</definedName>
    <definedName name="BExO9J3A438976RXIUX5U9SU5T55" localSheetId="2" hidden="1">#REF!</definedName>
    <definedName name="BExO9J3A438976RXIUX5U9SU5T55" localSheetId="14" hidden="1">#REF!</definedName>
    <definedName name="BExO9J3A438976RXIUX5U9SU5T55" localSheetId="12" hidden="1">#REF!</definedName>
    <definedName name="BExO9J3A438976RXIUX5U9SU5T55" hidden="1">#REF!</definedName>
    <definedName name="BExO9RS5RXFJ1911HL3CCK6M74EP" localSheetId="11" hidden="1">#REF!</definedName>
    <definedName name="BExO9RS5RXFJ1911HL3CCK6M74EP" localSheetId="2" hidden="1">#REF!</definedName>
    <definedName name="BExO9RS5RXFJ1911HL3CCK6M74EP" localSheetId="14" hidden="1">#REF!</definedName>
    <definedName name="BExO9RS5RXFJ1911HL3CCK6M74EP" localSheetId="12" hidden="1">#REF!</definedName>
    <definedName name="BExO9RS5RXFJ1911HL3CCK6M74EP" hidden="1">#REF!</definedName>
    <definedName name="BExO9SDRI1M6KMHXSG3AE5L0F2U3" localSheetId="11" hidden="1">#REF!</definedName>
    <definedName name="BExO9SDRI1M6KMHXSG3AE5L0F2U3" localSheetId="2" hidden="1">#REF!</definedName>
    <definedName name="BExO9SDRI1M6KMHXSG3AE5L0F2U3" localSheetId="14" hidden="1">#REF!</definedName>
    <definedName name="BExO9SDRI1M6KMHXSG3AE5L0F2U3" localSheetId="12" hidden="1">#REF!</definedName>
    <definedName name="BExO9SDRI1M6KMHXSG3AE5L0F2U3" hidden="1">#REF!</definedName>
    <definedName name="BExO9US253B9UNAYT7DWLMK2BO44" localSheetId="11" hidden="1">#REF!</definedName>
    <definedName name="BExO9US253B9UNAYT7DWLMK2BO44" localSheetId="2" hidden="1">#REF!</definedName>
    <definedName name="BExO9US253B9UNAYT7DWLMK2BO44" localSheetId="14" hidden="1">#REF!</definedName>
    <definedName name="BExO9US253B9UNAYT7DWLMK2BO44" localSheetId="12" hidden="1">#REF!</definedName>
    <definedName name="BExO9US253B9UNAYT7DWLMK2BO44" hidden="1">#REF!</definedName>
    <definedName name="BExO9V2U2YXAY904GYYGU6TD8Y7M" localSheetId="11" hidden="1">#REF!</definedName>
    <definedName name="BExO9V2U2YXAY904GYYGU6TD8Y7M" localSheetId="2" hidden="1">#REF!</definedName>
    <definedName name="BExO9V2U2YXAY904GYYGU6TD8Y7M" localSheetId="14" hidden="1">#REF!</definedName>
    <definedName name="BExO9V2U2YXAY904GYYGU6TD8Y7M" localSheetId="12" hidden="1">#REF!</definedName>
    <definedName name="BExO9V2U2YXAY904GYYGU6TD8Y7M" hidden="1">#REF!</definedName>
    <definedName name="BExOAAIG18X4V98C7122L5F65P5C" localSheetId="11" hidden="1">#REF!</definedName>
    <definedName name="BExOAAIG18X4V98C7122L5F65P5C" localSheetId="2" hidden="1">#REF!</definedName>
    <definedName name="BExOAAIG18X4V98C7122L5F65P5C" localSheetId="14" hidden="1">#REF!</definedName>
    <definedName name="BExOAAIG18X4V98C7122L5F65P5C" localSheetId="12" hidden="1">#REF!</definedName>
    <definedName name="BExOAAIG18X4V98C7122L5F65P5C" hidden="1">#REF!</definedName>
    <definedName name="BExOAQ3GKCT7YZW1EMVU3EILSZL2" localSheetId="11" hidden="1">#REF!</definedName>
    <definedName name="BExOAQ3GKCT7YZW1EMVU3EILSZL2" localSheetId="2" hidden="1">#REF!</definedName>
    <definedName name="BExOAQ3GKCT7YZW1EMVU3EILSZL2" localSheetId="14" hidden="1">#REF!</definedName>
    <definedName name="BExOAQ3GKCT7YZW1EMVU3EILSZL2" localSheetId="12" hidden="1">#REF!</definedName>
    <definedName name="BExOAQ3GKCT7YZW1EMVU3EILSZL2" hidden="1">#REF!</definedName>
    <definedName name="BExOATZQ6SF8DASYLBQ0Z6D2WPSC" localSheetId="11" hidden="1">#REF!</definedName>
    <definedName name="BExOATZQ6SF8DASYLBQ0Z6D2WPSC" localSheetId="2" hidden="1">#REF!</definedName>
    <definedName name="BExOATZQ6SF8DASYLBQ0Z6D2WPSC" localSheetId="14" hidden="1">#REF!</definedName>
    <definedName name="BExOATZQ6SF8DASYLBQ0Z6D2WPSC" localSheetId="12" hidden="1">#REF!</definedName>
    <definedName name="BExOATZQ6SF8DASYLBQ0Z6D2WPSC" hidden="1">#REF!</definedName>
    <definedName name="BExOB9KT2THGV4SPLDVFTFXS4B14" localSheetId="11" hidden="1">#REF!</definedName>
    <definedName name="BExOB9KT2THGV4SPLDVFTFXS4B14" localSheetId="2" hidden="1">#REF!</definedName>
    <definedName name="BExOB9KT2THGV4SPLDVFTFXS4B14" localSheetId="14" hidden="1">#REF!</definedName>
    <definedName name="BExOB9KT2THGV4SPLDVFTFXS4B14" localSheetId="12" hidden="1">#REF!</definedName>
    <definedName name="BExOB9KT2THGV4SPLDVFTFXS4B14" hidden="1">#REF!</definedName>
    <definedName name="BExOBEZ0IE2WBEYY3D3CMRI72N1K" localSheetId="11" hidden="1">#REF!</definedName>
    <definedName name="BExOBEZ0IE2WBEYY3D3CMRI72N1K" localSheetId="2" hidden="1">#REF!</definedName>
    <definedName name="BExOBEZ0IE2WBEYY3D3CMRI72N1K" localSheetId="14" hidden="1">#REF!</definedName>
    <definedName name="BExOBEZ0IE2WBEYY3D3CMRI72N1K" localSheetId="12" hidden="1">#REF!</definedName>
    <definedName name="BExOBEZ0IE2WBEYY3D3CMRI72N1K" hidden="1">#REF!</definedName>
    <definedName name="BExOBF9TFH4NSBTR7JD2Q1165NIU" localSheetId="11" hidden="1">#REF!</definedName>
    <definedName name="BExOBF9TFH4NSBTR7JD2Q1165NIU" localSheetId="2" hidden="1">#REF!</definedName>
    <definedName name="BExOBF9TFH4NSBTR7JD2Q1165NIU" localSheetId="14" hidden="1">#REF!</definedName>
    <definedName name="BExOBF9TFH4NSBTR7JD2Q1165NIU" localSheetId="12" hidden="1">#REF!</definedName>
    <definedName name="BExOBF9TFH4NSBTR7JD2Q1165NIU" hidden="1">#REF!</definedName>
    <definedName name="BExOBIPU8760ITY0C8N27XZ3KWEF" localSheetId="11" hidden="1">#REF!</definedName>
    <definedName name="BExOBIPU8760ITY0C8N27XZ3KWEF" localSheetId="2" hidden="1">#REF!</definedName>
    <definedName name="BExOBIPU8760ITY0C8N27XZ3KWEF" localSheetId="14" hidden="1">#REF!</definedName>
    <definedName name="BExOBIPU8760ITY0C8N27XZ3KWEF" localSheetId="12" hidden="1">#REF!</definedName>
    <definedName name="BExOBIPU8760ITY0C8N27XZ3KWEF" hidden="1">#REF!</definedName>
    <definedName name="BExOBM0I5L0MZ1G4H9MGMD87SBMZ" localSheetId="11" hidden="1">#REF!</definedName>
    <definedName name="BExOBM0I5L0MZ1G4H9MGMD87SBMZ" localSheetId="2" hidden="1">#REF!</definedName>
    <definedName name="BExOBM0I5L0MZ1G4H9MGMD87SBMZ" localSheetId="14" hidden="1">#REF!</definedName>
    <definedName name="BExOBM0I5L0MZ1G4H9MGMD87SBMZ" localSheetId="12" hidden="1">#REF!</definedName>
    <definedName name="BExOBM0I5L0MZ1G4H9MGMD87SBMZ" hidden="1">#REF!</definedName>
    <definedName name="BExOBOUXMP88KJY2BX2JLUJH5N0K" localSheetId="11" hidden="1">#REF!</definedName>
    <definedName name="BExOBOUXMP88KJY2BX2JLUJH5N0K" localSheetId="2" hidden="1">#REF!</definedName>
    <definedName name="BExOBOUXMP88KJY2BX2JLUJH5N0K" localSheetId="14" hidden="1">#REF!</definedName>
    <definedName name="BExOBOUXMP88KJY2BX2JLUJH5N0K" localSheetId="12" hidden="1">#REF!</definedName>
    <definedName name="BExOBOUXMP88KJY2BX2JLUJH5N0K" hidden="1">#REF!</definedName>
    <definedName name="BExOBP0FKQ4SVR59FB48UNLKCOR6" localSheetId="11" hidden="1">#REF!</definedName>
    <definedName name="BExOBP0FKQ4SVR59FB48UNLKCOR6" localSheetId="2" hidden="1">#REF!</definedName>
    <definedName name="BExOBP0FKQ4SVR59FB48UNLKCOR6" localSheetId="14" hidden="1">#REF!</definedName>
    <definedName name="BExOBP0FKQ4SVR59FB48UNLKCOR6" localSheetId="12" hidden="1">#REF!</definedName>
    <definedName name="BExOBP0FKQ4SVR59FB48UNLKCOR6" hidden="1">#REF!</definedName>
    <definedName name="BExOBTNR0XX9V82O76VVWUQABHT8" localSheetId="11" hidden="1">#REF!</definedName>
    <definedName name="BExOBTNR0XX9V82O76VVWUQABHT8" localSheetId="2" hidden="1">#REF!</definedName>
    <definedName name="BExOBTNR0XX9V82O76VVWUQABHT8" localSheetId="14" hidden="1">#REF!</definedName>
    <definedName name="BExOBTNR0XX9V82O76VVWUQABHT8" localSheetId="12" hidden="1">#REF!</definedName>
    <definedName name="BExOBTNR0XX9V82O76VVWUQABHT8" hidden="1">#REF!</definedName>
    <definedName name="BExOBYAVUCQ0IGM0Y6A75QHP0Q1A" localSheetId="11" hidden="1">#REF!</definedName>
    <definedName name="BExOBYAVUCQ0IGM0Y6A75QHP0Q1A" localSheetId="2" hidden="1">#REF!</definedName>
    <definedName name="BExOBYAVUCQ0IGM0Y6A75QHP0Q1A" localSheetId="14" hidden="1">#REF!</definedName>
    <definedName name="BExOBYAVUCQ0IGM0Y6A75QHP0Q1A" localSheetId="12" hidden="1">#REF!</definedName>
    <definedName name="BExOBYAVUCQ0IGM0Y6A75QHP0Q1A" hidden="1">#REF!</definedName>
    <definedName name="BExOC3UEHB1CZNINSQHZANWJYKR8" localSheetId="11" hidden="1">#REF!</definedName>
    <definedName name="BExOC3UEHB1CZNINSQHZANWJYKR8" localSheetId="2" hidden="1">#REF!</definedName>
    <definedName name="BExOC3UEHB1CZNINSQHZANWJYKR8" localSheetId="14" hidden="1">#REF!</definedName>
    <definedName name="BExOC3UEHB1CZNINSQHZANWJYKR8" localSheetId="12" hidden="1">#REF!</definedName>
    <definedName name="BExOC3UEHB1CZNINSQHZANWJYKR8" hidden="1">#REF!</definedName>
    <definedName name="BExOCBSF3XGO9YJ23LX2H78VOUR7" localSheetId="11" hidden="1">#REF!</definedName>
    <definedName name="BExOCBSF3XGO9YJ23LX2H78VOUR7" localSheetId="2" hidden="1">#REF!</definedName>
    <definedName name="BExOCBSF3XGO9YJ23LX2H78VOUR7" localSheetId="14" hidden="1">#REF!</definedName>
    <definedName name="BExOCBSF3XGO9YJ23LX2H78VOUR7" localSheetId="12" hidden="1">#REF!</definedName>
    <definedName name="BExOCBSF3XGO9YJ23LX2H78VOUR7" hidden="1">#REF!</definedName>
    <definedName name="BExOCEHJCLIUR23CB4TC9OEFJGFX" localSheetId="11" hidden="1">#REF!</definedName>
    <definedName name="BExOCEHJCLIUR23CB4TC9OEFJGFX" localSheetId="2" hidden="1">#REF!</definedName>
    <definedName name="BExOCEHJCLIUR23CB4TC9OEFJGFX" localSheetId="14" hidden="1">#REF!</definedName>
    <definedName name="BExOCEHJCLIUR23CB4TC9OEFJGFX" localSheetId="12" hidden="1">#REF!</definedName>
    <definedName name="BExOCEHJCLIUR23CB4TC9OEFJGFX" hidden="1">#REF!</definedName>
    <definedName name="BExOCKXFMOW6WPFEVX1I7R7FNDSS" localSheetId="11" hidden="1">#REF!</definedName>
    <definedName name="BExOCKXFMOW6WPFEVX1I7R7FNDSS" localSheetId="2" hidden="1">#REF!</definedName>
    <definedName name="BExOCKXFMOW6WPFEVX1I7R7FNDSS" localSheetId="14" hidden="1">#REF!</definedName>
    <definedName name="BExOCKXFMOW6WPFEVX1I7R7FNDSS" localSheetId="12" hidden="1">#REF!</definedName>
    <definedName name="BExOCKXFMOW6WPFEVX1I7R7FNDSS" hidden="1">#REF!</definedName>
    <definedName name="BExOCM4L30L6FV3N2PR4O6X8WY2M" localSheetId="11" hidden="1">#REF!</definedName>
    <definedName name="BExOCM4L30L6FV3N2PR4O6X8WY2M" localSheetId="2" hidden="1">#REF!</definedName>
    <definedName name="BExOCM4L30L6FV3N2PR4O6X8WY2M" localSheetId="14" hidden="1">#REF!</definedName>
    <definedName name="BExOCM4L30L6FV3N2PR4O6X8WY2M" localSheetId="12" hidden="1">#REF!</definedName>
    <definedName name="BExOCM4L30L6FV3N2PR4O6X8WY2M" hidden="1">#REF!</definedName>
    <definedName name="BExOCYEXOB95DH5NOB0M5NOYX398" localSheetId="11" hidden="1">#REF!</definedName>
    <definedName name="BExOCYEXOB95DH5NOB0M5NOYX398" localSheetId="2" hidden="1">#REF!</definedName>
    <definedName name="BExOCYEXOB95DH5NOB0M5NOYX398" localSheetId="14" hidden="1">#REF!</definedName>
    <definedName name="BExOCYEXOB95DH5NOB0M5NOYX398" localSheetId="12" hidden="1">#REF!</definedName>
    <definedName name="BExOCYEXOB95DH5NOB0M5NOYX398" hidden="1">#REF!</definedName>
    <definedName name="BExOD4ERMDMFD8X1016N4EXOUR0S" localSheetId="11" hidden="1">#REF!</definedName>
    <definedName name="BExOD4ERMDMFD8X1016N4EXOUR0S" localSheetId="2" hidden="1">#REF!</definedName>
    <definedName name="BExOD4ERMDMFD8X1016N4EXOUR0S" localSheetId="14" hidden="1">#REF!</definedName>
    <definedName name="BExOD4ERMDMFD8X1016N4EXOUR0S" localSheetId="12" hidden="1">#REF!</definedName>
    <definedName name="BExOD4ERMDMFD8X1016N4EXOUR0S" hidden="1">#REF!</definedName>
    <definedName name="BExOD55RS7BQUHRQ6H3USVGKR0P7" localSheetId="11" hidden="1">#REF!</definedName>
    <definedName name="BExOD55RS7BQUHRQ6H3USVGKR0P7" localSheetId="2" hidden="1">#REF!</definedName>
    <definedName name="BExOD55RS7BQUHRQ6H3USVGKR0P7" localSheetId="14" hidden="1">#REF!</definedName>
    <definedName name="BExOD55RS7BQUHRQ6H3USVGKR0P7" localSheetId="12" hidden="1">#REF!</definedName>
    <definedName name="BExOD55RS7BQUHRQ6H3USVGKR0P7" hidden="1">#REF!</definedName>
    <definedName name="BExODEWDDEABM4ZY3XREJIBZ8IVP" localSheetId="11" hidden="1">#REF!</definedName>
    <definedName name="BExODEWDDEABM4ZY3XREJIBZ8IVP" localSheetId="2" hidden="1">#REF!</definedName>
    <definedName name="BExODEWDDEABM4ZY3XREJIBZ8IVP" localSheetId="14" hidden="1">#REF!</definedName>
    <definedName name="BExODEWDDEABM4ZY3XREJIBZ8IVP" localSheetId="12" hidden="1">#REF!</definedName>
    <definedName name="BExODEWDDEABM4ZY3XREJIBZ8IVP" hidden="1">#REF!</definedName>
    <definedName name="BExODICDVVLFKWA22B3L0CKKTAZA" localSheetId="11" hidden="1">#REF!</definedName>
    <definedName name="BExODICDVVLFKWA22B3L0CKKTAZA" localSheetId="2" hidden="1">#REF!</definedName>
    <definedName name="BExODICDVVLFKWA22B3L0CKKTAZA" localSheetId="14" hidden="1">#REF!</definedName>
    <definedName name="BExODICDVVLFKWA22B3L0CKKTAZA" localSheetId="12" hidden="1">#REF!</definedName>
    <definedName name="BExODICDVVLFKWA22B3L0CKKTAZA" hidden="1">#REF!</definedName>
    <definedName name="BExODZFEIWV26E8RFU7XQYX1J458" localSheetId="11" hidden="1">#REF!</definedName>
    <definedName name="BExODZFEIWV26E8RFU7XQYX1J458" localSheetId="2" hidden="1">#REF!</definedName>
    <definedName name="BExODZFEIWV26E8RFU7XQYX1J458" localSheetId="14" hidden="1">#REF!</definedName>
    <definedName name="BExODZFEIWV26E8RFU7XQYX1J458" localSheetId="12" hidden="1">#REF!</definedName>
    <definedName name="BExODZFEIWV26E8RFU7XQYX1J458" hidden="1">#REF!</definedName>
    <definedName name="BExOE0S111KPTELH26PPXE94J3GJ" localSheetId="11" hidden="1">#REF!</definedName>
    <definedName name="BExOE0S111KPTELH26PPXE94J3GJ" localSheetId="2" hidden="1">#REF!</definedName>
    <definedName name="BExOE0S111KPTELH26PPXE94J3GJ" localSheetId="14" hidden="1">#REF!</definedName>
    <definedName name="BExOE0S111KPTELH26PPXE94J3GJ" localSheetId="12" hidden="1">#REF!</definedName>
    <definedName name="BExOE0S111KPTELH26PPXE94J3GJ" hidden="1">#REF!</definedName>
    <definedName name="BExOE5KH3JKKPZO401YAB3A11G1U" localSheetId="11" hidden="1">#REF!</definedName>
    <definedName name="BExOE5KH3JKKPZO401YAB3A11G1U" localSheetId="2" hidden="1">#REF!</definedName>
    <definedName name="BExOE5KH3JKKPZO401YAB3A11G1U" localSheetId="14" hidden="1">#REF!</definedName>
    <definedName name="BExOE5KH3JKKPZO401YAB3A11G1U" localSheetId="12" hidden="1">#REF!</definedName>
    <definedName name="BExOE5KH3JKKPZO401YAB3A11G1U" hidden="1">#REF!</definedName>
    <definedName name="BExOEBKG55EROA2VL360A06LKASE" localSheetId="11" hidden="1">#REF!</definedName>
    <definedName name="BExOEBKG55EROA2VL360A06LKASE" localSheetId="2" hidden="1">#REF!</definedName>
    <definedName name="BExOEBKG55EROA2VL360A06LKASE" localSheetId="14" hidden="1">#REF!</definedName>
    <definedName name="BExOEBKG55EROA2VL360A06LKASE" localSheetId="12" hidden="1">#REF!</definedName>
    <definedName name="BExOEBKG55EROA2VL360A06LKASE" hidden="1">#REF!</definedName>
    <definedName name="BExOEFWUBETCPIYF89P9SBDOI3X5" localSheetId="11" hidden="1">#REF!</definedName>
    <definedName name="BExOEFWUBETCPIYF89P9SBDOI3X5" localSheetId="2" hidden="1">#REF!</definedName>
    <definedName name="BExOEFWUBETCPIYF89P9SBDOI3X5" localSheetId="14" hidden="1">#REF!</definedName>
    <definedName name="BExOEFWUBETCPIYF89P9SBDOI3X5" localSheetId="12" hidden="1">#REF!</definedName>
    <definedName name="BExOEFWUBETCPIYF89P9SBDOI3X5" hidden="1">#REF!</definedName>
    <definedName name="BExOEL08MN74RQKVY0P43PFHPTVB" localSheetId="11" hidden="1">#REF!</definedName>
    <definedName name="BExOEL08MN74RQKVY0P43PFHPTVB" localSheetId="2" hidden="1">#REF!</definedName>
    <definedName name="BExOEL08MN74RQKVY0P43PFHPTVB" localSheetId="14" hidden="1">#REF!</definedName>
    <definedName name="BExOEL08MN74RQKVY0P43PFHPTVB" localSheetId="12" hidden="1">#REF!</definedName>
    <definedName name="BExOEL08MN74RQKVY0P43PFHPTVB" hidden="1">#REF!</definedName>
    <definedName name="BExOERG5LWXYYEN1DY1H2FWRJS9T" localSheetId="11" hidden="1">#REF!</definedName>
    <definedName name="BExOERG5LWXYYEN1DY1H2FWRJS9T" localSheetId="2" hidden="1">#REF!</definedName>
    <definedName name="BExOERG5LWXYYEN1DY1H2FWRJS9T" localSheetId="14" hidden="1">#REF!</definedName>
    <definedName name="BExOERG5LWXYYEN1DY1H2FWRJS9T" localSheetId="12" hidden="1">#REF!</definedName>
    <definedName name="BExOERG5LWXYYEN1DY1H2FWRJS9T" hidden="1">#REF!</definedName>
    <definedName name="BExOEV1S6JJVO5PP4BZ20SNGZR7D" localSheetId="11" hidden="1">#REF!</definedName>
    <definedName name="BExOEV1S6JJVO5PP4BZ20SNGZR7D" localSheetId="2" hidden="1">#REF!</definedName>
    <definedName name="BExOEV1S6JJVO5PP4BZ20SNGZR7D" localSheetId="14" hidden="1">#REF!</definedName>
    <definedName name="BExOEV1S6JJVO5PP4BZ20SNGZR7D" localSheetId="12" hidden="1">#REF!</definedName>
    <definedName name="BExOEV1S6JJVO5PP4BZ20SNGZR7D" hidden="1">#REF!</definedName>
    <definedName name="BExOEVNDLRXW33RF3AMMCDLTLROJ" localSheetId="11" hidden="1">#REF!</definedName>
    <definedName name="BExOEVNDLRXW33RF3AMMCDLTLROJ" localSheetId="2" hidden="1">#REF!</definedName>
    <definedName name="BExOEVNDLRXW33RF3AMMCDLTLROJ" localSheetId="14" hidden="1">#REF!</definedName>
    <definedName name="BExOEVNDLRXW33RF3AMMCDLTLROJ" localSheetId="12" hidden="1">#REF!</definedName>
    <definedName name="BExOEVNDLRXW33RF3AMMCDLTLROJ" hidden="1">#REF!</definedName>
    <definedName name="BExOEZOXV3VXUB6VGSS85GXATYAC" localSheetId="11" hidden="1">#REF!</definedName>
    <definedName name="BExOEZOXV3VXUB6VGSS85GXATYAC" localSheetId="2" hidden="1">#REF!</definedName>
    <definedName name="BExOEZOXV3VXUB6VGSS85GXATYAC" localSheetId="14" hidden="1">#REF!</definedName>
    <definedName name="BExOEZOXV3VXUB6VGSS85GXATYAC" localSheetId="12" hidden="1">#REF!</definedName>
    <definedName name="BExOEZOXV3VXUB6VGSS85GXATYAC" hidden="1">#REF!</definedName>
    <definedName name="BExOFDBSAZV60157PIDWCSSUN3MJ" localSheetId="11" hidden="1">#REF!</definedName>
    <definedName name="BExOFDBSAZV60157PIDWCSSUN3MJ" localSheetId="2" hidden="1">#REF!</definedName>
    <definedName name="BExOFDBSAZV60157PIDWCSSUN3MJ" localSheetId="14" hidden="1">#REF!</definedName>
    <definedName name="BExOFDBSAZV60157PIDWCSSUN3MJ" localSheetId="12" hidden="1">#REF!</definedName>
    <definedName name="BExOFDBSAZV60157PIDWCSSUN3MJ" hidden="1">#REF!</definedName>
    <definedName name="BExOFEDNCYI2TPTMQ8SJN3AW4YMF" localSheetId="11" hidden="1">#REF!</definedName>
    <definedName name="BExOFEDNCYI2TPTMQ8SJN3AW4YMF" localSheetId="2" hidden="1">#REF!</definedName>
    <definedName name="BExOFEDNCYI2TPTMQ8SJN3AW4YMF" localSheetId="14" hidden="1">#REF!</definedName>
    <definedName name="BExOFEDNCYI2TPTMQ8SJN3AW4YMF" localSheetId="12" hidden="1">#REF!</definedName>
    <definedName name="BExOFEDNCYI2TPTMQ8SJN3AW4YMF" hidden="1">#REF!</definedName>
    <definedName name="BExOFVLXVD6RVHSQO8KZOOACSV24" localSheetId="11" hidden="1">#REF!</definedName>
    <definedName name="BExOFVLXVD6RVHSQO8KZOOACSV24" localSheetId="2" hidden="1">#REF!</definedName>
    <definedName name="BExOFVLXVD6RVHSQO8KZOOACSV24" localSheetId="14" hidden="1">#REF!</definedName>
    <definedName name="BExOFVLXVD6RVHSQO8KZOOACSV24" localSheetId="12" hidden="1">#REF!</definedName>
    <definedName name="BExOFVLXVD6RVHSQO8KZOOACSV24" hidden="1">#REF!</definedName>
    <definedName name="BExOG2SW3XOGP9VAPQ3THV3VWV12" localSheetId="11" hidden="1">#REF!</definedName>
    <definedName name="BExOG2SW3XOGP9VAPQ3THV3VWV12" localSheetId="2" hidden="1">#REF!</definedName>
    <definedName name="BExOG2SW3XOGP9VAPQ3THV3VWV12" localSheetId="14" hidden="1">#REF!</definedName>
    <definedName name="BExOG2SW3XOGP9VAPQ3THV3VWV12" localSheetId="12" hidden="1">#REF!</definedName>
    <definedName name="BExOG2SW3XOGP9VAPQ3THV3VWV12" hidden="1">#REF!</definedName>
    <definedName name="BExOG45J81K4OPA40KW5VQU54KY3" localSheetId="11" hidden="1">#REF!</definedName>
    <definedName name="BExOG45J81K4OPA40KW5VQU54KY3" localSheetId="2" hidden="1">#REF!</definedName>
    <definedName name="BExOG45J81K4OPA40KW5VQU54KY3" localSheetId="14" hidden="1">#REF!</definedName>
    <definedName name="BExOG45J81K4OPA40KW5VQU54KY3" localSheetId="12" hidden="1">#REF!</definedName>
    <definedName name="BExOG45J81K4OPA40KW5VQU54KY3" hidden="1">#REF!</definedName>
    <definedName name="BExOGFE2SCL8HHT4DFAXKLUTJZOG" localSheetId="11" hidden="1">#REF!</definedName>
    <definedName name="BExOGFE2SCL8HHT4DFAXKLUTJZOG" localSheetId="2" hidden="1">#REF!</definedName>
    <definedName name="BExOGFE2SCL8HHT4DFAXKLUTJZOG" localSheetId="14" hidden="1">#REF!</definedName>
    <definedName name="BExOGFE2SCL8HHT4DFAXKLUTJZOG" localSheetId="12" hidden="1">#REF!</definedName>
    <definedName name="BExOGFE2SCL8HHT4DFAXKLUTJZOG" hidden="1">#REF!</definedName>
    <definedName name="BExOGH1IMADJCZMFDE6NMBBKO558" localSheetId="11" hidden="1">#REF!</definedName>
    <definedName name="BExOGH1IMADJCZMFDE6NMBBKO558" localSheetId="2" hidden="1">#REF!</definedName>
    <definedName name="BExOGH1IMADJCZMFDE6NMBBKO558" localSheetId="14" hidden="1">#REF!</definedName>
    <definedName name="BExOGH1IMADJCZMFDE6NMBBKO558" localSheetId="12" hidden="1">#REF!</definedName>
    <definedName name="BExOGH1IMADJCZMFDE6NMBBKO558" hidden="1">#REF!</definedName>
    <definedName name="BExOGT6D0LJ3C22RDW8COECKB1J5" localSheetId="11" hidden="1">#REF!</definedName>
    <definedName name="BExOGT6D0LJ3C22RDW8COECKB1J5" localSheetId="2" hidden="1">#REF!</definedName>
    <definedName name="BExOGT6D0LJ3C22RDW8COECKB1J5" localSheetId="14" hidden="1">#REF!</definedName>
    <definedName name="BExOGT6D0LJ3C22RDW8COECKB1J5" localSheetId="12" hidden="1">#REF!</definedName>
    <definedName name="BExOGT6D0LJ3C22RDW8COECKB1J5" hidden="1">#REF!</definedName>
    <definedName name="BExOGTMI1HT31M1RGWVRAVHAK7DE" localSheetId="11" hidden="1">#REF!</definedName>
    <definedName name="BExOGTMI1HT31M1RGWVRAVHAK7DE" localSheetId="2" hidden="1">#REF!</definedName>
    <definedName name="BExOGTMI1HT31M1RGWVRAVHAK7DE" localSheetId="14" hidden="1">#REF!</definedName>
    <definedName name="BExOGTMI1HT31M1RGWVRAVHAK7DE" localSheetId="12" hidden="1">#REF!</definedName>
    <definedName name="BExOGTMI1HT31M1RGWVRAVHAK7DE" hidden="1">#REF!</definedName>
    <definedName name="BExOGXO9JE5XSE9GC3I6O21UEKAO" localSheetId="11" hidden="1">#REF!</definedName>
    <definedName name="BExOGXO9JE5XSE9GC3I6O21UEKAO" localSheetId="2" hidden="1">#REF!</definedName>
    <definedName name="BExOGXO9JE5XSE9GC3I6O21UEKAO" localSheetId="14" hidden="1">#REF!</definedName>
    <definedName name="BExOGXO9JE5XSE9GC3I6O21UEKAO" localSheetId="12" hidden="1">#REF!</definedName>
    <definedName name="BExOGXO9JE5XSE9GC3I6O21UEKAO" hidden="1">#REF!</definedName>
    <definedName name="BExOH9ICQA5WPLVJIKJVPWUPKSYO" localSheetId="11" hidden="1">#REF!</definedName>
    <definedName name="BExOH9ICQA5WPLVJIKJVPWUPKSYO" localSheetId="2" hidden="1">#REF!</definedName>
    <definedName name="BExOH9ICQA5WPLVJIKJVPWUPKSYO" localSheetId="14" hidden="1">#REF!</definedName>
    <definedName name="BExOH9ICQA5WPLVJIKJVPWUPKSYO" localSheetId="12" hidden="1">#REF!</definedName>
    <definedName name="BExOH9ICQA5WPLVJIKJVPWUPKSYO" hidden="1">#REF!</definedName>
    <definedName name="BExOH9ICZ13C1LAW8OTYTR9S7ZP3" localSheetId="11" hidden="1">#REF!</definedName>
    <definedName name="BExOH9ICZ13C1LAW8OTYTR9S7ZP3" localSheetId="2" hidden="1">#REF!</definedName>
    <definedName name="BExOH9ICZ13C1LAW8OTYTR9S7ZP3" localSheetId="14" hidden="1">#REF!</definedName>
    <definedName name="BExOH9ICZ13C1LAW8OTYTR9S7ZP3" localSheetId="12" hidden="1">#REF!</definedName>
    <definedName name="BExOH9ICZ13C1LAW8OTYTR9S7ZP3" hidden="1">#REF!</definedName>
    <definedName name="BExOHGEJ8V8OXT32FSU173XLXBDH" localSheetId="11" hidden="1">#REF!</definedName>
    <definedName name="BExOHGEJ8V8OXT32FSU173XLXBDH" localSheetId="2" hidden="1">#REF!</definedName>
    <definedName name="BExOHGEJ8V8OXT32FSU173XLXBDH" localSheetId="14" hidden="1">#REF!</definedName>
    <definedName name="BExOHGEJ8V8OXT32FSU173XLXBDH" localSheetId="12" hidden="1">#REF!</definedName>
    <definedName name="BExOHGEJ8V8OXT32FSU173XLXBDH" hidden="1">#REF!</definedName>
    <definedName name="BExOHL75H3OT4WAKKPUXIVXWFVDS" localSheetId="11" hidden="1">#REF!</definedName>
    <definedName name="BExOHL75H3OT4WAKKPUXIVXWFVDS" localSheetId="2" hidden="1">#REF!</definedName>
    <definedName name="BExOHL75H3OT4WAKKPUXIVXWFVDS" localSheetId="14" hidden="1">#REF!</definedName>
    <definedName name="BExOHL75H3OT4WAKKPUXIVXWFVDS" localSheetId="12" hidden="1">#REF!</definedName>
    <definedName name="BExOHL75H3OT4WAKKPUXIVXWFVDS" hidden="1">#REF!</definedName>
    <definedName name="BExOHLHXXJL6363CC082M9M5VVXQ" localSheetId="11" hidden="1">#REF!</definedName>
    <definedName name="BExOHLHXXJL6363CC082M9M5VVXQ" localSheetId="2" hidden="1">#REF!</definedName>
    <definedName name="BExOHLHXXJL6363CC082M9M5VVXQ" localSheetId="14" hidden="1">#REF!</definedName>
    <definedName name="BExOHLHXXJL6363CC082M9M5VVXQ" localSheetId="12" hidden="1">#REF!</definedName>
    <definedName name="BExOHLHXXJL6363CC082M9M5VVXQ" hidden="1">#REF!</definedName>
    <definedName name="BExOHNAO5UDXSO73BK2ARHWKS90Y" localSheetId="11" hidden="1">#REF!</definedName>
    <definedName name="BExOHNAO5UDXSO73BK2ARHWKS90Y" localSheetId="2" hidden="1">#REF!</definedName>
    <definedName name="BExOHNAO5UDXSO73BK2ARHWKS90Y" localSheetId="14" hidden="1">#REF!</definedName>
    <definedName name="BExOHNAO5UDXSO73BK2ARHWKS90Y" localSheetId="12" hidden="1">#REF!</definedName>
    <definedName name="BExOHNAO5UDXSO73BK2ARHWKS90Y" hidden="1">#REF!</definedName>
    <definedName name="BExOHR1G1I9A9CI1HG94EWBLWNM2" localSheetId="11" hidden="1">#REF!</definedName>
    <definedName name="BExOHR1G1I9A9CI1HG94EWBLWNM2" localSheetId="2" hidden="1">#REF!</definedName>
    <definedName name="BExOHR1G1I9A9CI1HG94EWBLWNM2" localSheetId="14" hidden="1">#REF!</definedName>
    <definedName name="BExOHR1G1I9A9CI1HG94EWBLWNM2" localSheetId="12" hidden="1">#REF!</definedName>
    <definedName name="BExOHR1G1I9A9CI1HG94EWBLWNM2" hidden="1">#REF!</definedName>
    <definedName name="BExOHTQPP8LQ98L6PYUI6QW08YID" localSheetId="11" hidden="1">#REF!</definedName>
    <definedName name="BExOHTQPP8LQ98L6PYUI6QW08YID" localSheetId="2" hidden="1">#REF!</definedName>
    <definedName name="BExOHTQPP8LQ98L6PYUI6QW08YID" localSheetId="14" hidden="1">#REF!</definedName>
    <definedName name="BExOHTQPP8LQ98L6PYUI6QW08YID" localSheetId="12" hidden="1">#REF!</definedName>
    <definedName name="BExOHTQPP8LQ98L6PYUI6QW08YID" hidden="1">#REF!</definedName>
    <definedName name="BExOHUHN7UXHYAJFJJFU805UZ0NB" localSheetId="11" hidden="1">#REF!</definedName>
    <definedName name="BExOHUHN7UXHYAJFJJFU805UZ0NB" localSheetId="2" hidden="1">#REF!</definedName>
    <definedName name="BExOHUHN7UXHYAJFJJFU805UZ0NB" localSheetId="14" hidden="1">#REF!</definedName>
    <definedName name="BExOHUHN7UXHYAJFJJFU805UZ0NB" localSheetId="12" hidden="1">#REF!</definedName>
    <definedName name="BExOHUHN7UXHYAJFJJFU805UZ0NB" hidden="1">#REF!</definedName>
    <definedName name="BExOHX6Q6NJI793PGX59O5EKTP4G" localSheetId="11" hidden="1">#REF!</definedName>
    <definedName name="BExOHX6Q6NJI793PGX59O5EKTP4G" localSheetId="2" hidden="1">#REF!</definedName>
    <definedName name="BExOHX6Q6NJI793PGX59O5EKTP4G" localSheetId="14" hidden="1">#REF!</definedName>
    <definedName name="BExOHX6Q6NJI793PGX59O5EKTP4G" localSheetId="12" hidden="1">#REF!</definedName>
    <definedName name="BExOHX6Q6NJI793PGX59O5EKTP4G" hidden="1">#REF!</definedName>
    <definedName name="BExOI5VMTHH7Y8MQQ1N635CHYI0P" localSheetId="11" hidden="1">#REF!</definedName>
    <definedName name="BExOI5VMTHH7Y8MQQ1N635CHYI0P" localSheetId="2" hidden="1">#REF!</definedName>
    <definedName name="BExOI5VMTHH7Y8MQQ1N635CHYI0P" localSheetId="14" hidden="1">#REF!</definedName>
    <definedName name="BExOI5VMTHH7Y8MQQ1N635CHYI0P" localSheetId="12" hidden="1">#REF!</definedName>
    <definedName name="BExOI5VMTHH7Y8MQQ1N635CHYI0P" hidden="1">#REF!</definedName>
    <definedName name="BExOIEVCP4Y6VDS23AK84MCYYHRT" localSheetId="11" hidden="1">#REF!</definedName>
    <definedName name="BExOIEVCP4Y6VDS23AK84MCYYHRT" localSheetId="2" hidden="1">#REF!</definedName>
    <definedName name="BExOIEVCP4Y6VDS23AK84MCYYHRT" localSheetId="14" hidden="1">#REF!</definedName>
    <definedName name="BExOIEVCP4Y6VDS23AK84MCYYHRT" localSheetId="12" hidden="1">#REF!</definedName>
    <definedName name="BExOIEVCP4Y6VDS23AK84MCYYHRT" hidden="1">#REF!</definedName>
    <definedName name="BExOIFRP0HEHF5D7JSZ0X8ADJ79U" localSheetId="11" hidden="1">#REF!</definedName>
    <definedName name="BExOIFRP0HEHF5D7JSZ0X8ADJ79U" localSheetId="2" hidden="1">#REF!</definedName>
    <definedName name="BExOIFRP0HEHF5D7JSZ0X8ADJ79U" localSheetId="14" hidden="1">#REF!</definedName>
    <definedName name="BExOIFRP0HEHF5D7JSZ0X8ADJ79U" localSheetId="12" hidden="1">#REF!</definedName>
    <definedName name="BExOIFRP0HEHF5D7JSZ0X8ADJ79U" hidden="1">#REF!</definedName>
    <definedName name="BExOIHPQIXR0NDR5WD01BZKPKEO3" localSheetId="11" hidden="1">#REF!</definedName>
    <definedName name="BExOIHPQIXR0NDR5WD01BZKPKEO3" localSheetId="2" hidden="1">#REF!</definedName>
    <definedName name="BExOIHPQIXR0NDR5WD01BZKPKEO3" localSheetId="14" hidden="1">#REF!</definedName>
    <definedName name="BExOIHPQIXR0NDR5WD01BZKPKEO3" localSheetId="12" hidden="1">#REF!</definedName>
    <definedName name="BExOIHPQIXR0NDR5WD01BZKPKEO3" hidden="1">#REF!</definedName>
    <definedName name="BExOIM7L0Z3LSII9P7ZTV4KJ8RMA" localSheetId="11" hidden="1">#REF!</definedName>
    <definedName name="BExOIM7L0Z3LSII9P7ZTV4KJ8RMA" localSheetId="2" hidden="1">#REF!</definedName>
    <definedName name="BExOIM7L0Z3LSII9P7ZTV4KJ8RMA" localSheetId="14" hidden="1">#REF!</definedName>
    <definedName name="BExOIM7L0Z3LSII9P7ZTV4KJ8RMA" localSheetId="12" hidden="1">#REF!</definedName>
    <definedName name="BExOIM7L0Z3LSII9P7ZTV4KJ8RMA" hidden="1">#REF!</definedName>
    <definedName name="BExOIWJVMJ6MG6JC4SPD1L00OHU1" localSheetId="11" hidden="1">#REF!</definedName>
    <definedName name="BExOIWJVMJ6MG6JC4SPD1L00OHU1" localSheetId="2" hidden="1">#REF!</definedName>
    <definedName name="BExOIWJVMJ6MG6JC4SPD1L00OHU1" localSheetId="14" hidden="1">#REF!</definedName>
    <definedName name="BExOIWJVMJ6MG6JC4SPD1L00OHU1" localSheetId="12" hidden="1">#REF!</definedName>
    <definedName name="BExOIWJVMJ6MG6JC4SPD1L00OHU1" hidden="1">#REF!</definedName>
    <definedName name="BExOIYCN8Z4JK3OOG86KYUCV0ME8" localSheetId="11" hidden="1">#REF!</definedName>
    <definedName name="BExOIYCN8Z4JK3OOG86KYUCV0ME8" localSheetId="2" hidden="1">#REF!</definedName>
    <definedName name="BExOIYCN8Z4JK3OOG86KYUCV0ME8" localSheetId="14" hidden="1">#REF!</definedName>
    <definedName name="BExOIYCN8Z4JK3OOG86KYUCV0ME8" localSheetId="12" hidden="1">#REF!</definedName>
    <definedName name="BExOIYCN8Z4JK3OOG86KYUCV0ME8" hidden="1">#REF!</definedName>
    <definedName name="BExOJ3AKZ9BCBZT3KD8WMSLK6MN2" localSheetId="11" hidden="1">#REF!</definedName>
    <definedName name="BExOJ3AKZ9BCBZT3KD8WMSLK6MN2" localSheetId="2" hidden="1">#REF!</definedName>
    <definedName name="BExOJ3AKZ9BCBZT3KD8WMSLK6MN2" localSheetId="14" hidden="1">#REF!</definedName>
    <definedName name="BExOJ3AKZ9BCBZT3KD8WMSLK6MN2" localSheetId="12" hidden="1">#REF!</definedName>
    <definedName name="BExOJ3AKZ9BCBZT3KD8WMSLK6MN2" hidden="1">#REF!</definedName>
    <definedName name="BExOJ7XQK71I4YZDD29AKOOWZ47E" localSheetId="11" hidden="1">#REF!</definedName>
    <definedName name="BExOJ7XQK71I4YZDD29AKOOWZ47E" localSheetId="2" hidden="1">#REF!</definedName>
    <definedName name="BExOJ7XQK71I4YZDD29AKOOWZ47E" localSheetId="14" hidden="1">#REF!</definedName>
    <definedName name="BExOJ7XQK71I4YZDD29AKOOWZ47E" localSheetId="12" hidden="1">#REF!</definedName>
    <definedName name="BExOJ7XQK71I4YZDD29AKOOWZ47E" hidden="1">#REF!</definedName>
    <definedName name="BExOJAXS2THXXIJMV2F2LZKMI589" localSheetId="11" hidden="1">#REF!</definedName>
    <definedName name="BExOJAXS2THXXIJMV2F2LZKMI589" localSheetId="2" hidden="1">#REF!</definedName>
    <definedName name="BExOJAXS2THXXIJMV2F2LZKMI589" localSheetId="14" hidden="1">#REF!</definedName>
    <definedName name="BExOJAXS2THXXIJMV2F2LZKMI589" localSheetId="12" hidden="1">#REF!</definedName>
    <definedName name="BExOJAXS2THXXIJMV2F2LZKMI589" hidden="1">#REF!</definedName>
    <definedName name="BExOJDXKJ43BMD5CFWEMSU5R1BP9" localSheetId="11" hidden="1">#REF!</definedName>
    <definedName name="BExOJDXKJ43BMD5CFWEMSU5R1BP9" localSheetId="2" hidden="1">#REF!</definedName>
    <definedName name="BExOJDXKJ43BMD5CFWEMSU5R1BP9" localSheetId="14" hidden="1">#REF!</definedName>
    <definedName name="BExOJDXKJ43BMD5CFWEMSU5R1BP9" localSheetId="12" hidden="1">#REF!</definedName>
    <definedName name="BExOJDXKJ43BMD5CFWEMSU5R1BP9" hidden="1">#REF!</definedName>
    <definedName name="BExOJHZ9KOD9LEP7ES426LHOCXEY" localSheetId="11" hidden="1">#REF!</definedName>
    <definedName name="BExOJHZ9KOD9LEP7ES426LHOCXEY" localSheetId="2" hidden="1">#REF!</definedName>
    <definedName name="BExOJHZ9KOD9LEP7ES426LHOCXEY" localSheetId="14" hidden="1">#REF!</definedName>
    <definedName name="BExOJHZ9KOD9LEP7ES426LHOCXEY" localSheetId="12" hidden="1">#REF!</definedName>
    <definedName name="BExOJHZ9KOD9LEP7ES426LHOCXEY" hidden="1">#REF!</definedName>
    <definedName name="BExOJM0W6XGSW5MXPTTX0GNF6SFT" localSheetId="11" hidden="1">#REF!</definedName>
    <definedName name="BExOJM0W6XGSW5MXPTTX0GNF6SFT" localSheetId="2" hidden="1">#REF!</definedName>
    <definedName name="BExOJM0W6XGSW5MXPTTX0GNF6SFT" localSheetId="14" hidden="1">#REF!</definedName>
    <definedName name="BExOJM0W6XGSW5MXPTTX0GNF6SFT" localSheetId="12" hidden="1">#REF!</definedName>
    <definedName name="BExOJM0W6XGSW5MXPTTX0GNF6SFT" hidden="1">#REF!</definedName>
    <definedName name="BExOJQ7XL1X94G2GP88DSU6OTRKY" localSheetId="11" hidden="1">#REF!</definedName>
    <definedName name="BExOJQ7XL1X94G2GP88DSU6OTRKY" localSheetId="2" hidden="1">#REF!</definedName>
    <definedName name="BExOJQ7XL1X94G2GP88DSU6OTRKY" localSheetId="14" hidden="1">#REF!</definedName>
    <definedName name="BExOJQ7XL1X94G2GP88DSU6OTRKY" localSheetId="12" hidden="1">#REF!</definedName>
    <definedName name="BExOJQ7XL1X94G2GP88DSU6OTRKY" hidden="1">#REF!</definedName>
    <definedName name="BExOJXEUJJ9SYRJXKYYV2NCCDT2R" localSheetId="11" hidden="1">#REF!</definedName>
    <definedName name="BExOJXEUJJ9SYRJXKYYV2NCCDT2R" localSheetId="2" hidden="1">#REF!</definedName>
    <definedName name="BExOJXEUJJ9SYRJXKYYV2NCCDT2R" localSheetId="14" hidden="1">#REF!</definedName>
    <definedName name="BExOJXEUJJ9SYRJXKYYV2NCCDT2R" localSheetId="12" hidden="1">#REF!</definedName>
    <definedName name="BExOJXEUJJ9SYRJXKYYV2NCCDT2R" hidden="1">#REF!</definedName>
    <definedName name="BExOK0EQYM9JUMAGWOUN7QDH7VMZ" localSheetId="11" hidden="1">#REF!</definedName>
    <definedName name="BExOK0EQYM9JUMAGWOUN7QDH7VMZ" localSheetId="2" hidden="1">#REF!</definedName>
    <definedName name="BExOK0EQYM9JUMAGWOUN7QDH7VMZ" localSheetId="14" hidden="1">#REF!</definedName>
    <definedName name="BExOK0EQYM9JUMAGWOUN7QDH7VMZ" localSheetId="12" hidden="1">#REF!</definedName>
    <definedName name="BExOK0EQYM9JUMAGWOUN7QDH7VMZ" hidden="1">#REF!</definedName>
    <definedName name="BExOK10DBCM0O0CLRF8BB6EEWGB2" localSheetId="11" hidden="1">#REF!</definedName>
    <definedName name="BExOK10DBCM0O0CLRF8BB6EEWGB2" localSheetId="2" hidden="1">#REF!</definedName>
    <definedName name="BExOK10DBCM0O0CLRF8BB6EEWGB2" localSheetId="14" hidden="1">#REF!</definedName>
    <definedName name="BExOK10DBCM0O0CLRF8BB6EEWGB2" localSheetId="12" hidden="1">#REF!</definedName>
    <definedName name="BExOK10DBCM0O0CLRF8BB6EEWGB2" hidden="1">#REF!</definedName>
    <definedName name="BExOK45QZPFPJ08Z5BZOFLNGPHCZ" localSheetId="11" hidden="1">#REF!</definedName>
    <definedName name="BExOK45QZPFPJ08Z5BZOFLNGPHCZ" localSheetId="2" hidden="1">#REF!</definedName>
    <definedName name="BExOK45QZPFPJ08Z5BZOFLNGPHCZ" localSheetId="14" hidden="1">#REF!</definedName>
    <definedName name="BExOK45QZPFPJ08Z5BZOFLNGPHCZ" localSheetId="12" hidden="1">#REF!</definedName>
    <definedName name="BExOK45QZPFPJ08Z5BZOFLNGPHCZ" hidden="1">#REF!</definedName>
    <definedName name="BExOK4WM9O7QNG6O57FOASI5QSN1" localSheetId="11" hidden="1">#REF!</definedName>
    <definedName name="BExOK4WM9O7QNG6O57FOASI5QSN1" localSheetId="2" hidden="1">#REF!</definedName>
    <definedName name="BExOK4WM9O7QNG6O57FOASI5QSN1" localSheetId="14" hidden="1">#REF!</definedName>
    <definedName name="BExOK4WM9O7QNG6O57FOASI5QSN1" localSheetId="12" hidden="1">#REF!</definedName>
    <definedName name="BExOK4WM9O7QNG6O57FOASI5QSN1" hidden="1">#REF!</definedName>
    <definedName name="BExOK57E3HXBUDOQB4M87JK9OPNE" localSheetId="11" hidden="1">#REF!</definedName>
    <definedName name="BExOK57E3HXBUDOQB4M87JK9OPNE" localSheetId="2" hidden="1">#REF!</definedName>
    <definedName name="BExOK57E3HXBUDOQB4M87JK9OPNE" localSheetId="14" hidden="1">#REF!</definedName>
    <definedName name="BExOK57E3HXBUDOQB4M87JK9OPNE" localSheetId="12" hidden="1">#REF!</definedName>
    <definedName name="BExOK57E3HXBUDOQB4M87JK9OPNE" hidden="1">#REF!</definedName>
    <definedName name="BExOKJLBFD15HACQ01HQLY1U5SE2" localSheetId="11" hidden="1">#REF!</definedName>
    <definedName name="BExOKJLBFD15HACQ01HQLY1U5SE2" localSheetId="2" hidden="1">#REF!</definedName>
    <definedName name="BExOKJLBFD15HACQ01HQLY1U5SE2" localSheetId="14" hidden="1">#REF!</definedName>
    <definedName name="BExOKJLBFD15HACQ01HQLY1U5SE2" localSheetId="12" hidden="1">#REF!</definedName>
    <definedName name="BExOKJLBFD15HACQ01HQLY1U5SE2" hidden="1">#REF!</definedName>
    <definedName name="BExOKTXMJP351VXKH8VT6SXUNIMF" localSheetId="11" hidden="1">#REF!</definedName>
    <definedName name="BExOKTXMJP351VXKH8VT6SXUNIMF" localSheetId="2" hidden="1">#REF!</definedName>
    <definedName name="BExOKTXMJP351VXKH8VT6SXUNIMF" localSheetId="14" hidden="1">#REF!</definedName>
    <definedName name="BExOKTXMJP351VXKH8VT6SXUNIMF" localSheetId="12" hidden="1">#REF!</definedName>
    <definedName name="BExOKTXMJP351VXKH8VT6SXUNIMF" hidden="1">#REF!</definedName>
    <definedName name="BExOKU8GMLOCNVORDE329819XN67" localSheetId="11" hidden="1">#REF!</definedName>
    <definedName name="BExOKU8GMLOCNVORDE329819XN67" localSheetId="2" hidden="1">#REF!</definedName>
    <definedName name="BExOKU8GMLOCNVORDE329819XN67" localSheetId="14" hidden="1">#REF!</definedName>
    <definedName name="BExOKU8GMLOCNVORDE329819XN67" localSheetId="12" hidden="1">#REF!</definedName>
    <definedName name="BExOKU8GMLOCNVORDE329819XN67" hidden="1">#REF!</definedName>
    <definedName name="BExOL0Z3Z7IAMHPB91EO2MF49U57" localSheetId="11" hidden="1">#REF!</definedName>
    <definedName name="BExOL0Z3Z7IAMHPB91EO2MF49U57" localSheetId="2" hidden="1">#REF!</definedName>
    <definedName name="BExOL0Z3Z7IAMHPB91EO2MF49U57" localSheetId="14" hidden="1">#REF!</definedName>
    <definedName name="BExOL0Z3Z7IAMHPB91EO2MF49U57" localSheetId="12" hidden="1">#REF!</definedName>
    <definedName name="BExOL0Z3Z7IAMHPB91EO2MF49U57" hidden="1">#REF!</definedName>
    <definedName name="BExOL7KH12VAR0LG741SIOJTLWFD" localSheetId="11" hidden="1">#REF!</definedName>
    <definedName name="BExOL7KH12VAR0LG741SIOJTLWFD" localSheetId="2" hidden="1">#REF!</definedName>
    <definedName name="BExOL7KH12VAR0LG741SIOJTLWFD" localSheetId="14" hidden="1">#REF!</definedName>
    <definedName name="BExOL7KH12VAR0LG741SIOJTLWFD" localSheetId="12" hidden="1">#REF!</definedName>
    <definedName name="BExOL7KH12VAR0LG741SIOJTLWFD" hidden="1">#REF!</definedName>
    <definedName name="BExOLGUYDBS2V3UOK4DVPUW5JZN7" localSheetId="11" hidden="1">#REF!</definedName>
    <definedName name="BExOLGUYDBS2V3UOK4DVPUW5JZN7" localSheetId="2" hidden="1">#REF!</definedName>
    <definedName name="BExOLGUYDBS2V3UOK4DVPUW5JZN7" localSheetId="14" hidden="1">#REF!</definedName>
    <definedName name="BExOLGUYDBS2V3UOK4DVPUW5JZN7" localSheetId="12" hidden="1">#REF!</definedName>
    <definedName name="BExOLGUYDBS2V3UOK4DVPUW5JZN7" hidden="1">#REF!</definedName>
    <definedName name="BExOLICXFHJLILCJVFMJE5MGGWKR" localSheetId="11" hidden="1">#REF!</definedName>
    <definedName name="BExOLICXFHJLILCJVFMJE5MGGWKR" localSheetId="2" hidden="1">#REF!</definedName>
    <definedName name="BExOLICXFHJLILCJVFMJE5MGGWKR" localSheetId="14" hidden="1">#REF!</definedName>
    <definedName name="BExOLICXFHJLILCJVFMJE5MGGWKR" localSheetId="12" hidden="1">#REF!</definedName>
    <definedName name="BExOLICXFHJLILCJVFMJE5MGGWKR" hidden="1">#REF!</definedName>
    <definedName name="BExOLOI0WJS3QC12I3ISL0D9AWOF" localSheetId="11" hidden="1">#REF!</definedName>
    <definedName name="BExOLOI0WJS3QC12I3ISL0D9AWOF" localSheetId="2" hidden="1">#REF!</definedName>
    <definedName name="BExOLOI0WJS3QC12I3ISL0D9AWOF" localSheetId="14" hidden="1">#REF!</definedName>
    <definedName name="BExOLOI0WJS3QC12I3ISL0D9AWOF" localSheetId="12" hidden="1">#REF!</definedName>
    <definedName name="BExOLOI0WJS3QC12I3ISL0D9AWOF" hidden="1">#REF!</definedName>
    <definedName name="BExOLQ5A7IWI0W12J7315E7LBI0O" localSheetId="11" hidden="1">#REF!</definedName>
    <definedName name="BExOLQ5A7IWI0W12J7315E7LBI0O" localSheetId="2" hidden="1">#REF!</definedName>
    <definedName name="BExOLQ5A7IWI0W12J7315E7LBI0O" localSheetId="14" hidden="1">#REF!</definedName>
    <definedName name="BExOLQ5A7IWI0W12J7315E7LBI0O" localSheetId="12" hidden="1">#REF!</definedName>
    <definedName name="BExOLQ5A7IWI0W12J7315E7LBI0O" hidden="1">#REF!</definedName>
    <definedName name="BExOLYZNG5RBD0BTS1OEZJNU92Q5" localSheetId="11" hidden="1">#REF!</definedName>
    <definedName name="BExOLYZNG5RBD0BTS1OEZJNU92Q5" localSheetId="2" hidden="1">#REF!</definedName>
    <definedName name="BExOLYZNG5RBD0BTS1OEZJNU92Q5" localSheetId="14" hidden="1">#REF!</definedName>
    <definedName name="BExOLYZNG5RBD0BTS1OEZJNU92Q5" localSheetId="12" hidden="1">#REF!</definedName>
    <definedName name="BExOLYZNG5RBD0BTS1OEZJNU92Q5" hidden="1">#REF!</definedName>
    <definedName name="BExOM136CSOYSV2NE3NAU04Z4414" localSheetId="11" hidden="1">#REF!</definedName>
    <definedName name="BExOM136CSOYSV2NE3NAU04Z4414" localSheetId="2" hidden="1">#REF!</definedName>
    <definedName name="BExOM136CSOYSV2NE3NAU04Z4414" localSheetId="14" hidden="1">#REF!</definedName>
    <definedName name="BExOM136CSOYSV2NE3NAU04Z4414" localSheetId="12" hidden="1">#REF!</definedName>
    <definedName name="BExOM136CSOYSV2NE3NAU04Z4414" hidden="1">#REF!</definedName>
    <definedName name="BExOM3HIJ3UZPOKJI68KPBJAHPDC" localSheetId="11" hidden="1">#REF!</definedName>
    <definedName name="BExOM3HIJ3UZPOKJI68KPBJAHPDC" localSheetId="2" hidden="1">#REF!</definedName>
    <definedName name="BExOM3HIJ3UZPOKJI68KPBJAHPDC" localSheetId="14" hidden="1">#REF!</definedName>
    <definedName name="BExOM3HIJ3UZPOKJI68KPBJAHPDC" localSheetId="12" hidden="1">#REF!</definedName>
    <definedName name="BExOM3HIJ3UZPOKJI68KPBJAHPDC" hidden="1">#REF!</definedName>
    <definedName name="BExOM5QC0I90GVJG1G7NFAIINKAQ" localSheetId="11" hidden="1">#REF!</definedName>
    <definedName name="BExOM5QC0I90GVJG1G7NFAIINKAQ" localSheetId="2" hidden="1">#REF!</definedName>
    <definedName name="BExOM5QC0I90GVJG1G7NFAIINKAQ" localSheetId="14" hidden="1">#REF!</definedName>
    <definedName name="BExOM5QC0I90GVJG1G7NFAIINKAQ" localSheetId="12" hidden="1">#REF!</definedName>
    <definedName name="BExOM5QC0I90GVJG1G7NFAIINKAQ" hidden="1">#REF!</definedName>
    <definedName name="BExOMKPURE33YQ3K1JG9NVQD4W49" localSheetId="11" hidden="1">#REF!</definedName>
    <definedName name="BExOMKPURE33YQ3K1JG9NVQD4W49" localSheetId="2" hidden="1">#REF!</definedName>
    <definedName name="BExOMKPURE33YQ3K1JG9NVQD4W49" localSheetId="14" hidden="1">#REF!</definedName>
    <definedName name="BExOMKPURE33YQ3K1JG9NVQD4W49" localSheetId="12" hidden="1">#REF!</definedName>
    <definedName name="BExOMKPURE33YQ3K1JG9NVQD4W49" hidden="1">#REF!</definedName>
    <definedName name="BExOMP7NGCLUNFK50QD2LPKRG078" localSheetId="11" hidden="1">#REF!</definedName>
    <definedName name="BExOMP7NGCLUNFK50QD2LPKRG078" localSheetId="2" hidden="1">#REF!</definedName>
    <definedName name="BExOMP7NGCLUNFK50QD2LPKRG078" localSheetId="14" hidden="1">#REF!</definedName>
    <definedName name="BExOMP7NGCLUNFK50QD2LPKRG078" localSheetId="12" hidden="1">#REF!</definedName>
    <definedName name="BExOMP7NGCLUNFK50QD2LPKRG078" hidden="1">#REF!</definedName>
    <definedName name="BExOMPNX2853XA8AUM0BLA7CS86A" localSheetId="11" hidden="1">#REF!</definedName>
    <definedName name="BExOMPNX2853XA8AUM0BLA7CS86A" localSheetId="2" hidden="1">#REF!</definedName>
    <definedName name="BExOMPNX2853XA8AUM0BLA7CS86A" localSheetId="14" hidden="1">#REF!</definedName>
    <definedName name="BExOMPNX2853XA8AUM0BLA7CS86A" localSheetId="12" hidden="1">#REF!</definedName>
    <definedName name="BExOMPNX2853XA8AUM0BLA7CS86A" hidden="1">#REF!</definedName>
    <definedName name="BExOMU0A6XMY48SZRYL4WQZD13BI" localSheetId="11" hidden="1">#REF!</definedName>
    <definedName name="BExOMU0A6XMY48SZRYL4WQZD13BI" localSheetId="2" hidden="1">#REF!</definedName>
    <definedName name="BExOMU0A6XMY48SZRYL4WQZD13BI" localSheetId="14" hidden="1">#REF!</definedName>
    <definedName name="BExOMU0A6XMY48SZRYL4WQZD13BI" localSheetId="12" hidden="1">#REF!</definedName>
    <definedName name="BExOMU0A6XMY48SZRYL4WQZD13BI" hidden="1">#REF!</definedName>
    <definedName name="BExOMVT0HSNC59DJP4CLISASGHKL" localSheetId="11" hidden="1">#REF!</definedName>
    <definedName name="BExOMVT0HSNC59DJP4CLISASGHKL" localSheetId="2" hidden="1">#REF!</definedName>
    <definedName name="BExOMVT0HSNC59DJP4CLISASGHKL" localSheetId="14" hidden="1">#REF!</definedName>
    <definedName name="BExOMVT0HSNC59DJP4CLISASGHKL" localSheetId="12" hidden="1">#REF!</definedName>
    <definedName name="BExOMVT0HSNC59DJP4CLISASGHKL" hidden="1">#REF!</definedName>
    <definedName name="BExON0AX35F2SI0UCVMGWGVIUNI3" localSheetId="11" hidden="1">#REF!</definedName>
    <definedName name="BExON0AX35F2SI0UCVMGWGVIUNI3" localSheetId="2" hidden="1">#REF!</definedName>
    <definedName name="BExON0AX35F2SI0UCVMGWGVIUNI3" localSheetId="14" hidden="1">#REF!</definedName>
    <definedName name="BExON0AX35F2SI0UCVMGWGVIUNI3" localSheetId="12" hidden="1">#REF!</definedName>
    <definedName name="BExON0AX35F2SI0UCVMGWGVIUNI3" hidden="1">#REF!</definedName>
    <definedName name="BExON1I19LN0T10YIIYC5NE9UGMR" localSheetId="11" hidden="1">#REF!</definedName>
    <definedName name="BExON1I19LN0T10YIIYC5NE9UGMR" localSheetId="2" hidden="1">#REF!</definedName>
    <definedName name="BExON1I19LN0T10YIIYC5NE9UGMR" localSheetId="14" hidden="1">#REF!</definedName>
    <definedName name="BExON1I19LN0T10YIIYC5NE9UGMR" localSheetId="12" hidden="1">#REF!</definedName>
    <definedName name="BExON1I19LN0T10YIIYC5NE9UGMR" hidden="1">#REF!</definedName>
    <definedName name="BExON41U4296DV3DPG6I5EF3OEYF" localSheetId="11" hidden="1">#REF!</definedName>
    <definedName name="BExON41U4296DV3DPG6I5EF3OEYF" localSheetId="2" hidden="1">#REF!</definedName>
    <definedName name="BExON41U4296DV3DPG6I5EF3OEYF" localSheetId="14" hidden="1">#REF!</definedName>
    <definedName name="BExON41U4296DV3DPG6I5EF3OEYF" localSheetId="12" hidden="1">#REF!</definedName>
    <definedName name="BExON41U4296DV3DPG6I5EF3OEYF" hidden="1">#REF!</definedName>
    <definedName name="BExONB3A7CO4YD8RB41PHC93BQ9M" localSheetId="11" hidden="1">#REF!</definedName>
    <definedName name="BExONB3A7CO4YD8RB41PHC93BQ9M" localSheetId="2" hidden="1">#REF!</definedName>
    <definedName name="BExONB3A7CO4YD8RB41PHC93BQ9M" localSheetId="14" hidden="1">#REF!</definedName>
    <definedName name="BExONB3A7CO4YD8RB41PHC93BQ9M" localSheetId="12" hidden="1">#REF!</definedName>
    <definedName name="BExONB3A7CO4YD8RB41PHC93BQ9M" hidden="1">#REF!</definedName>
    <definedName name="BExONFQH6UUXF8V0GI4BRIST9RFO" localSheetId="11" hidden="1">#REF!</definedName>
    <definedName name="BExONFQH6UUXF8V0GI4BRIST9RFO" localSheetId="2" hidden="1">#REF!</definedName>
    <definedName name="BExONFQH6UUXF8V0GI4BRIST9RFO" localSheetId="14" hidden="1">#REF!</definedName>
    <definedName name="BExONFQH6UUXF8V0GI4BRIST9RFO" localSheetId="12" hidden="1">#REF!</definedName>
    <definedName name="BExONFQH6UUXF8V0GI4BRIST9RFO" hidden="1">#REF!</definedName>
    <definedName name="BExONIL31DZWU7IFVN3VV0XTXJA1" localSheetId="11" hidden="1">#REF!</definedName>
    <definedName name="BExONIL31DZWU7IFVN3VV0XTXJA1" localSheetId="2" hidden="1">#REF!</definedName>
    <definedName name="BExONIL31DZWU7IFVN3VV0XTXJA1" localSheetId="14" hidden="1">#REF!</definedName>
    <definedName name="BExONIL31DZWU7IFVN3VV0XTXJA1" localSheetId="12" hidden="1">#REF!</definedName>
    <definedName name="BExONIL31DZWU7IFVN3VV0XTXJA1" hidden="1">#REF!</definedName>
    <definedName name="BExONJ1BU17R0F5A2UP1UGJBOGKS" localSheetId="11" hidden="1">#REF!</definedName>
    <definedName name="BExONJ1BU17R0F5A2UP1UGJBOGKS" localSheetId="2" hidden="1">#REF!</definedName>
    <definedName name="BExONJ1BU17R0F5A2UP1UGJBOGKS" localSheetId="14" hidden="1">#REF!</definedName>
    <definedName name="BExONJ1BU17R0F5A2UP1UGJBOGKS" localSheetId="12" hidden="1">#REF!</definedName>
    <definedName name="BExONJ1BU17R0F5A2UP1UGJBOGKS" hidden="1">#REF!</definedName>
    <definedName name="BExONKZDHE8SS0P4YRLGEQR9KYHF" localSheetId="11" hidden="1">#REF!</definedName>
    <definedName name="BExONKZDHE8SS0P4YRLGEQR9KYHF" localSheetId="2" hidden="1">#REF!</definedName>
    <definedName name="BExONKZDHE8SS0P4YRLGEQR9KYHF" localSheetId="14" hidden="1">#REF!</definedName>
    <definedName name="BExONKZDHE8SS0P4YRLGEQR9KYHF" localSheetId="12" hidden="1">#REF!</definedName>
    <definedName name="BExONKZDHE8SS0P4YRLGEQR9KYHF" hidden="1">#REF!</definedName>
    <definedName name="BExONNZ9VMHVX3J6NLNJY7KZA61O" localSheetId="11" hidden="1">#REF!</definedName>
    <definedName name="BExONNZ9VMHVX3J6NLNJY7KZA61O" localSheetId="2" hidden="1">#REF!</definedName>
    <definedName name="BExONNZ9VMHVX3J6NLNJY7KZA61O" localSheetId="14" hidden="1">#REF!</definedName>
    <definedName name="BExONNZ9VMHVX3J6NLNJY7KZA61O" localSheetId="12" hidden="1">#REF!</definedName>
    <definedName name="BExONNZ9VMHVX3J6NLNJY7KZA61O" hidden="1">#REF!</definedName>
    <definedName name="BExONRQ1BAA4F3TXP2MYQ4YCZ09S" localSheetId="11" hidden="1">#REF!</definedName>
    <definedName name="BExONRQ1BAA4F3TXP2MYQ4YCZ09S" localSheetId="2" hidden="1">#REF!</definedName>
    <definedName name="BExONRQ1BAA4F3TXP2MYQ4YCZ09S" localSheetId="14" hidden="1">#REF!</definedName>
    <definedName name="BExONRQ1BAA4F3TXP2MYQ4YCZ09S" localSheetId="12" hidden="1">#REF!</definedName>
    <definedName name="BExONRQ1BAA4F3TXP2MYQ4YCZ09S" hidden="1">#REF!</definedName>
    <definedName name="BExONU4ENMND8RLZX0L5EHPYQQSB" localSheetId="11" hidden="1">#REF!</definedName>
    <definedName name="BExONU4ENMND8RLZX0L5EHPYQQSB" localSheetId="2" hidden="1">#REF!</definedName>
    <definedName name="BExONU4ENMND8RLZX0L5EHPYQQSB" localSheetId="14" hidden="1">#REF!</definedName>
    <definedName name="BExONU4ENMND8RLZX0L5EHPYQQSB" localSheetId="12" hidden="1">#REF!</definedName>
    <definedName name="BExONU4ENMND8RLZX0L5EHPYQQSB" hidden="1">#REF!</definedName>
    <definedName name="BExONXPUEU6ZRSIX4PDJ1DXY679I" localSheetId="11" hidden="1">#REF!</definedName>
    <definedName name="BExONXPUEU6ZRSIX4PDJ1DXY679I" localSheetId="2" hidden="1">#REF!</definedName>
    <definedName name="BExONXPUEU6ZRSIX4PDJ1DXY679I" localSheetId="14" hidden="1">#REF!</definedName>
    <definedName name="BExONXPUEU6ZRSIX4PDJ1DXY679I" localSheetId="12" hidden="1">#REF!</definedName>
    <definedName name="BExONXPUEU6ZRSIX4PDJ1DXY679I" hidden="1">#REF!</definedName>
    <definedName name="BExOO0KEG2WL5WKKMHN0S2UTIUNG" localSheetId="11" hidden="1">#REF!</definedName>
    <definedName name="BExOO0KEG2WL5WKKMHN0S2UTIUNG" localSheetId="2" hidden="1">#REF!</definedName>
    <definedName name="BExOO0KEG2WL5WKKMHN0S2UTIUNG" localSheetId="14" hidden="1">#REF!</definedName>
    <definedName name="BExOO0KEG2WL5WKKMHN0S2UTIUNG" localSheetId="12" hidden="1">#REF!</definedName>
    <definedName name="BExOO0KEG2WL5WKKMHN0S2UTIUNG" hidden="1">#REF!</definedName>
    <definedName name="BExOO1WWIZSGB0YTGKESB45TSVMZ" localSheetId="11" hidden="1">#REF!</definedName>
    <definedName name="BExOO1WWIZSGB0YTGKESB45TSVMZ" localSheetId="2" hidden="1">#REF!</definedName>
    <definedName name="BExOO1WWIZSGB0YTGKESB45TSVMZ" localSheetId="14" hidden="1">#REF!</definedName>
    <definedName name="BExOO1WWIZSGB0YTGKESB45TSVMZ" localSheetId="12" hidden="1">#REF!</definedName>
    <definedName name="BExOO1WWIZSGB0YTGKESB45TSVMZ" hidden="1">#REF!</definedName>
    <definedName name="BExOO4B8FPAFYPHCTYTX37P1TQM5" localSheetId="11" hidden="1">#REF!</definedName>
    <definedName name="BExOO4B8FPAFYPHCTYTX37P1TQM5" localSheetId="2" hidden="1">#REF!</definedName>
    <definedName name="BExOO4B8FPAFYPHCTYTX37P1TQM5" localSheetId="14" hidden="1">#REF!</definedName>
    <definedName name="BExOO4B8FPAFYPHCTYTX37P1TQM5" localSheetId="12" hidden="1">#REF!</definedName>
    <definedName name="BExOO4B8FPAFYPHCTYTX37P1TQM5" hidden="1">#REF!</definedName>
    <definedName name="BExOOIULUDOJRMYABWV5CCL906X6" localSheetId="11" hidden="1">#REF!</definedName>
    <definedName name="BExOOIULUDOJRMYABWV5CCL906X6" localSheetId="2" hidden="1">#REF!</definedName>
    <definedName name="BExOOIULUDOJRMYABWV5CCL906X6" localSheetId="14" hidden="1">#REF!</definedName>
    <definedName name="BExOOIULUDOJRMYABWV5CCL906X6" localSheetId="12" hidden="1">#REF!</definedName>
    <definedName name="BExOOIULUDOJRMYABWV5CCL906X6" hidden="1">#REF!</definedName>
    <definedName name="BExOOJLIWKJW5S7XWJXD8TYV5HQ9" localSheetId="11" hidden="1">#REF!</definedName>
    <definedName name="BExOOJLIWKJW5S7XWJXD8TYV5HQ9" localSheetId="2" hidden="1">#REF!</definedName>
    <definedName name="BExOOJLIWKJW5S7XWJXD8TYV5HQ9" localSheetId="14" hidden="1">#REF!</definedName>
    <definedName name="BExOOJLIWKJW5S7XWJXD8TYV5HQ9" localSheetId="12" hidden="1">#REF!</definedName>
    <definedName name="BExOOJLIWKJW5S7XWJXD8TYV5HQ9" hidden="1">#REF!</definedName>
    <definedName name="BExOOQ1JVWQ9LYXD0V94BRXKTA1I" localSheetId="11" hidden="1">#REF!</definedName>
    <definedName name="BExOOQ1JVWQ9LYXD0V94BRXKTA1I" localSheetId="2" hidden="1">#REF!</definedName>
    <definedName name="BExOOQ1JVWQ9LYXD0V94BRXKTA1I" localSheetId="14" hidden="1">#REF!</definedName>
    <definedName name="BExOOQ1JVWQ9LYXD0V94BRXKTA1I" localSheetId="12" hidden="1">#REF!</definedName>
    <definedName name="BExOOQ1JVWQ9LYXD0V94BRXKTA1I" hidden="1">#REF!</definedName>
    <definedName name="BExOOTN0KTXJCL7E476XBN1CJ553" localSheetId="11" hidden="1">#REF!</definedName>
    <definedName name="BExOOTN0KTXJCL7E476XBN1CJ553" localSheetId="2" hidden="1">#REF!</definedName>
    <definedName name="BExOOTN0KTXJCL7E476XBN1CJ553" localSheetId="14" hidden="1">#REF!</definedName>
    <definedName name="BExOOTN0KTXJCL7E476XBN1CJ553" localSheetId="12" hidden="1">#REF!</definedName>
    <definedName name="BExOOTN0KTXJCL7E476XBN1CJ553" hidden="1">#REF!</definedName>
    <definedName name="BExOOVVUJIJNAYDICUUQQ9O7O3TW" localSheetId="11" hidden="1">#REF!</definedName>
    <definedName name="BExOOVVUJIJNAYDICUUQQ9O7O3TW" localSheetId="2" hidden="1">#REF!</definedName>
    <definedName name="BExOOVVUJIJNAYDICUUQQ9O7O3TW" localSheetId="14" hidden="1">#REF!</definedName>
    <definedName name="BExOOVVUJIJNAYDICUUQQ9O7O3TW" localSheetId="12" hidden="1">#REF!</definedName>
    <definedName name="BExOOVVUJIJNAYDICUUQQ9O7O3TW" hidden="1">#REF!</definedName>
    <definedName name="BExOP9DDU5MZJKWGFT0MKL44YKIV" localSheetId="11" hidden="1">#REF!</definedName>
    <definedName name="BExOP9DDU5MZJKWGFT0MKL44YKIV" localSheetId="2" hidden="1">#REF!</definedName>
    <definedName name="BExOP9DDU5MZJKWGFT0MKL44YKIV" localSheetId="14" hidden="1">#REF!</definedName>
    <definedName name="BExOP9DDU5MZJKWGFT0MKL44YKIV" localSheetId="12" hidden="1">#REF!</definedName>
    <definedName name="BExOP9DDU5MZJKWGFT0MKL44YKIV" hidden="1">#REF!</definedName>
    <definedName name="BExOP9DEBV5W5P4Q25J3XCJBP5S9" localSheetId="11" hidden="1">#REF!</definedName>
    <definedName name="BExOP9DEBV5W5P4Q25J3XCJBP5S9" localSheetId="2" hidden="1">#REF!</definedName>
    <definedName name="BExOP9DEBV5W5P4Q25J3XCJBP5S9" localSheetId="14" hidden="1">#REF!</definedName>
    <definedName name="BExOP9DEBV5W5P4Q25J3XCJBP5S9" localSheetId="12" hidden="1">#REF!</definedName>
    <definedName name="BExOP9DEBV5W5P4Q25J3XCJBP5S9" hidden="1">#REF!</definedName>
    <definedName name="BExOPFNYRBL0BFM23LZBJTADNOE4" localSheetId="11" hidden="1">#REF!</definedName>
    <definedName name="BExOPFNYRBL0BFM23LZBJTADNOE4" localSheetId="2" hidden="1">#REF!</definedName>
    <definedName name="BExOPFNYRBL0BFM23LZBJTADNOE4" localSheetId="14" hidden="1">#REF!</definedName>
    <definedName name="BExOPFNYRBL0BFM23LZBJTADNOE4" localSheetId="12" hidden="1">#REF!</definedName>
    <definedName name="BExOPFNYRBL0BFM23LZBJTADNOE4" hidden="1">#REF!</definedName>
    <definedName name="BExOPINVFSIZMCVT9YGT2AODVCX3" localSheetId="11" hidden="1">#REF!</definedName>
    <definedName name="BExOPINVFSIZMCVT9YGT2AODVCX3" localSheetId="2" hidden="1">#REF!</definedName>
    <definedName name="BExOPINVFSIZMCVT9YGT2AODVCX3" localSheetId="14" hidden="1">#REF!</definedName>
    <definedName name="BExOPINVFSIZMCVT9YGT2AODVCX3" localSheetId="12" hidden="1">#REF!</definedName>
    <definedName name="BExOPINVFSIZMCVT9YGT2AODVCX3" hidden="1">#REF!</definedName>
    <definedName name="BExOQ1JN4SAC44RTMZIGHSW023WA" localSheetId="11" hidden="1">#REF!</definedName>
    <definedName name="BExOQ1JN4SAC44RTMZIGHSW023WA" localSheetId="2" hidden="1">#REF!</definedName>
    <definedName name="BExOQ1JN4SAC44RTMZIGHSW023WA" localSheetId="14" hidden="1">#REF!</definedName>
    <definedName name="BExOQ1JN4SAC44RTMZIGHSW023WA" localSheetId="12" hidden="1">#REF!</definedName>
    <definedName name="BExOQ1JN4SAC44RTMZIGHSW023WA" hidden="1">#REF!</definedName>
    <definedName name="BExOQ256YMF115DJL3KBPNKABJ90" localSheetId="11" hidden="1">#REF!</definedName>
    <definedName name="BExOQ256YMF115DJL3KBPNKABJ90" localSheetId="2" hidden="1">#REF!</definedName>
    <definedName name="BExOQ256YMF115DJL3KBPNKABJ90" localSheetId="14" hidden="1">#REF!</definedName>
    <definedName name="BExOQ256YMF115DJL3KBPNKABJ90" localSheetId="12" hidden="1">#REF!</definedName>
    <definedName name="BExOQ256YMF115DJL3KBPNKABJ90" hidden="1">#REF!</definedName>
    <definedName name="BExQ19DEUOLC11IW32E2AMVZLFF1" localSheetId="11" hidden="1">#REF!</definedName>
    <definedName name="BExQ19DEUOLC11IW32E2AMVZLFF1" localSheetId="2" hidden="1">#REF!</definedName>
    <definedName name="BExQ19DEUOLC11IW32E2AMVZLFF1" localSheetId="14" hidden="1">#REF!</definedName>
    <definedName name="BExQ19DEUOLC11IW32E2AMVZLFF1" localSheetId="12" hidden="1">#REF!</definedName>
    <definedName name="BExQ19DEUOLC11IW32E2AMVZLFF1" hidden="1">#REF!</definedName>
    <definedName name="BExQ1OCW3L24TN0BYVRE2NE3IK1O" localSheetId="11" hidden="1">#REF!</definedName>
    <definedName name="BExQ1OCW3L24TN0BYVRE2NE3IK1O" localSheetId="2" hidden="1">#REF!</definedName>
    <definedName name="BExQ1OCW3L24TN0BYVRE2NE3IK1O" localSheetId="14" hidden="1">#REF!</definedName>
    <definedName name="BExQ1OCW3L24TN0BYVRE2NE3IK1O" localSheetId="12" hidden="1">#REF!</definedName>
    <definedName name="BExQ1OCW3L24TN0BYVRE2NE3IK1O" hidden="1">#REF!</definedName>
    <definedName name="BExQ29C73XR33S3668YYSYZAIHTG" localSheetId="11" hidden="1">#REF!</definedName>
    <definedName name="BExQ29C73XR33S3668YYSYZAIHTG" localSheetId="2" hidden="1">#REF!</definedName>
    <definedName name="BExQ29C73XR33S3668YYSYZAIHTG" localSheetId="14" hidden="1">#REF!</definedName>
    <definedName name="BExQ29C73XR33S3668YYSYZAIHTG" localSheetId="12" hidden="1">#REF!</definedName>
    <definedName name="BExQ29C73XR33S3668YYSYZAIHTG" hidden="1">#REF!</definedName>
    <definedName name="BExQ2FS228IUDUP2023RA1D4AO4C" localSheetId="11" hidden="1">#REF!</definedName>
    <definedName name="BExQ2FS228IUDUP2023RA1D4AO4C" localSheetId="2" hidden="1">#REF!</definedName>
    <definedName name="BExQ2FS228IUDUP2023RA1D4AO4C" localSheetId="14" hidden="1">#REF!</definedName>
    <definedName name="BExQ2FS228IUDUP2023RA1D4AO4C" localSheetId="12" hidden="1">#REF!</definedName>
    <definedName name="BExQ2FS228IUDUP2023RA1D4AO4C" hidden="1">#REF!</definedName>
    <definedName name="BExQ2L0XYWLY9VPZWXYYFRIRQRJ1" localSheetId="11" hidden="1">#REF!</definedName>
    <definedName name="BExQ2L0XYWLY9VPZWXYYFRIRQRJ1" localSheetId="2" hidden="1">#REF!</definedName>
    <definedName name="BExQ2L0XYWLY9VPZWXYYFRIRQRJ1" localSheetId="14" hidden="1">#REF!</definedName>
    <definedName name="BExQ2L0XYWLY9VPZWXYYFRIRQRJ1" localSheetId="12" hidden="1">#REF!</definedName>
    <definedName name="BExQ2L0XYWLY9VPZWXYYFRIRQRJ1" hidden="1">#REF!</definedName>
    <definedName name="BExQ2M841F5Z1BQYR8DG5FKK0LIU" localSheetId="11" hidden="1">#REF!</definedName>
    <definedName name="BExQ2M841F5Z1BQYR8DG5FKK0LIU" localSheetId="2" hidden="1">#REF!</definedName>
    <definedName name="BExQ2M841F5Z1BQYR8DG5FKK0LIU" localSheetId="14" hidden="1">#REF!</definedName>
    <definedName name="BExQ2M841F5Z1BQYR8DG5FKK0LIU" localSheetId="12" hidden="1">#REF!</definedName>
    <definedName name="BExQ2M841F5Z1BQYR8DG5FKK0LIU" hidden="1">#REF!</definedName>
    <definedName name="BExQ2STHO7AXYTS1VPPHQMX1WT30" localSheetId="11" hidden="1">#REF!</definedName>
    <definedName name="BExQ2STHO7AXYTS1VPPHQMX1WT30" localSheetId="2" hidden="1">#REF!</definedName>
    <definedName name="BExQ2STHO7AXYTS1VPPHQMX1WT30" localSheetId="14" hidden="1">#REF!</definedName>
    <definedName name="BExQ2STHO7AXYTS1VPPHQMX1WT30" localSheetId="12" hidden="1">#REF!</definedName>
    <definedName name="BExQ2STHO7AXYTS1VPPHQMX1WT30" hidden="1">#REF!</definedName>
    <definedName name="BExQ2XWXHMQMQ99FF9293AEQHABB" localSheetId="11" hidden="1">#REF!</definedName>
    <definedName name="BExQ2XWXHMQMQ99FF9293AEQHABB" localSheetId="2" hidden="1">#REF!</definedName>
    <definedName name="BExQ2XWXHMQMQ99FF9293AEQHABB" localSheetId="14" hidden="1">#REF!</definedName>
    <definedName name="BExQ2XWXHMQMQ99FF9293AEQHABB" localSheetId="12" hidden="1">#REF!</definedName>
    <definedName name="BExQ2XWXHMQMQ99FF9293AEQHABB" hidden="1">#REF!</definedName>
    <definedName name="BExQ300G8I8TK45A0MVHV15422EU" localSheetId="11" hidden="1">#REF!</definedName>
    <definedName name="BExQ300G8I8TK45A0MVHV15422EU" localSheetId="2" hidden="1">#REF!</definedName>
    <definedName name="BExQ300G8I8TK45A0MVHV15422EU" localSheetId="14" hidden="1">#REF!</definedName>
    <definedName name="BExQ300G8I8TK45A0MVHV15422EU" localSheetId="12" hidden="1">#REF!</definedName>
    <definedName name="BExQ300G8I8TK45A0MVHV15422EU" hidden="1">#REF!</definedName>
    <definedName name="BExQ305RBEODGNAETZ0EZQLLDZZD" localSheetId="11" hidden="1">#REF!</definedName>
    <definedName name="BExQ305RBEODGNAETZ0EZQLLDZZD" localSheetId="2" hidden="1">#REF!</definedName>
    <definedName name="BExQ305RBEODGNAETZ0EZQLLDZZD" localSheetId="14" hidden="1">#REF!</definedName>
    <definedName name="BExQ305RBEODGNAETZ0EZQLLDZZD" localSheetId="12" hidden="1">#REF!</definedName>
    <definedName name="BExQ305RBEODGNAETZ0EZQLLDZZD" hidden="1">#REF!</definedName>
    <definedName name="BExQ37SZQJSC2C73FY2IJY852LVP" localSheetId="11" hidden="1">#REF!</definedName>
    <definedName name="BExQ37SZQJSC2C73FY2IJY852LVP" localSheetId="2" hidden="1">#REF!</definedName>
    <definedName name="BExQ37SZQJSC2C73FY2IJY852LVP" localSheetId="14" hidden="1">#REF!</definedName>
    <definedName name="BExQ37SZQJSC2C73FY2IJY852LVP" localSheetId="12" hidden="1">#REF!</definedName>
    <definedName name="BExQ37SZQJSC2C73FY2IJY852LVP" hidden="1">#REF!</definedName>
    <definedName name="BExQ39R28MXSG2SEV956F0KZ20AN" localSheetId="11" hidden="1">#REF!</definedName>
    <definedName name="BExQ39R28MXSG2SEV956F0KZ20AN" localSheetId="2" hidden="1">#REF!</definedName>
    <definedName name="BExQ39R28MXSG2SEV956F0KZ20AN" localSheetId="14" hidden="1">#REF!</definedName>
    <definedName name="BExQ39R28MXSG2SEV956F0KZ20AN" localSheetId="12" hidden="1">#REF!</definedName>
    <definedName name="BExQ39R28MXSG2SEV956F0KZ20AN" hidden="1">#REF!</definedName>
    <definedName name="BExQ3D1P3M5Z3HLMEZ17E0BLEE4U" localSheetId="11" hidden="1">#REF!</definedName>
    <definedName name="BExQ3D1P3M5Z3HLMEZ17E0BLEE4U" localSheetId="2" hidden="1">#REF!</definedName>
    <definedName name="BExQ3D1P3M5Z3HLMEZ17E0BLEE4U" localSheetId="14" hidden="1">#REF!</definedName>
    <definedName name="BExQ3D1P3M5Z3HLMEZ17E0BLEE4U" localSheetId="12" hidden="1">#REF!</definedName>
    <definedName name="BExQ3D1P3M5Z3HLMEZ17E0BLEE4U" hidden="1">#REF!</definedName>
    <definedName name="BExQ3EZX6BA2WHKI84SG78UPRTSE" localSheetId="11" hidden="1">#REF!</definedName>
    <definedName name="BExQ3EZX6BA2WHKI84SG78UPRTSE" localSheetId="2" hidden="1">#REF!</definedName>
    <definedName name="BExQ3EZX6BA2WHKI84SG78UPRTSE" localSheetId="14" hidden="1">#REF!</definedName>
    <definedName name="BExQ3EZX6BA2WHKI84SG78UPRTSE" localSheetId="12" hidden="1">#REF!</definedName>
    <definedName name="BExQ3EZX6BA2WHKI84SG78UPRTSE" hidden="1">#REF!</definedName>
    <definedName name="BExQ3KOX6620WUSBG7PGACNC936P" localSheetId="11" hidden="1">#REF!</definedName>
    <definedName name="BExQ3KOX6620WUSBG7PGACNC936P" localSheetId="2" hidden="1">#REF!</definedName>
    <definedName name="BExQ3KOX6620WUSBG7PGACNC936P" localSheetId="14" hidden="1">#REF!</definedName>
    <definedName name="BExQ3KOX6620WUSBG7PGACNC936P" localSheetId="12" hidden="1">#REF!</definedName>
    <definedName name="BExQ3KOX6620WUSBG7PGACNC936P" hidden="1">#REF!</definedName>
    <definedName name="BExQ3O4W7QF8BOXTUT4IOGF6YKUD" localSheetId="11" hidden="1">#REF!</definedName>
    <definedName name="BExQ3O4W7QF8BOXTUT4IOGF6YKUD" localSheetId="2" hidden="1">#REF!</definedName>
    <definedName name="BExQ3O4W7QF8BOXTUT4IOGF6YKUD" localSheetId="14" hidden="1">#REF!</definedName>
    <definedName name="BExQ3O4W7QF8BOXTUT4IOGF6YKUD" localSheetId="12" hidden="1">#REF!</definedName>
    <definedName name="BExQ3O4W7QF8BOXTUT4IOGF6YKUD" hidden="1">#REF!</definedName>
    <definedName name="BExQ3PXOWSN8561ZR8IEY8ZASI3B" localSheetId="11" hidden="1">#REF!</definedName>
    <definedName name="BExQ3PXOWSN8561ZR8IEY8ZASI3B" localSheetId="2" hidden="1">#REF!</definedName>
    <definedName name="BExQ3PXOWSN8561ZR8IEY8ZASI3B" localSheetId="14" hidden="1">#REF!</definedName>
    <definedName name="BExQ3PXOWSN8561ZR8IEY8ZASI3B" localSheetId="12" hidden="1">#REF!</definedName>
    <definedName name="BExQ3PXOWSN8561ZR8IEY8ZASI3B" hidden="1">#REF!</definedName>
    <definedName name="BExQ3TZF04IPY0B0UG9CQQ5736UA" localSheetId="11" hidden="1">#REF!</definedName>
    <definedName name="BExQ3TZF04IPY0B0UG9CQQ5736UA" localSheetId="2" hidden="1">#REF!</definedName>
    <definedName name="BExQ3TZF04IPY0B0UG9CQQ5736UA" localSheetId="14" hidden="1">#REF!</definedName>
    <definedName name="BExQ3TZF04IPY0B0UG9CQQ5736UA" localSheetId="12" hidden="1">#REF!</definedName>
    <definedName name="BExQ3TZF04IPY0B0UG9CQQ5736UA" hidden="1">#REF!</definedName>
    <definedName name="BExQ42IU9MNDYLODP41DL6YTZMAR" localSheetId="11" hidden="1">#REF!</definedName>
    <definedName name="BExQ42IU9MNDYLODP41DL6YTZMAR" localSheetId="2" hidden="1">#REF!</definedName>
    <definedName name="BExQ42IU9MNDYLODP41DL6YTZMAR" localSheetId="14" hidden="1">#REF!</definedName>
    <definedName name="BExQ42IU9MNDYLODP41DL6YTZMAR" localSheetId="12" hidden="1">#REF!</definedName>
    <definedName name="BExQ42IU9MNDYLODP41DL6YTZMAR" hidden="1">#REF!</definedName>
    <definedName name="BExQ42O4PHH156IHXSW0JAYAC0NJ" localSheetId="11" hidden="1">#REF!</definedName>
    <definedName name="BExQ42O4PHH156IHXSW0JAYAC0NJ" localSheetId="2" hidden="1">#REF!</definedName>
    <definedName name="BExQ42O4PHH156IHXSW0JAYAC0NJ" localSheetId="14" hidden="1">#REF!</definedName>
    <definedName name="BExQ42O4PHH156IHXSW0JAYAC0NJ" localSheetId="12" hidden="1">#REF!</definedName>
    <definedName name="BExQ42O4PHH156IHXSW0JAYAC0NJ" hidden="1">#REF!</definedName>
    <definedName name="BExQ452HF7N1HYPXJXQ8WD6SOWUV" localSheetId="11" hidden="1">#REF!</definedName>
    <definedName name="BExQ452HF7N1HYPXJXQ8WD6SOWUV" localSheetId="2" hidden="1">#REF!</definedName>
    <definedName name="BExQ452HF7N1HYPXJXQ8WD6SOWUV" localSheetId="14" hidden="1">#REF!</definedName>
    <definedName name="BExQ452HF7N1HYPXJXQ8WD6SOWUV" localSheetId="12" hidden="1">#REF!</definedName>
    <definedName name="BExQ452HF7N1HYPXJXQ8WD6SOWUV" hidden="1">#REF!</definedName>
    <definedName name="BExQ4BTBSHPHVEDRCXC2ROW8PLFC" localSheetId="11" hidden="1">#REF!</definedName>
    <definedName name="BExQ4BTBSHPHVEDRCXC2ROW8PLFC" localSheetId="2" hidden="1">#REF!</definedName>
    <definedName name="BExQ4BTBSHPHVEDRCXC2ROW8PLFC" localSheetId="14" hidden="1">#REF!</definedName>
    <definedName name="BExQ4BTBSHPHVEDRCXC2ROW8PLFC" localSheetId="12" hidden="1">#REF!</definedName>
    <definedName name="BExQ4BTBSHPHVEDRCXC2ROW8PLFC" hidden="1">#REF!</definedName>
    <definedName name="BExQ4DGKF54SRKQUTUT4B1CZSS62" localSheetId="11" hidden="1">#REF!</definedName>
    <definedName name="BExQ4DGKF54SRKQUTUT4B1CZSS62" localSheetId="2" hidden="1">#REF!</definedName>
    <definedName name="BExQ4DGKF54SRKQUTUT4B1CZSS62" localSheetId="14" hidden="1">#REF!</definedName>
    <definedName name="BExQ4DGKF54SRKQUTUT4B1CZSS62" localSheetId="12" hidden="1">#REF!</definedName>
    <definedName name="BExQ4DGKF54SRKQUTUT4B1CZSS62" hidden="1">#REF!</definedName>
    <definedName name="BExQ4T74LQ5PYTV1MUQUW75A4BDY" localSheetId="11" hidden="1">#REF!</definedName>
    <definedName name="BExQ4T74LQ5PYTV1MUQUW75A4BDY" localSheetId="2" hidden="1">#REF!</definedName>
    <definedName name="BExQ4T74LQ5PYTV1MUQUW75A4BDY" localSheetId="14" hidden="1">#REF!</definedName>
    <definedName name="BExQ4T74LQ5PYTV1MUQUW75A4BDY" localSheetId="12" hidden="1">#REF!</definedName>
    <definedName name="BExQ4T74LQ5PYTV1MUQUW75A4BDY" hidden="1">#REF!</definedName>
    <definedName name="BExQ4XJHD7EJCNH7S1MJDZJ2MNWG" localSheetId="11" hidden="1">#REF!</definedName>
    <definedName name="BExQ4XJHD7EJCNH7S1MJDZJ2MNWG" localSheetId="2" hidden="1">#REF!</definedName>
    <definedName name="BExQ4XJHD7EJCNH7S1MJDZJ2MNWG" localSheetId="14" hidden="1">#REF!</definedName>
    <definedName name="BExQ4XJHD7EJCNH7S1MJDZJ2MNWG" localSheetId="12" hidden="1">#REF!</definedName>
    <definedName name="BExQ4XJHD7EJCNH7S1MJDZJ2MNWG" hidden="1">#REF!</definedName>
    <definedName name="BExQ5039ZCEWBUJHU682G4S89J03" localSheetId="11" hidden="1">#REF!</definedName>
    <definedName name="BExQ5039ZCEWBUJHU682G4S89J03" localSheetId="2" hidden="1">#REF!</definedName>
    <definedName name="BExQ5039ZCEWBUJHU682G4S89J03" localSheetId="14" hidden="1">#REF!</definedName>
    <definedName name="BExQ5039ZCEWBUJHU682G4S89J03" localSheetId="12" hidden="1">#REF!</definedName>
    <definedName name="BExQ5039ZCEWBUJHU682G4S89J03" hidden="1">#REF!</definedName>
    <definedName name="BExQ56Z9W6YHZHRXOFFI8EFA7CDI" localSheetId="11" hidden="1">#REF!</definedName>
    <definedName name="BExQ56Z9W6YHZHRXOFFI8EFA7CDI" localSheetId="2" hidden="1">#REF!</definedName>
    <definedName name="BExQ56Z9W6YHZHRXOFFI8EFA7CDI" localSheetId="14" hidden="1">#REF!</definedName>
    <definedName name="BExQ56Z9W6YHZHRXOFFI8EFA7CDI" localSheetId="12" hidden="1">#REF!</definedName>
    <definedName name="BExQ56Z9W6YHZHRXOFFI8EFA7CDI" hidden="1">#REF!</definedName>
    <definedName name="BExQ58MP5FO5Q5CIXVMMYWWPEFW3" localSheetId="11" hidden="1">#REF!</definedName>
    <definedName name="BExQ58MP5FO5Q5CIXVMMYWWPEFW3" localSheetId="2" hidden="1">#REF!</definedName>
    <definedName name="BExQ58MP5FO5Q5CIXVMMYWWPEFW3" localSheetId="14" hidden="1">#REF!</definedName>
    <definedName name="BExQ58MP5FO5Q5CIXVMMYWWPEFW3" localSheetId="12" hidden="1">#REF!</definedName>
    <definedName name="BExQ58MP5FO5Q5CIXVMMYWWPEFW3" hidden="1">#REF!</definedName>
    <definedName name="BExQ5KX3Z668H1KUCKZ9J24HUQ1F" localSheetId="11" hidden="1">#REF!</definedName>
    <definedName name="BExQ5KX3Z668H1KUCKZ9J24HUQ1F" localSheetId="2" hidden="1">#REF!</definedName>
    <definedName name="BExQ5KX3Z668H1KUCKZ9J24HUQ1F" localSheetId="14" hidden="1">#REF!</definedName>
    <definedName name="BExQ5KX3Z668H1KUCKZ9J24HUQ1F" localSheetId="12" hidden="1">#REF!</definedName>
    <definedName name="BExQ5KX3Z668H1KUCKZ9J24HUQ1F" hidden="1">#REF!</definedName>
    <definedName name="BExQ5SPMSOCJYLAY20NB5A6O32RE" localSheetId="11" hidden="1">#REF!</definedName>
    <definedName name="BExQ5SPMSOCJYLAY20NB5A6O32RE" localSheetId="2" hidden="1">#REF!</definedName>
    <definedName name="BExQ5SPMSOCJYLAY20NB5A6O32RE" localSheetId="14" hidden="1">#REF!</definedName>
    <definedName name="BExQ5SPMSOCJYLAY20NB5A6O32RE" localSheetId="12" hidden="1">#REF!</definedName>
    <definedName name="BExQ5SPMSOCJYLAY20NB5A6O32RE" hidden="1">#REF!</definedName>
    <definedName name="BExQ5UICMGTMK790KTLK49MAGXRC" localSheetId="11" hidden="1">#REF!</definedName>
    <definedName name="BExQ5UICMGTMK790KTLK49MAGXRC" localSheetId="2" hidden="1">#REF!</definedName>
    <definedName name="BExQ5UICMGTMK790KTLK49MAGXRC" localSheetId="14" hidden="1">#REF!</definedName>
    <definedName name="BExQ5UICMGTMK790KTLK49MAGXRC" localSheetId="12" hidden="1">#REF!</definedName>
    <definedName name="BExQ5UICMGTMK790KTLK49MAGXRC" hidden="1">#REF!</definedName>
    <definedName name="BExQ5YUUK9FD0QGTY4WD0W90O7OL" localSheetId="11" hidden="1">#REF!</definedName>
    <definedName name="BExQ5YUUK9FD0QGTY4WD0W90O7OL" localSheetId="2" hidden="1">#REF!</definedName>
    <definedName name="BExQ5YUUK9FD0QGTY4WD0W90O7OL" localSheetId="14" hidden="1">#REF!</definedName>
    <definedName name="BExQ5YUUK9FD0QGTY4WD0W90O7OL" localSheetId="12" hidden="1">#REF!</definedName>
    <definedName name="BExQ5YUUK9FD0QGTY4WD0W90O7OL" hidden="1">#REF!</definedName>
    <definedName name="BExQ62WGBSDPG7ZU34W0N8X45R3X" localSheetId="11" hidden="1">#REF!</definedName>
    <definedName name="BExQ62WGBSDPG7ZU34W0N8X45R3X" localSheetId="2" hidden="1">#REF!</definedName>
    <definedName name="BExQ62WGBSDPG7ZU34W0N8X45R3X" localSheetId="14" hidden="1">#REF!</definedName>
    <definedName name="BExQ62WGBSDPG7ZU34W0N8X45R3X" localSheetId="12" hidden="1">#REF!</definedName>
    <definedName name="BExQ62WGBSDPG7ZU34W0N8X45R3X" hidden="1">#REF!</definedName>
    <definedName name="BExQ63793YQ9BH7JLCNRIATIGTRG" localSheetId="11" hidden="1">#REF!</definedName>
    <definedName name="BExQ63793YQ9BH7JLCNRIATIGTRG" localSheetId="2" hidden="1">#REF!</definedName>
    <definedName name="BExQ63793YQ9BH7JLCNRIATIGTRG" localSheetId="14" hidden="1">#REF!</definedName>
    <definedName name="BExQ63793YQ9BH7JLCNRIATIGTRG" localSheetId="12" hidden="1">#REF!</definedName>
    <definedName name="BExQ63793YQ9BH7JLCNRIATIGTRG" hidden="1">#REF!</definedName>
    <definedName name="BExQ6CN1EF2UPZ57ZYMGK8TUJQSS" localSheetId="11" hidden="1">#REF!</definedName>
    <definedName name="BExQ6CN1EF2UPZ57ZYMGK8TUJQSS" localSheetId="2" hidden="1">#REF!</definedName>
    <definedName name="BExQ6CN1EF2UPZ57ZYMGK8TUJQSS" localSheetId="14" hidden="1">#REF!</definedName>
    <definedName name="BExQ6CN1EF2UPZ57ZYMGK8TUJQSS" localSheetId="12" hidden="1">#REF!</definedName>
    <definedName name="BExQ6CN1EF2UPZ57ZYMGK8TUJQSS" hidden="1">#REF!</definedName>
    <definedName name="BExQ6FSF8BMWVLJI7Y7MKPG9SU5O" localSheetId="11" hidden="1">#REF!</definedName>
    <definedName name="BExQ6FSF8BMWVLJI7Y7MKPG9SU5O" localSheetId="2" hidden="1">#REF!</definedName>
    <definedName name="BExQ6FSF8BMWVLJI7Y7MKPG9SU5O" localSheetId="14" hidden="1">#REF!</definedName>
    <definedName name="BExQ6FSF8BMWVLJI7Y7MKPG9SU5O" localSheetId="12" hidden="1">#REF!</definedName>
    <definedName name="BExQ6FSF8BMWVLJI7Y7MKPG9SU5O" hidden="1">#REF!</definedName>
    <definedName name="BExQ6M2YXJ8AMRJF3QGHC40ADAHZ" localSheetId="11" hidden="1">#REF!</definedName>
    <definedName name="BExQ6M2YXJ8AMRJF3QGHC40ADAHZ" localSheetId="2" hidden="1">#REF!</definedName>
    <definedName name="BExQ6M2YXJ8AMRJF3QGHC40ADAHZ" localSheetId="14" hidden="1">#REF!</definedName>
    <definedName name="BExQ6M2YXJ8AMRJF3QGHC40ADAHZ" localSheetId="12" hidden="1">#REF!</definedName>
    <definedName name="BExQ6M2YXJ8AMRJF3QGHC40ADAHZ" hidden="1">#REF!</definedName>
    <definedName name="BExQ6M8B0X44N9TV56ATUVHGDI00" localSheetId="11" hidden="1">#REF!</definedName>
    <definedName name="BExQ6M8B0X44N9TV56ATUVHGDI00" localSheetId="2" hidden="1">#REF!</definedName>
    <definedName name="BExQ6M8B0X44N9TV56ATUVHGDI00" localSheetId="14" hidden="1">#REF!</definedName>
    <definedName name="BExQ6M8B0X44N9TV56ATUVHGDI00" localSheetId="12" hidden="1">#REF!</definedName>
    <definedName name="BExQ6M8B0X44N9TV56ATUVHGDI00" hidden="1">#REF!</definedName>
    <definedName name="BExQ6POH065GV0I74XXVD0VUPBJW" localSheetId="11" hidden="1">#REF!</definedName>
    <definedName name="BExQ6POH065GV0I74XXVD0VUPBJW" localSheetId="2" hidden="1">#REF!</definedName>
    <definedName name="BExQ6POH065GV0I74XXVD0VUPBJW" localSheetId="14" hidden="1">#REF!</definedName>
    <definedName name="BExQ6POH065GV0I74XXVD0VUPBJW" localSheetId="12" hidden="1">#REF!</definedName>
    <definedName name="BExQ6POH065GV0I74XXVD0VUPBJW" hidden="1">#REF!</definedName>
    <definedName name="BExQ6WV9KPSMXPPLGZ3KK4WNYTHU" localSheetId="11" hidden="1">#REF!</definedName>
    <definedName name="BExQ6WV9KPSMXPPLGZ3KK4WNYTHU" localSheetId="2" hidden="1">#REF!</definedName>
    <definedName name="BExQ6WV9KPSMXPPLGZ3KK4WNYTHU" localSheetId="14" hidden="1">#REF!</definedName>
    <definedName name="BExQ6WV9KPSMXPPLGZ3KK4WNYTHU" localSheetId="12" hidden="1">#REF!</definedName>
    <definedName name="BExQ6WV9KPSMXPPLGZ3KK4WNYTHU" hidden="1">#REF!</definedName>
    <definedName name="BExQ7541G92R52ECOIYO6UXIWJJ4" localSheetId="11" hidden="1">#REF!</definedName>
    <definedName name="BExQ7541G92R52ECOIYO6UXIWJJ4" localSheetId="2" hidden="1">#REF!</definedName>
    <definedName name="BExQ7541G92R52ECOIYO6UXIWJJ4" localSheetId="14" hidden="1">#REF!</definedName>
    <definedName name="BExQ7541G92R52ECOIYO6UXIWJJ4" localSheetId="12" hidden="1">#REF!</definedName>
    <definedName name="BExQ7541G92R52ECOIYO6UXIWJJ4" hidden="1">#REF!</definedName>
    <definedName name="BExQ783XTMM2A9I3UKCFWJH1PP2N" localSheetId="11" hidden="1">#REF!</definedName>
    <definedName name="BExQ783XTMM2A9I3UKCFWJH1PP2N" localSheetId="2" hidden="1">#REF!</definedName>
    <definedName name="BExQ783XTMM2A9I3UKCFWJH1PP2N" localSheetId="14" hidden="1">#REF!</definedName>
    <definedName name="BExQ783XTMM2A9I3UKCFWJH1PP2N" localSheetId="12" hidden="1">#REF!</definedName>
    <definedName name="BExQ783XTMM2A9I3UKCFWJH1PP2N" hidden="1">#REF!</definedName>
    <definedName name="BExQ79LX01ZPQB8EGD1ZHR2VK2H3" localSheetId="11" hidden="1">#REF!</definedName>
    <definedName name="BExQ79LX01ZPQB8EGD1ZHR2VK2H3" localSheetId="2" hidden="1">#REF!</definedName>
    <definedName name="BExQ79LX01ZPQB8EGD1ZHR2VK2H3" localSheetId="14" hidden="1">#REF!</definedName>
    <definedName name="BExQ79LX01ZPQB8EGD1ZHR2VK2H3" localSheetId="12" hidden="1">#REF!</definedName>
    <definedName name="BExQ79LX01ZPQB8EGD1ZHR2VK2H3" hidden="1">#REF!</definedName>
    <definedName name="BExQ7B3V9MGDK2OIJ61XXFBFLJFZ" localSheetId="11" hidden="1">#REF!</definedName>
    <definedName name="BExQ7B3V9MGDK2OIJ61XXFBFLJFZ" localSheetId="2" hidden="1">#REF!</definedName>
    <definedName name="BExQ7B3V9MGDK2OIJ61XXFBFLJFZ" localSheetId="14" hidden="1">#REF!</definedName>
    <definedName name="BExQ7B3V9MGDK2OIJ61XXFBFLJFZ" localSheetId="12" hidden="1">#REF!</definedName>
    <definedName name="BExQ7B3V9MGDK2OIJ61XXFBFLJFZ" hidden="1">#REF!</definedName>
    <definedName name="BExQ7CB046NVPF9ZXDGA7OXOLSLX" localSheetId="11" hidden="1">#REF!</definedName>
    <definedName name="BExQ7CB046NVPF9ZXDGA7OXOLSLX" localSheetId="2" hidden="1">#REF!</definedName>
    <definedName name="BExQ7CB046NVPF9ZXDGA7OXOLSLX" localSheetId="14" hidden="1">#REF!</definedName>
    <definedName name="BExQ7CB046NVPF9ZXDGA7OXOLSLX" localSheetId="12" hidden="1">#REF!</definedName>
    <definedName name="BExQ7CB046NVPF9ZXDGA7OXOLSLX" hidden="1">#REF!</definedName>
    <definedName name="BExQ7IWDCGGOO1HTJ97YGO1CK3R9" localSheetId="11" hidden="1">#REF!</definedName>
    <definedName name="BExQ7IWDCGGOO1HTJ97YGO1CK3R9" localSheetId="2" hidden="1">#REF!</definedName>
    <definedName name="BExQ7IWDCGGOO1HTJ97YGO1CK3R9" localSheetId="14" hidden="1">#REF!</definedName>
    <definedName name="BExQ7IWDCGGOO1HTJ97YGO1CK3R9" localSheetId="12" hidden="1">#REF!</definedName>
    <definedName name="BExQ7IWDCGGOO1HTJ97YGO1CK3R9" hidden="1">#REF!</definedName>
    <definedName name="BExQ7JNFIEGS2HKNBALH3Q2N5G7Z" localSheetId="11" hidden="1">#REF!</definedName>
    <definedName name="BExQ7JNFIEGS2HKNBALH3Q2N5G7Z" localSheetId="2" hidden="1">#REF!</definedName>
    <definedName name="BExQ7JNFIEGS2HKNBALH3Q2N5G7Z" localSheetId="14" hidden="1">#REF!</definedName>
    <definedName name="BExQ7JNFIEGS2HKNBALH3Q2N5G7Z" localSheetId="12" hidden="1">#REF!</definedName>
    <definedName name="BExQ7JNFIEGS2HKNBALH3Q2N5G7Z" hidden="1">#REF!</definedName>
    <definedName name="BExQ7MY3U2Z1IZ71U5LJUD00VVB4" localSheetId="11" hidden="1">#REF!</definedName>
    <definedName name="BExQ7MY3U2Z1IZ71U5LJUD00VVB4" localSheetId="2" hidden="1">#REF!</definedName>
    <definedName name="BExQ7MY3U2Z1IZ71U5LJUD00VVB4" localSheetId="14" hidden="1">#REF!</definedName>
    <definedName name="BExQ7MY3U2Z1IZ71U5LJUD00VVB4" localSheetId="12" hidden="1">#REF!</definedName>
    <definedName name="BExQ7MY3U2Z1IZ71U5LJUD00VVB4" hidden="1">#REF!</definedName>
    <definedName name="BExQ7XL2Q1GVUFL1F9KK0K0EXMWG" localSheetId="11" hidden="1">#REF!</definedName>
    <definedName name="BExQ7XL2Q1GVUFL1F9KK0K0EXMWG" localSheetId="2" hidden="1">#REF!</definedName>
    <definedName name="BExQ7XL2Q1GVUFL1F9KK0K0EXMWG" localSheetId="14" hidden="1">#REF!</definedName>
    <definedName name="BExQ7XL2Q1GVUFL1F9KK0K0EXMWG" localSheetId="12" hidden="1">#REF!</definedName>
    <definedName name="BExQ7XL2Q1GVUFL1F9KK0K0EXMWG" hidden="1">#REF!</definedName>
    <definedName name="BExQ8469L3ZRZ3KYZPYMSJIDL7Y5" localSheetId="11" hidden="1">#REF!</definedName>
    <definedName name="BExQ8469L3ZRZ3KYZPYMSJIDL7Y5" localSheetId="2" hidden="1">#REF!</definedName>
    <definedName name="BExQ8469L3ZRZ3KYZPYMSJIDL7Y5" localSheetId="14" hidden="1">#REF!</definedName>
    <definedName name="BExQ8469L3ZRZ3KYZPYMSJIDL7Y5" localSheetId="12" hidden="1">#REF!</definedName>
    <definedName name="BExQ8469L3ZRZ3KYZPYMSJIDL7Y5" hidden="1">#REF!</definedName>
    <definedName name="BExQ84MJB94HL3BWRN50M4NCB6Z0" localSheetId="11" hidden="1">#REF!</definedName>
    <definedName name="BExQ84MJB94HL3BWRN50M4NCB6Z0" localSheetId="2" hidden="1">#REF!</definedName>
    <definedName name="BExQ84MJB94HL3BWRN50M4NCB6Z0" localSheetId="14" hidden="1">#REF!</definedName>
    <definedName name="BExQ84MJB94HL3BWRN50M4NCB6Z0" localSheetId="12" hidden="1">#REF!</definedName>
    <definedName name="BExQ84MJB94HL3BWRN50M4NCB6Z0" hidden="1">#REF!</definedName>
    <definedName name="BExQ8583ZE00NW7T9OF11OT9IA14" localSheetId="11" hidden="1">#REF!</definedName>
    <definedName name="BExQ8583ZE00NW7T9OF11OT9IA14" localSheetId="2" hidden="1">#REF!</definedName>
    <definedName name="BExQ8583ZE00NW7T9OF11OT9IA14" localSheetId="14" hidden="1">#REF!</definedName>
    <definedName name="BExQ8583ZE00NW7T9OF11OT9IA14" localSheetId="12" hidden="1">#REF!</definedName>
    <definedName name="BExQ8583ZE00NW7T9OF11OT9IA14" hidden="1">#REF!</definedName>
    <definedName name="BExQ8A0RPE3IMIFIZLUE7KD2N21W" localSheetId="11" hidden="1">#REF!</definedName>
    <definedName name="BExQ8A0RPE3IMIFIZLUE7KD2N21W" localSheetId="2" hidden="1">#REF!</definedName>
    <definedName name="BExQ8A0RPE3IMIFIZLUE7KD2N21W" localSheetId="14" hidden="1">#REF!</definedName>
    <definedName name="BExQ8A0RPE3IMIFIZLUE7KD2N21W" localSheetId="12" hidden="1">#REF!</definedName>
    <definedName name="BExQ8A0RPE3IMIFIZLUE7KD2N21W" hidden="1">#REF!</definedName>
    <definedName name="BExQ8ABK6H1ADV2R2OYT8NFFYG2N" localSheetId="11" hidden="1">#REF!</definedName>
    <definedName name="BExQ8ABK6H1ADV2R2OYT8NFFYG2N" localSheetId="2" hidden="1">#REF!</definedName>
    <definedName name="BExQ8ABK6H1ADV2R2OYT8NFFYG2N" localSheetId="14" hidden="1">#REF!</definedName>
    <definedName name="BExQ8ABK6H1ADV2R2OYT8NFFYG2N" localSheetId="12" hidden="1">#REF!</definedName>
    <definedName name="BExQ8ABK6H1ADV2R2OYT8NFFYG2N" hidden="1">#REF!</definedName>
    <definedName name="BExQ8DM90XJ6GCJIK9LC5O82I2TJ" localSheetId="11" hidden="1">#REF!</definedName>
    <definedName name="BExQ8DM90XJ6GCJIK9LC5O82I2TJ" localSheetId="2" hidden="1">#REF!</definedName>
    <definedName name="BExQ8DM90XJ6GCJIK9LC5O82I2TJ" localSheetId="14" hidden="1">#REF!</definedName>
    <definedName name="BExQ8DM90XJ6GCJIK9LC5O82I2TJ" localSheetId="12" hidden="1">#REF!</definedName>
    <definedName name="BExQ8DM90XJ6GCJIK9LC5O82I2TJ" hidden="1">#REF!</definedName>
    <definedName name="BExQ8G0K46ZORA0QVQTDI7Z8LXGF" localSheetId="11" hidden="1">#REF!</definedName>
    <definedName name="BExQ8G0K46ZORA0QVQTDI7Z8LXGF" localSheetId="2" hidden="1">#REF!</definedName>
    <definedName name="BExQ8G0K46ZORA0QVQTDI7Z8LXGF" localSheetId="14" hidden="1">#REF!</definedName>
    <definedName name="BExQ8G0K46ZORA0QVQTDI7Z8LXGF" localSheetId="12" hidden="1">#REF!</definedName>
    <definedName name="BExQ8G0K46ZORA0QVQTDI7Z8LXGF" hidden="1">#REF!</definedName>
    <definedName name="BExQ8O3WEU8HNTTGKTW5T0QSKCLP" localSheetId="11" hidden="1">#REF!</definedName>
    <definedName name="BExQ8O3WEU8HNTTGKTW5T0QSKCLP" localSheetId="2" hidden="1">#REF!</definedName>
    <definedName name="BExQ8O3WEU8HNTTGKTW5T0QSKCLP" localSheetId="14" hidden="1">#REF!</definedName>
    <definedName name="BExQ8O3WEU8HNTTGKTW5T0QSKCLP" localSheetId="12" hidden="1">#REF!</definedName>
    <definedName name="BExQ8O3WEU8HNTTGKTW5T0QSKCLP" hidden="1">#REF!</definedName>
    <definedName name="BExQ8ZCEDBOBJA3D9LDP5TU2WYGR" localSheetId="11" hidden="1">#REF!</definedName>
    <definedName name="BExQ8ZCEDBOBJA3D9LDP5TU2WYGR" localSheetId="2" hidden="1">#REF!</definedName>
    <definedName name="BExQ8ZCEDBOBJA3D9LDP5TU2WYGR" localSheetId="14" hidden="1">#REF!</definedName>
    <definedName name="BExQ8ZCEDBOBJA3D9LDP5TU2WYGR" localSheetId="12" hidden="1">#REF!</definedName>
    <definedName name="BExQ8ZCEDBOBJA3D9LDP5TU2WYGR" hidden="1">#REF!</definedName>
    <definedName name="BExQ94LAW6MAQBWY25WTBFV5PPZJ" localSheetId="11" hidden="1">#REF!</definedName>
    <definedName name="BExQ94LAW6MAQBWY25WTBFV5PPZJ" localSheetId="2" hidden="1">#REF!</definedName>
    <definedName name="BExQ94LAW6MAQBWY25WTBFV5PPZJ" localSheetId="14" hidden="1">#REF!</definedName>
    <definedName name="BExQ94LAW6MAQBWY25WTBFV5PPZJ" localSheetId="12" hidden="1">#REF!</definedName>
    <definedName name="BExQ94LAW6MAQBWY25WTBFV5PPZJ" hidden="1">#REF!</definedName>
    <definedName name="BExQ968K8V66L55PCVI3B4VR4FW6" localSheetId="11" hidden="1">#REF!</definedName>
    <definedName name="BExQ968K8V66L55PCVI3B4VR4FW6" localSheetId="2" hidden="1">#REF!</definedName>
    <definedName name="BExQ968K8V66L55PCVI3B4VR4FW6" localSheetId="14" hidden="1">#REF!</definedName>
    <definedName name="BExQ968K8V66L55PCVI3B4VR4FW6" localSheetId="12" hidden="1">#REF!</definedName>
    <definedName name="BExQ968K8V66L55PCVI3B4VR4FW6" hidden="1">#REF!</definedName>
    <definedName name="BExQ97QIPOSSRK978N8P234Y1XA4" localSheetId="11" hidden="1">#REF!</definedName>
    <definedName name="BExQ97QIPOSSRK978N8P234Y1XA4" localSheetId="2" hidden="1">#REF!</definedName>
    <definedName name="BExQ97QIPOSSRK978N8P234Y1XA4" localSheetId="14" hidden="1">#REF!</definedName>
    <definedName name="BExQ97QIPOSSRK978N8P234Y1XA4" localSheetId="12" hidden="1">#REF!</definedName>
    <definedName name="BExQ97QIPOSSRK978N8P234Y1XA4" hidden="1">#REF!</definedName>
    <definedName name="BExQ9DFHXLBKBS9DWH05G83SL12Z" localSheetId="11" hidden="1">#REF!</definedName>
    <definedName name="BExQ9DFHXLBKBS9DWH05G83SL12Z" localSheetId="2" hidden="1">#REF!</definedName>
    <definedName name="BExQ9DFHXLBKBS9DWH05G83SL12Z" localSheetId="14" hidden="1">#REF!</definedName>
    <definedName name="BExQ9DFHXLBKBS9DWH05G83SL12Z" localSheetId="12" hidden="1">#REF!</definedName>
    <definedName name="BExQ9DFHXLBKBS9DWH05G83SL12Z" hidden="1">#REF!</definedName>
    <definedName name="BExQ9E6FBAXTHGF3RXANFIA77GXP" localSheetId="11" hidden="1">#REF!</definedName>
    <definedName name="BExQ9E6FBAXTHGF3RXANFIA77GXP" localSheetId="2" hidden="1">#REF!</definedName>
    <definedName name="BExQ9E6FBAXTHGF3RXANFIA77GXP" localSheetId="14" hidden="1">#REF!</definedName>
    <definedName name="BExQ9E6FBAXTHGF3RXANFIA77GXP" localSheetId="12" hidden="1">#REF!</definedName>
    <definedName name="BExQ9E6FBAXTHGF3RXANFIA77GXP" hidden="1">#REF!</definedName>
    <definedName name="BExQ9J4ID0TGFFFJSQ9PFAMXOYZ1" localSheetId="11" hidden="1">#REF!</definedName>
    <definedName name="BExQ9J4ID0TGFFFJSQ9PFAMXOYZ1" localSheetId="2" hidden="1">#REF!</definedName>
    <definedName name="BExQ9J4ID0TGFFFJSQ9PFAMXOYZ1" localSheetId="14" hidden="1">#REF!</definedName>
    <definedName name="BExQ9J4ID0TGFFFJSQ9PFAMXOYZ1" localSheetId="12" hidden="1">#REF!</definedName>
    <definedName name="BExQ9J4ID0TGFFFJSQ9PFAMXOYZ1" hidden="1">#REF!</definedName>
    <definedName name="BExQ9KX9734KIAK7IMRLHCPYDHO2" localSheetId="11" hidden="1">#REF!</definedName>
    <definedName name="BExQ9KX9734KIAK7IMRLHCPYDHO2" localSheetId="2" hidden="1">#REF!</definedName>
    <definedName name="BExQ9KX9734KIAK7IMRLHCPYDHO2" localSheetId="14" hidden="1">#REF!</definedName>
    <definedName name="BExQ9KX9734KIAK7IMRLHCPYDHO2" localSheetId="12" hidden="1">#REF!</definedName>
    <definedName name="BExQ9KX9734KIAK7IMRLHCPYDHO2" hidden="1">#REF!</definedName>
    <definedName name="BExQ9L81FF4I7816VTPFBDWVU4CW" localSheetId="11" hidden="1">#REF!</definedName>
    <definedName name="BExQ9L81FF4I7816VTPFBDWVU4CW" localSheetId="2" hidden="1">#REF!</definedName>
    <definedName name="BExQ9L81FF4I7816VTPFBDWVU4CW" localSheetId="14" hidden="1">#REF!</definedName>
    <definedName name="BExQ9L81FF4I7816VTPFBDWVU4CW" localSheetId="12" hidden="1">#REF!</definedName>
    <definedName name="BExQ9L81FF4I7816VTPFBDWVU4CW" hidden="1">#REF!</definedName>
    <definedName name="BExQ9M4E2ACZOWWWP1JJIQO8AHUM" localSheetId="11" hidden="1">#REF!</definedName>
    <definedName name="BExQ9M4E2ACZOWWWP1JJIQO8AHUM" localSheetId="2" hidden="1">#REF!</definedName>
    <definedName name="BExQ9M4E2ACZOWWWP1JJIQO8AHUM" localSheetId="14" hidden="1">#REF!</definedName>
    <definedName name="BExQ9M4E2ACZOWWWP1JJIQO8AHUM" localSheetId="12" hidden="1">#REF!</definedName>
    <definedName name="BExQ9M4E2ACZOWWWP1JJIQO8AHUM" hidden="1">#REF!</definedName>
    <definedName name="BExQ9TBCP5IJKSQLYEBE6FQLF16I" localSheetId="11" hidden="1">#REF!</definedName>
    <definedName name="BExQ9TBCP5IJKSQLYEBE6FQLF16I" localSheetId="2" hidden="1">#REF!</definedName>
    <definedName name="BExQ9TBCP5IJKSQLYEBE6FQLF16I" localSheetId="14" hidden="1">#REF!</definedName>
    <definedName name="BExQ9TBCP5IJKSQLYEBE6FQLF16I" localSheetId="12" hidden="1">#REF!</definedName>
    <definedName name="BExQ9TBCP5IJKSQLYEBE6FQLF16I" hidden="1">#REF!</definedName>
    <definedName name="BExQ9UTANMJCK7LJ4OQMD6F2Q01L" localSheetId="11" hidden="1">#REF!</definedName>
    <definedName name="BExQ9UTANMJCK7LJ4OQMD6F2Q01L" localSheetId="2" hidden="1">#REF!</definedName>
    <definedName name="BExQ9UTANMJCK7LJ4OQMD6F2Q01L" localSheetId="14" hidden="1">#REF!</definedName>
    <definedName name="BExQ9UTANMJCK7LJ4OQMD6F2Q01L" localSheetId="12" hidden="1">#REF!</definedName>
    <definedName name="BExQ9UTANMJCK7LJ4OQMD6F2Q01L" hidden="1">#REF!</definedName>
    <definedName name="BExQ9ZLYHWABXAA9NJDW8ZS0UQ9P" localSheetId="11" hidden="1">#REF!</definedName>
    <definedName name="BExQ9ZLYHWABXAA9NJDW8ZS0UQ9P" localSheetId="2" hidden="1">#REF!</definedName>
    <definedName name="BExQ9ZLYHWABXAA9NJDW8ZS0UQ9P" localSheetId="9" hidden="1">[16]ZZCOOM_M03_Q004!#REF!</definedName>
    <definedName name="BExQ9ZLYHWABXAA9NJDW8ZS0UQ9P" localSheetId="7" hidden="1">[16]ZZCOOM_M03_Q004!#REF!</definedName>
    <definedName name="BExQ9ZLYHWABXAA9NJDW8ZS0UQ9P" localSheetId="6" hidden="1">[16]ZZCOOM_M03_Q004!#REF!</definedName>
    <definedName name="BExQ9ZLYHWABXAA9NJDW8ZS0UQ9P" localSheetId="14" hidden="1">#REF!</definedName>
    <definedName name="BExQ9ZLYHWABXAA9NJDW8ZS0UQ9P" localSheetId="12" hidden="1">#REF!</definedName>
    <definedName name="BExQ9ZLYHWABXAA9NJDW8ZS0UQ9P" hidden="1">#REF!</definedName>
    <definedName name="BExQ9ZWQ19KSRZNZNPY6ZNWEST1J" localSheetId="11" hidden="1">#REF!</definedName>
    <definedName name="BExQ9ZWQ19KSRZNZNPY6ZNWEST1J" localSheetId="2" hidden="1">#REF!</definedName>
    <definedName name="BExQ9ZWQ19KSRZNZNPY6ZNWEST1J" localSheetId="14" hidden="1">#REF!</definedName>
    <definedName name="BExQ9ZWQ19KSRZNZNPY6ZNWEST1J" localSheetId="12" hidden="1">#REF!</definedName>
    <definedName name="BExQ9ZWQ19KSRZNZNPY6ZNWEST1J" hidden="1">#REF!</definedName>
    <definedName name="BExQA324HSCK40ENJUT9CS9EC71B" localSheetId="11" hidden="1">#REF!</definedName>
    <definedName name="BExQA324HSCK40ENJUT9CS9EC71B" localSheetId="2" hidden="1">#REF!</definedName>
    <definedName name="BExQA324HSCK40ENJUT9CS9EC71B" localSheetId="14" hidden="1">#REF!</definedName>
    <definedName name="BExQA324HSCK40ENJUT9CS9EC71B" localSheetId="12" hidden="1">#REF!</definedName>
    <definedName name="BExQA324HSCK40ENJUT9CS9EC71B" hidden="1">#REF!</definedName>
    <definedName name="BExQA55GY0STSNBWQCWN8E31ZXCS" localSheetId="11" hidden="1">#REF!</definedName>
    <definedName name="BExQA55GY0STSNBWQCWN8E31ZXCS" localSheetId="2" hidden="1">#REF!</definedName>
    <definedName name="BExQA55GY0STSNBWQCWN8E31ZXCS" localSheetId="14" hidden="1">#REF!</definedName>
    <definedName name="BExQA55GY0STSNBWQCWN8E31ZXCS" localSheetId="12" hidden="1">#REF!</definedName>
    <definedName name="BExQA55GY0STSNBWQCWN8E31ZXCS" hidden="1">#REF!</definedName>
    <definedName name="BExQA7URC7M82I0T9RUF90GCS15S" localSheetId="11" hidden="1">#REF!</definedName>
    <definedName name="BExQA7URC7M82I0T9RUF90GCS15S" localSheetId="2" hidden="1">#REF!</definedName>
    <definedName name="BExQA7URC7M82I0T9RUF90GCS15S" localSheetId="14" hidden="1">#REF!</definedName>
    <definedName name="BExQA7URC7M82I0T9RUF90GCS15S" localSheetId="12" hidden="1">#REF!</definedName>
    <definedName name="BExQA7URC7M82I0T9RUF90GCS15S" hidden="1">#REF!</definedName>
    <definedName name="BExQA9HZIN9XEMHEEVHT99UU9Z82" localSheetId="11" hidden="1">#REF!</definedName>
    <definedName name="BExQA9HZIN9XEMHEEVHT99UU9Z82" localSheetId="2" hidden="1">#REF!</definedName>
    <definedName name="BExQA9HZIN9XEMHEEVHT99UU9Z82" localSheetId="14" hidden="1">#REF!</definedName>
    <definedName name="BExQA9HZIN9XEMHEEVHT99UU9Z82" localSheetId="12" hidden="1">#REF!</definedName>
    <definedName name="BExQA9HZIN9XEMHEEVHT99UU9Z82" hidden="1">#REF!</definedName>
    <definedName name="BExQAELFYH92K8CJL155181UDORO" localSheetId="11" hidden="1">#REF!</definedName>
    <definedName name="BExQAELFYH92K8CJL155181UDORO" localSheetId="2" hidden="1">#REF!</definedName>
    <definedName name="BExQAELFYH92K8CJL155181UDORO" localSheetId="14" hidden="1">#REF!</definedName>
    <definedName name="BExQAELFYH92K8CJL155181UDORO" localSheetId="12" hidden="1">#REF!</definedName>
    <definedName name="BExQAELFYH92K8CJL155181UDORO" hidden="1">#REF!</definedName>
    <definedName name="BExQAG8PP8R5NJKNQD1U4QOSD6X5" localSheetId="11" hidden="1">#REF!</definedName>
    <definedName name="BExQAG8PP8R5NJKNQD1U4QOSD6X5" localSheetId="2" hidden="1">#REF!</definedName>
    <definedName name="BExQAG8PP8R5NJKNQD1U4QOSD6X5" localSheetId="14" hidden="1">#REF!</definedName>
    <definedName name="BExQAG8PP8R5NJKNQD1U4QOSD6X5" localSheetId="12" hidden="1">#REF!</definedName>
    <definedName name="BExQAG8PP8R5NJKNQD1U4QOSD6X5" hidden="1">#REF!</definedName>
    <definedName name="BExQAVTR32SDHZQ69KNYF6UXXKS2" localSheetId="11" hidden="1">#REF!</definedName>
    <definedName name="BExQAVTR32SDHZQ69KNYF6UXXKS2" localSheetId="2" hidden="1">#REF!</definedName>
    <definedName name="BExQAVTR32SDHZQ69KNYF6UXXKS2" localSheetId="14" hidden="1">#REF!</definedName>
    <definedName name="BExQAVTR32SDHZQ69KNYF6UXXKS2" localSheetId="12" hidden="1">#REF!</definedName>
    <definedName name="BExQAVTR32SDHZQ69KNYF6UXXKS2" hidden="1">#REF!</definedName>
    <definedName name="BExQBBETZJ7LHJ9CLAL3GEKQFEGR" localSheetId="11" hidden="1">#REF!</definedName>
    <definedName name="BExQBBETZJ7LHJ9CLAL3GEKQFEGR" localSheetId="2" hidden="1">#REF!</definedName>
    <definedName name="BExQBBETZJ7LHJ9CLAL3GEKQFEGR" localSheetId="14" hidden="1">#REF!</definedName>
    <definedName name="BExQBBETZJ7LHJ9CLAL3GEKQFEGR" localSheetId="12" hidden="1">#REF!</definedName>
    <definedName name="BExQBBETZJ7LHJ9CLAL3GEKQFEGR" hidden="1">#REF!</definedName>
    <definedName name="BExQBDICMZTSA1X73TMHNO4JSFLN" localSheetId="11" hidden="1">#REF!</definedName>
    <definedName name="BExQBDICMZTSA1X73TMHNO4JSFLN" localSheetId="2" hidden="1">#REF!</definedName>
    <definedName name="BExQBDICMZTSA1X73TMHNO4JSFLN" localSheetId="14" hidden="1">#REF!</definedName>
    <definedName name="BExQBDICMZTSA1X73TMHNO4JSFLN" localSheetId="12" hidden="1">#REF!</definedName>
    <definedName name="BExQBDICMZTSA1X73TMHNO4JSFLN" hidden="1">#REF!</definedName>
    <definedName name="BExQBEER6CRCRPSSL61S0OMH57ZA" localSheetId="11" hidden="1">#REF!</definedName>
    <definedName name="BExQBEER6CRCRPSSL61S0OMH57ZA" localSheetId="2" hidden="1">#REF!</definedName>
    <definedName name="BExQBEER6CRCRPSSL61S0OMH57ZA" localSheetId="14" hidden="1">#REF!</definedName>
    <definedName name="BExQBEER6CRCRPSSL61S0OMH57ZA" localSheetId="12" hidden="1">#REF!</definedName>
    <definedName name="BExQBEER6CRCRPSSL61S0OMH57ZA" hidden="1">#REF!</definedName>
    <definedName name="BExQBFR753FNBMC27WEQJT8UKANJ" localSheetId="11" hidden="1">#REF!</definedName>
    <definedName name="BExQBFR753FNBMC27WEQJT8UKANJ" localSheetId="2" hidden="1">#REF!</definedName>
    <definedName name="BExQBFR753FNBMC27WEQJT8UKANJ" localSheetId="14" hidden="1">#REF!</definedName>
    <definedName name="BExQBFR753FNBMC27WEQJT8UKANJ" localSheetId="12" hidden="1">#REF!</definedName>
    <definedName name="BExQBFR753FNBMC27WEQJT8UKANJ" hidden="1">#REF!</definedName>
    <definedName name="BExQBIGGY5TXI2FJVVZSLZ0LTZYH" localSheetId="11" hidden="1">#REF!</definedName>
    <definedName name="BExQBIGGY5TXI2FJVVZSLZ0LTZYH" localSheetId="2" hidden="1">#REF!</definedName>
    <definedName name="BExQBIGGY5TXI2FJVVZSLZ0LTZYH" localSheetId="14" hidden="1">#REF!</definedName>
    <definedName name="BExQBIGGY5TXI2FJVVZSLZ0LTZYH" localSheetId="12" hidden="1">#REF!</definedName>
    <definedName name="BExQBIGGY5TXI2FJVVZSLZ0LTZYH" hidden="1">#REF!</definedName>
    <definedName name="BExQBM1RUSIQ85LLMM2159BYDPIP" localSheetId="11" hidden="1">#REF!</definedName>
    <definedName name="BExQBM1RUSIQ85LLMM2159BYDPIP" localSheetId="2" hidden="1">#REF!</definedName>
    <definedName name="BExQBM1RUSIQ85LLMM2159BYDPIP" localSheetId="14" hidden="1">#REF!</definedName>
    <definedName name="BExQBM1RUSIQ85LLMM2159BYDPIP" localSheetId="12" hidden="1">#REF!</definedName>
    <definedName name="BExQBM1RUSIQ85LLMM2159BYDPIP" hidden="1">#REF!</definedName>
    <definedName name="BExQBOWE543K7PGA5S7SVU2QKPM3" localSheetId="11" hidden="1">#REF!</definedName>
    <definedName name="BExQBOWE543K7PGA5S7SVU2QKPM3" localSheetId="2" hidden="1">#REF!</definedName>
    <definedName name="BExQBOWE543K7PGA5S7SVU2QKPM3" localSheetId="14" hidden="1">#REF!</definedName>
    <definedName name="BExQBOWE543K7PGA5S7SVU2QKPM3" localSheetId="12" hidden="1">#REF!</definedName>
    <definedName name="BExQBOWE543K7PGA5S7SVU2QKPM3" hidden="1">#REF!</definedName>
    <definedName name="BExQBPSOZ47V81YAEURP0NQJNTJH" localSheetId="11" hidden="1">#REF!</definedName>
    <definedName name="BExQBPSOZ47V81YAEURP0NQJNTJH" localSheetId="2" hidden="1">#REF!</definedName>
    <definedName name="BExQBPSOZ47V81YAEURP0NQJNTJH" localSheetId="14" hidden="1">#REF!</definedName>
    <definedName name="BExQBPSOZ47V81YAEURP0NQJNTJH" localSheetId="12" hidden="1">#REF!</definedName>
    <definedName name="BExQBPSOZ47V81YAEURP0NQJNTJH" hidden="1">#REF!</definedName>
    <definedName name="BExQC5TWT21CGBKD0IHAXTIN2QB8" localSheetId="11" hidden="1">#REF!</definedName>
    <definedName name="BExQC5TWT21CGBKD0IHAXTIN2QB8" localSheetId="2" hidden="1">#REF!</definedName>
    <definedName name="BExQC5TWT21CGBKD0IHAXTIN2QB8" localSheetId="14" hidden="1">#REF!</definedName>
    <definedName name="BExQC5TWT21CGBKD0IHAXTIN2QB8" localSheetId="12" hidden="1">#REF!</definedName>
    <definedName name="BExQC5TWT21CGBKD0IHAXTIN2QB8" hidden="1">#REF!</definedName>
    <definedName name="BExQC94JL9F5GW4S8DQCAF4WB2DA" localSheetId="11" hidden="1">#REF!</definedName>
    <definedName name="BExQC94JL9F5GW4S8DQCAF4WB2DA" localSheetId="2" hidden="1">#REF!</definedName>
    <definedName name="BExQC94JL9F5GW4S8DQCAF4WB2DA" localSheetId="14" hidden="1">#REF!</definedName>
    <definedName name="BExQC94JL9F5GW4S8DQCAF4WB2DA" localSheetId="12" hidden="1">#REF!</definedName>
    <definedName name="BExQC94JL9F5GW4S8DQCAF4WB2DA" hidden="1">#REF!</definedName>
    <definedName name="BExQCKTD8AT0824LGWREXM1B5D1X" localSheetId="11" hidden="1">#REF!</definedName>
    <definedName name="BExQCKTD8AT0824LGWREXM1B5D1X" localSheetId="2" hidden="1">#REF!</definedName>
    <definedName name="BExQCKTD8AT0824LGWREXM1B5D1X" localSheetId="14" hidden="1">#REF!</definedName>
    <definedName name="BExQCKTD8AT0824LGWREXM1B5D1X" localSheetId="12" hidden="1">#REF!</definedName>
    <definedName name="BExQCKTD8AT0824LGWREXM1B5D1X" hidden="1">#REF!</definedName>
    <definedName name="BExQCQ7KF4HVXSD72FF3DJGNNO3M" localSheetId="11" hidden="1">#REF!</definedName>
    <definedName name="BExQCQ7KF4HVXSD72FF3DJGNNO3M" localSheetId="2" hidden="1">#REF!</definedName>
    <definedName name="BExQCQ7KF4HVXSD72FF3DJGNNO3M" localSheetId="14" hidden="1">#REF!</definedName>
    <definedName name="BExQCQ7KF4HVXSD72FF3DJGNNO3M" localSheetId="12" hidden="1">#REF!</definedName>
    <definedName name="BExQCQ7KF4HVXSD72FF3DJGNNO3M" hidden="1">#REF!</definedName>
    <definedName name="BExQCRPJXI0WNJUFFAC39C0PFUFK" localSheetId="11" hidden="1">#REF!</definedName>
    <definedName name="BExQCRPJXI0WNJUFFAC39C0PFUFK" localSheetId="2" hidden="1">#REF!</definedName>
    <definedName name="BExQCRPJXI0WNJUFFAC39C0PFUFK" localSheetId="14" hidden="1">#REF!</definedName>
    <definedName name="BExQCRPJXI0WNJUFFAC39C0PFUFK" localSheetId="12" hidden="1">#REF!</definedName>
    <definedName name="BExQCRPJXI0WNJUFFAC39C0PFUFK" hidden="1">#REF!</definedName>
    <definedName name="BExQD571YWOXKR2SX85K5MKQ0AO2" localSheetId="11" hidden="1">#REF!</definedName>
    <definedName name="BExQD571YWOXKR2SX85K5MKQ0AO2" localSheetId="2" hidden="1">#REF!</definedName>
    <definedName name="BExQD571YWOXKR2SX85K5MKQ0AO2" localSheetId="14" hidden="1">#REF!</definedName>
    <definedName name="BExQD571YWOXKR2SX85K5MKQ0AO2" localSheetId="12" hidden="1">#REF!</definedName>
    <definedName name="BExQD571YWOXKR2SX85K5MKQ0AO2" hidden="1">#REF!</definedName>
    <definedName name="BExQDB6VCHN8PNX8EA6JNIEQ2JC2" localSheetId="11" hidden="1">#REF!</definedName>
    <definedName name="BExQDB6VCHN8PNX8EA6JNIEQ2JC2" localSheetId="2" hidden="1">#REF!</definedName>
    <definedName name="BExQDB6VCHN8PNX8EA6JNIEQ2JC2" localSheetId="14" hidden="1">#REF!</definedName>
    <definedName name="BExQDB6VCHN8PNX8EA6JNIEQ2JC2" localSheetId="12" hidden="1">#REF!</definedName>
    <definedName name="BExQDB6VCHN8PNX8EA6JNIEQ2JC2" hidden="1">#REF!</definedName>
    <definedName name="BExQDE1B6U2Q9B73KBENABP71YM1" localSheetId="11" hidden="1">#REF!</definedName>
    <definedName name="BExQDE1B6U2Q9B73KBENABP71YM1" localSheetId="2" hidden="1">#REF!</definedName>
    <definedName name="BExQDE1B6U2Q9B73KBENABP71YM1" localSheetId="14" hidden="1">#REF!</definedName>
    <definedName name="BExQDE1B6U2Q9B73KBENABP71YM1" localSheetId="12" hidden="1">#REF!</definedName>
    <definedName name="BExQDE1B6U2Q9B73KBENABP71YM1" hidden="1">#REF!</definedName>
    <definedName name="BExQDGQCN7ZW41QDUHOBJUGQAX40" localSheetId="11" hidden="1">#REF!</definedName>
    <definedName name="BExQDGQCN7ZW41QDUHOBJUGQAX40" localSheetId="2" hidden="1">#REF!</definedName>
    <definedName name="BExQDGQCN7ZW41QDUHOBJUGQAX40" localSheetId="14" hidden="1">#REF!</definedName>
    <definedName name="BExQDGQCN7ZW41QDUHOBJUGQAX40" localSheetId="12" hidden="1">#REF!</definedName>
    <definedName name="BExQDGQCN7ZW41QDUHOBJUGQAX40" hidden="1">#REF!</definedName>
    <definedName name="BExQED8ZZUEH0WRNOHXI7V9TVC8K" localSheetId="11" hidden="1">#REF!</definedName>
    <definedName name="BExQED8ZZUEH0WRNOHXI7V9TVC8K" localSheetId="2" hidden="1">#REF!</definedName>
    <definedName name="BExQED8ZZUEH0WRNOHXI7V9TVC8K" localSheetId="14" hidden="1">#REF!</definedName>
    <definedName name="BExQED8ZZUEH0WRNOHXI7V9TVC8K" localSheetId="12" hidden="1">#REF!</definedName>
    <definedName name="BExQED8ZZUEH0WRNOHXI7V9TVC8K" hidden="1">#REF!</definedName>
    <definedName name="BExQEF1PIJIB9J24OB0M4X1WLBB0" localSheetId="11" hidden="1">#REF!</definedName>
    <definedName name="BExQEF1PIJIB9J24OB0M4X1WLBB0" localSheetId="2" hidden="1">#REF!</definedName>
    <definedName name="BExQEF1PIJIB9J24OB0M4X1WLBB0" localSheetId="14" hidden="1">#REF!</definedName>
    <definedName name="BExQEF1PIJIB9J24OB0M4X1WLBB0" localSheetId="12" hidden="1">#REF!</definedName>
    <definedName name="BExQEF1PIJIB9J24OB0M4X1WLBB0" hidden="1">#REF!</definedName>
    <definedName name="BExQEMUA4HEFM4OVO8M8MA8PIAW1" localSheetId="11" hidden="1">#REF!</definedName>
    <definedName name="BExQEMUA4HEFM4OVO8M8MA8PIAW1" localSheetId="2" hidden="1">#REF!</definedName>
    <definedName name="BExQEMUA4HEFM4OVO8M8MA8PIAW1" localSheetId="14" hidden="1">#REF!</definedName>
    <definedName name="BExQEMUA4HEFM4OVO8M8MA8PIAW1" localSheetId="12" hidden="1">#REF!</definedName>
    <definedName name="BExQEMUA4HEFM4OVO8M8MA8PIAW1" hidden="1">#REF!</definedName>
    <definedName name="BExQEP38QPDKB85WG2WOL17IMB5S" localSheetId="11" hidden="1">#REF!</definedName>
    <definedName name="BExQEP38QPDKB85WG2WOL17IMB5S" localSheetId="2" hidden="1">#REF!</definedName>
    <definedName name="BExQEP38QPDKB85WG2WOL17IMB5S" localSheetId="14" hidden="1">#REF!</definedName>
    <definedName name="BExQEP38QPDKB85WG2WOL17IMB5S" localSheetId="12" hidden="1">#REF!</definedName>
    <definedName name="BExQEP38QPDKB85WG2WOL17IMB5S" hidden="1">#REF!</definedName>
    <definedName name="BExQEQ4XZQFIKUXNU9H7WE7AMZ1U" localSheetId="11" hidden="1">#REF!</definedName>
    <definedName name="BExQEQ4XZQFIKUXNU9H7WE7AMZ1U" localSheetId="2" hidden="1">#REF!</definedName>
    <definedName name="BExQEQ4XZQFIKUXNU9H7WE7AMZ1U" localSheetId="14" hidden="1">#REF!</definedName>
    <definedName name="BExQEQ4XZQFIKUXNU9H7WE7AMZ1U" localSheetId="12" hidden="1">#REF!</definedName>
    <definedName name="BExQEQ4XZQFIKUXNU9H7WE7AMZ1U" hidden="1">#REF!</definedName>
    <definedName name="BExQF1OEB07CRAP6ALNNMJNJ3P2D" localSheetId="11" hidden="1">#REF!</definedName>
    <definedName name="BExQF1OEB07CRAP6ALNNMJNJ3P2D" localSheetId="2" hidden="1">#REF!</definedName>
    <definedName name="BExQF1OEB07CRAP6ALNNMJNJ3P2D" localSheetId="14" hidden="1">#REF!</definedName>
    <definedName name="BExQF1OEB07CRAP6ALNNMJNJ3P2D" localSheetId="12" hidden="1">#REF!</definedName>
    <definedName name="BExQF1OEB07CRAP6ALNNMJNJ3P2D" hidden="1">#REF!</definedName>
    <definedName name="BExQF8KKL224NYD20XYLLM2RE7EW" localSheetId="11" hidden="1">#REF!</definedName>
    <definedName name="BExQF8KKL224NYD20XYLLM2RE7EW" localSheetId="2" hidden="1">#REF!</definedName>
    <definedName name="BExQF8KKL224NYD20XYLLM2RE7EW" localSheetId="14" hidden="1">#REF!</definedName>
    <definedName name="BExQF8KKL224NYD20XYLLM2RE7EW" localSheetId="12" hidden="1">#REF!</definedName>
    <definedName name="BExQF8KKL224NYD20XYLLM2RE7EW" hidden="1">#REF!</definedName>
    <definedName name="BExQF9X2AQPFJZTCHTU5PTTR0JAH" localSheetId="11" hidden="1">#REF!</definedName>
    <definedName name="BExQF9X2AQPFJZTCHTU5PTTR0JAH" localSheetId="2" hidden="1">#REF!</definedName>
    <definedName name="BExQF9X2AQPFJZTCHTU5PTTR0JAH" localSheetId="14" hidden="1">#REF!</definedName>
    <definedName name="BExQF9X2AQPFJZTCHTU5PTTR0JAH" localSheetId="12" hidden="1">#REF!</definedName>
    <definedName name="BExQF9X2AQPFJZTCHTU5PTTR0JAH" hidden="1">#REF!</definedName>
    <definedName name="BExQFAINO9ODQZX6NSM8EBTRD04E" localSheetId="11" hidden="1">#REF!</definedName>
    <definedName name="BExQFAINO9ODQZX6NSM8EBTRD04E" localSheetId="2" hidden="1">#REF!</definedName>
    <definedName name="BExQFAINO9ODQZX6NSM8EBTRD04E" localSheetId="14" hidden="1">#REF!</definedName>
    <definedName name="BExQFAINO9ODQZX6NSM8EBTRD04E" localSheetId="12" hidden="1">#REF!</definedName>
    <definedName name="BExQFAINO9ODQZX6NSM8EBTRD04E" hidden="1">#REF!</definedName>
    <definedName name="BExQFC0M9KKFMQKPLPEO2RQDB7MM" localSheetId="11" hidden="1">#REF!</definedName>
    <definedName name="BExQFC0M9KKFMQKPLPEO2RQDB7MM" localSheetId="2" hidden="1">#REF!</definedName>
    <definedName name="BExQFC0M9KKFMQKPLPEO2RQDB7MM" localSheetId="14" hidden="1">#REF!</definedName>
    <definedName name="BExQFC0M9KKFMQKPLPEO2RQDB7MM" localSheetId="12" hidden="1">#REF!</definedName>
    <definedName name="BExQFC0M9KKFMQKPLPEO2RQDB7MM" hidden="1">#REF!</definedName>
    <definedName name="BExQFEEV7627R8TYZCM28C6V6WHE" localSheetId="11" hidden="1">#REF!</definedName>
    <definedName name="BExQFEEV7627R8TYZCM28C6V6WHE" localSheetId="2" hidden="1">#REF!</definedName>
    <definedName name="BExQFEEV7627R8TYZCM28C6V6WHE" localSheetId="14" hidden="1">#REF!</definedName>
    <definedName name="BExQFEEV7627R8TYZCM28C6V6WHE" localSheetId="12" hidden="1">#REF!</definedName>
    <definedName name="BExQFEEV7627R8TYZCM28C6V6WHE" hidden="1">#REF!</definedName>
    <definedName name="BExQFEK8NUD04X2OBRA275ADPSDL" localSheetId="11" hidden="1">#REF!</definedName>
    <definedName name="BExQFEK8NUD04X2OBRA275ADPSDL" localSheetId="2" hidden="1">#REF!</definedName>
    <definedName name="BExQFEK8NUD04X2OBRA275ADPSDL" localSheetId="14" hidden="1">#REF!</definedName>
    <definedName name="BExQFEK8NUD04X2OBRA275ADPSDL" localSheetId="12" hidden="1">#REF!</definedName>
    <definedName name="BExQFEK8NUD04X2OBRA275ADPSDL" hidden="1">#REF!</definedName>
    <definedName name="BExQFGYIWDR4W0YF7XR6E4EWWJ02" localSheetId="11" hidden="1">#REF!</definedName>
    <definedName name="BExQFGYIWDR4W0YF7XR6E4EWWJ02" localSheetId="2" hidden="1">#REF!</definedName>
    <definedName name="BExQFGYIWDR4W0YF7XR6E4EWWJ02" localSheetId="14" hidden="1">#REF!</definedName>
    <definedName name="BExQFGYIWDR4W0YF7XR6E4EWWJ02" localSheetId="12" hidden="1">#REF!</definedName>
    <definedName name="BExQFGYIWDR4W0YF7XR6E4EWWJ02" hidden="1">#REF!</definedName>
    <definedName name="BExQFPNFKA36IAPS22LAUMBDI4KE" localSheetId="11" hidden="1">#REF!</definedName>
    <definedName name="BExQFPNFKA36IAPS22LAUMBDI4KE" localSheetId="2" hidden="1">#REF!</definedName>
    <definedName name="BExQFPNFKA36IAPS22LAUMBDI4KE" localSheetId="14" hidden="1">#REF!</definedName>
    <definedName name="BExQFPNFKA36IAPS22LAUMBDI4KE" localSheetId="12" hidden="1">#REF!</definedName>
    <definedName name="BExQFPNFKA36IAPS22LAUMBDI4KE" hidden="1">#REF!</definedName>
    <definedName name="BExQFPSWEMA8WBUZ4WK20LR13VSU" localSheetId="11" hidden="1">#REF!</definedName>
    <definedName name="BExQFPSWEMA8WBUZ4WK20LR13VSU" localSheetId="2" hidden="1">#REF!</definedName>
    <definedName name="BExQFPSWEMA8WBUZ4WK20LR13VSU" localSheetId="14" hidden="1">#REF!</definedName>
    <definedName name="BExQFPSWEMA8WBUZ4WK20LR13VSU" localSheetId="12" hidden="1">#REF!</definedName>
    <definedName name="BExQFPSWEMA8WBUZ4WK20LR13VSU" hidden="1">#REF!</definedName>
    <definedName name="BExQFVSPOSCCPF1TLJPIWYWYB8A9" localSheetId="11" hidden="1">#REF!</definedName>
    <definedName name="BExQFVSPOSCCPF1TLJPIWYWYB8A9" localSheetId="2" hidden="1">#REF!</definedName>
    <definedName name="BExQFVSPOSCCPF1TLJPIWYWYB8A9" localSheetId="14" hidden="1">#REF!</definedName>
    <definedName name="BExQFVSPOSCCPF1TLJPIWYWYB8A9" localSheetId="12" hidden="1">#REF!</definedName>
    <definedName name="BExQFVSPOSCCPF1TLJPIWYWYB8A9" hidden="1">#REF!</definedName>
    <definedName name="BExQFWJQXNQAW6LUMOEDS6KMJMYL" localSheetId="11" hidden="1">#REF!</definedName>
    <definedName name="BExQFWJQXNQAW6LUMOEDS6KMJMYL" localSheetId="2" hidden="1">#REF!</definedName>
    <definedName name="BExQFWJQXNQAW6LUMOEDS6KMJMYL" localSheetId="14" hidden="1">#REF!</definedName>
    <definedName name="BExQFWJQXNQAW6LUMOEDS6KMJMYL" localSheetId="12" hidden="1">#REF!</definedName>
    <definedName name="BExQFWJQXNQAW6LUMOEDS6KMJMYL" hidden="1">#REF!</definedName>
    <definedName name="BExQG8TYRD2G42UA5ZPCRLNKUDMX" localSheetId="11" hidden="1">#REF!</definedName>
    <definedName name="BExQG8TYRD2G42UA5ZPCRLNKUDMX" localSheetId="2" hidden="1">#REF!</definedName>
    <definedName name="BExQG8TYRD2G42UA5ZPCRLNKUDMX" localSheetId="14" hidden="1">#REF!</definedName>
    <definedName name="BExQG8TYRD2G42UA5ZPCRLNKUDMX" localSheetId="12" hidden="1">#REF!</definedName>
    <definedName name="BExQG8TYRD2G42UA5ZPCRLNKUDMX" hidden="1">#REF!</definedName>
    <definedName name="BExQGGBQ2CMSPV4NV4RA7NMBQER6" localSheetId="11" hidden="1">#REF!</definedName>
    <definedName name="BExQGGBQ2CMSPV4NV4RA7NMBQER6" localSheetId="2" hidden="1">#REF!</definedName>
    <definedName name="BExQGGBQ2CMSPV4NV4RA7NMBQER6" localSheetId="14" hidden="1">#REF!</definedName>
    <definedName name="BExQGGBQ2CMSPV4NV4RA7NMBQER6" localSheetId="12" hidden="1">#REF!</definedName>
    <definedName name="BExQGGBQ2CMSPV4NV4RA7NMBQER6" hidden="1">#REF!</definedName>
    <definedName name="BExQGO48J9MPCDQ96RBB9UN9AIGT" localSheetId="11" hidden="1">#REF!</definedName>
    <definedName name="BExQGO48J9MPCDQ96RBB9UN9AIGT" localSheetId="2" hidden="1">#REF!</definedName>
    <definedName name="BExQGO48J9MPCDQ96RBB9UN9AIGT" localSheetId="14" hidden="1">#REF!</definedName>
    <definedName name="BExQGO48J9MPCDQ96RBB9UN9AIGT" localSheetId="12" hidden="1">#REF!</definedName>
    <definedName name="BExQGO48J9MPCDQ96RBB9UN9AIGT" hidden="1">#REF!</definedName>
    <definedName name="BExQGSBB6MJWDW7AYWA0MSFTXKRR" localSheetId="11" hidden="1">#REF!</definedName>
    <definedName name="BExQGSBB6MJWDW7AYWA0MSFTXKRR" localSheetId="2" hidden="1">#REF!</definedName>
    <definedName name="BExQGSBB6MJWDW7AYWA0MSFTXKRR" localSheetId="14" hidden="1">#REF!</definedName>
    <definedName name="BExQGSBB6MJWDW7AYWA0MSFTXKRR" localSheetId="12" hidden="1">#REF!</definedName>
    <definedName name="BExQGSBB6MJWDW7AYWA0MSFTXKRR" hidden="1">#REF!</definedName>
    <definedName name="BExQH0UURAJ13AVO5UI04HSRGVYW" localSheetId="11" hidden="1">#REF!</definedName>
    <definedName name="BExQH0UURAJ13AVO5UI04HSRGVYW" localSheetId="2" hidden="1">#REF!</definedName>
    <definedName name="BExQH0UURAJ13AVO5UI04HSRGVYW" localSheetId="14" hidden="1">#REF!</definedName>
    <definedName name="BExQH0UURAJ13AVO5UI04HSRGVYW" localSheetId="12" hidden="1">#REF!</definedName>
    <definedName name="BExQH0UURAJ13AVO5UI04HSRGVYW" hidden="1">#REF!</definedName>
    <definedName name="BExQH5I0FUT0822E2ITR6M5724UF" localSheetId="11" hidden="1">#REF!</definedName>
    <definedName name="BExQH5I0FUT0822E2ITR6M5724UF" localSheetId="2" hidden="1">#REF!</definedName>
    <definedName name="BExQH5I0FUT0822E2ITR6M5724UF" localSheetId="14" hidden="1">#REF!</definedName>
    <definedName name="BExQH5I0FUT0822E2ITR6M5724UF" localSheetId="12" hidden="1">#REF!</definedName>
    <definedName name="BExQH5I0FUT0822E2ITR6M5724UF" hidden="1">#REF!</definedName>
    <definedName name="BExQH6ZZY0NR8SE48PSI9D0CU1TC" localSheetId="11" hidden="1">#REF!</definedName>
    <definedName name="BExQH6ZZY0NR8SE48PSI9D0CU1TC" localSheetId="2" hidden="1">#REF!</definedName>
    <definedName name="BExQH6ZZY0NR8SE48PSI9D0CU1TC" localSheetId="14" hidden="1">#REF!</definedName>
    <definedName name="BExQH6ZZY0NR8SE48PSI9D0CU1TC" localSheetId="12" hidden="1">#REF!</definedName>
    <definedName name="BExQH6ZZY0NR8SE48PSI9D0CU1TC" hidden="1">#REF!</definedName>
    <definedName name="BExQH9P2MCXAJOVEO4GFQT6MNW22" localSheetId="11" hidden="1">#REF!</definedName>
    <definedName name="BExQH9P2MCXAJOVEO4GFQT6MNW22" localSheetId="2" hidden="1">#REF!</definedName>
    <definedName name="BExQH9P2MCXAJOVEO4GFQT6MNW22" localSheetId="14" hidden="1">#REF!</definedName>
    <definedName name="BExQH9P2MCXAJOVEO4GFQT6MNW22" localSheetId="12" hidden="1">#REF!</definedName>
    <definedName name="BExQH9P2MCXAJOVEO4GFQT6MNW22" hidden="1">#REF!</definedName>
    <definedName name="BExQHCZSBYUY8OKKJXFYWKBBM6AH" localSheetId="11" hidden="1">#REF!</definedName>
    <definedName name="BExQHCZSBYUY8OKKJXFYWKBBM6AH" localSheetId="2" hidden="1">#REF!</definedName>
    <definedName name="BExQHCZSBYUY8OKKJXFYWKBBM6AH" localSheetId="14" hidden="1">#REF!</definedName>
    <definedName name="BExQHCZSBYUY8OKKJXFYWKBBM6AH" localSheetId="12" hidden="1">#REF!</definedName>
    <definedName name="BExQHCZSBYUY8OKKJXFYWKBBM6AH" hidden="1">#REF!</definedName>
    <definedName name="BExQHML1J3V7M9VZ3S2S198637RP" localSheetId="11" hidden="1">#REF!</definedName>
    <definedName name="BExQHML1J3V7M9VZ3S2S198637RP" localSheetId="2" hidden="1">#REF!</definedName>
    <definedName name="BExQHML1J3V7M9VZ3S2S198637RP" localSheetId="14" hidden="1">#REF!</definedName>
    <definedName name="BExQHML1J3V7M9VZ3S2S198637RP" localSheetId="12" hidden="1">#REF!</definedName>
    <definedName name="BExQHML1J3V7M9VZ3S2S198637RP" hidden="1">#REF!</definedName>
    <definedName name="BExQHPKXZ1K33V2F90NZIQRZYIAW" localSheetId="11" hidden="1">#REF!</definedName>
    <definedName name="BExQHPKXZ1K33V2F90NZIQRZYIAW" localSheetId="2" hidden="1">#REF!</definedName>
    <definedName name="BExQHPKXZ1K33V2F90NZIQRZYIAW" localSheetId="14" hidden="1">#REF!</definedName>
    <definedName name="BExQHPKXZ1K33V2F90NZIQRZYIAW" localSheetId="12" hidden="1">#REF!</definedName>
    <definedName name="BExQHPKXZ1K33V2F90NZIQRZYIAW" hidden="1">#REF!</definedName>
    <definedName name="BExQHRDNW8YFGT2B35K9CYSS1VAI" localSheetId="11" hidden="1">#REF!</definedName>
    <definedName name="BExQHRDNW8YFGT2B35K9CYSS1VAI" localSheetId="2" hidden="1">#REF!</definedName>
    <definedName name="BExQHRDNW8YFGT2B35K9CYSS1VAI" localSheetId="14" hidden="1">#REF!</definedName>
    <definedName name="BExQHRDNW8YFGT2B35K9CYSS1VAI" localSheetId="12" hidden="1">#REF!</definedName>
    <definedName name="BExQHRDNW8YFGT2B35K9CYSS1VAI" hidden="1">#REF!</definedName>
    <definedName name="BExQHRZ9FBLUG6G6CC88UZA6V39L" localSheetId="11" hidden="1">#REF!</definedName>
    <definedName name="BExQHRZ9FBLUG6G6CC88UZA6V39L" localSheetId="2" hidden="1">#REF!</definedName>
    <definedName name="BExQHRZ9FBLUG6G6CC88UZA6V39L" localSheetId="14" hidden="1">#REF!</definedName>
    <definedName name="BExQHRZ9FBLUG6G6CC88UZA6V39L" localSheetId="12" hidden="1">#REF!</definedName>
    <definedName name="BExQHRZ9FBLUG6G6CC88UZA6V39L" hidden="1">#REF!</definedName>
    <definedName name="BExQHVF9KD06AG2RXUQJ9X4PVGX4" localSheetId="11" hidden="1">#REF!</definedName>
    <definedName name="BExQHVF9KD06AG2RXUQJ9X4PVGX4" localSheetId="2" hidden="1">#REF!</definedName>
    <definedName name="BExQHVF9KD06AG2RXUQJ9X4PVGX4" localSheetId="14" hidden="1">#REF!</definedName>
    <definedName name="BExQHVF9KD06AG2RXUQJ9X4PVGX4" localSheetId="12" hidden="1">#REF!</definedName>
    <definedName name="BExQHVF9KD06AG2RXUQJ9X4PVGX4" hidden="1">#REF!</definedName>
    <definedName name="BExQHZBHVN2L4HC7ACTR73T5OCV0" localSheetId="11" hidden="1">#REF!</definedName>
    <definedName name="BExQHZBHVN2L4HC7ACTR73T5OCV0" localSheetId="2" hidden="1">#REF!</definedName>
    <definedName name="BExQHZBHVN2L4HC7ACTR73T5OCV0" localSheetId="14" hidden="1">#REF!</definedName>
    <definedName name="BExQHZBHVN2L4HC7ACTR73T5OCV0" localSheetId="12" hidden="1">#REF!</definedName>
    <definedName name="BExQHZBHVN2L4HC7ACTR73T5OCV0" hidden="1">#REF!</definedName>
    <definedName name="BExQI3O3BBL6MXZNJD1S3UD8WBUU" localSheetId="11" hidden="1">#REF!</definedName>
    <definedName name="BExQI3O3BBL6MXZNJD1S3UD8WBUU" localSheetId="2" hidden="1">#REF!</definedName>
    <definedName name="BExQI3O3BBL6MXZNJD1S3UD8WBUU" localSheetId="14" hidden="1">#REF!</definedName>
    <definedName name="BExQI3O3BBL6MXZNJD1S3UD8WBUU" localSheetId="12" hidden="1">#REF!</definedName>
    <definedName name="BExQI3O3BBL6MXZNJD1S3UD8WBUU" hidden="1">#REF!</definedName>
    <definedName name="BExQI7431UOEBYKYPVVMNXBZ2ZP2" localSheetId="11" hidden="1">#REF!</definedName>
    <definedName name="BExQI7431UOEBYKYPVVMNXBZ2ZP2" localSheetId="2" hidden="1">#REF!</definedName>
    <definedName name="BExQI7431UOEBYKYPVVMNXBZ2ZP2" localSheetId="14" hidden="1">#REF!</definedName>
    <definedName name="BExQI7431UOEBYKYPVVMNXBZ2ZP2" localSheetId="12" hidden="1">#REF!</definedName>
    <definedName name="BExQI7431UOEBYKYPVVMNXBZ2ZP2" hidden="1">#REF!</definedName>
    <definedName name="BExQI85V9TNLDJT5LTRZS10Y26SG" localSheetId="11" hidden="1">#REF!</definedName>
    <definedName name="BExQI85V9TNLDJT5LTRZS10Y26SG" localSheetId="2" hidden="1">#REF!</definedName>
    <definedName name="BExQI85V9TNLDJT5LTRZS10Y26SG" localSheetId="14" hidden="1">#REF!</definedName>
    <definedName name="BExQI85V9TNLDJT5LTRZS10Y26SG" localSheetId="12" hidden="1">#REF!</definedName>
    <definedName name="BExQI85V9TNLDJT5LTRZS10Y26SG" hidden="1">#REF!</definedName>
    <definedName name="BExQI9ICYVAAXE7L1BQSE1VWSQA9" localSheetId="11" hidden="1">#REF!</definedName>
    <definedName name="BExQI9ICYVAAXE7L1BQSE1VWSQA9" localSheetId="2" hidden="1">#REF!</definedName>
    <definedName name="BExQI9ICYVAAXE7L1BQSE1VWSQA9" localSheetId="14" hidden="1">#REF!</definedName>
    <definedName name="BExQI9ICYVAAXE7L1BQSE1VWSQA9" localSheetId="12" hidden="1">#REF!</definedName>
    <definedName name="BExQI9ICYVAAXE7L1BQSE1VWSQA9" hidden="1">#REF!</definedName>
    <definedName name="BExQIAPKHVEV8CU1L3TTHJW67FJ5" localSheetId="11" hidden="1">#REF!</definedName>
    <definedName name="BExQIAPKHVEV8CU1L3TTHJW67FJ5" localSheetId="2" hidden="1">#REF!</definedName>
    <definedName name="BExQIAPKHVEV8CU1L3TTHJW67FJ5" localSheetId="14" hidden="1">#REF!</definedName>
    <definedName name="BExQIAPKHVEV8CU1L3TTHJW67FJ5" localSheetId="12" hidden="1">#REF!</definedName>
    <definedName name="BExQIAPKHVEV8CU1L3TTHJW67FJ5" hidden="1">#REF!</definedName>
    <definedName name="BExQIAV02RGEQG6AF0CWXU3MS9BZ" localSheetId="11" hidden="1">#REF!</definedName>
    <definedName name="BExQIAV02RGEQG6AF0CWXU3MS9BZ" localSheetId="2" hidden="1">#REF!</definedName>
    <definedName name="BExQIAV02RGEQG6AF0CWXU3MS9BZ" localSheetId="14" hidden="1">#REF!</definedName>
    <definedName name="BExQIAV02RGEQG6AF0CWXU3MS9BZ" localSheetId="12" hidden="1">#REF!</definedName>
    <definedName name="BExQIAV02RGEQG6AF0CWXU3MS9BZ" hidden="1">#REF!</definedName>
    <definedName name="BExQIBB4I3Z6AUU0HYV1DHRS13M4" localSheetId="11" hidden="1">#REF!</definedName>
    <definedName name="BExQIBB4I3Z6AUU0HYV1DHRS13M4" localSheetId="2" hidden="1">#REF!</definedName>
    <definedName name="BExQIBB4I3Z6AUU0HYV1DHRS13M4" localSheetId="14" hidden="1">#REF!</definedName>
    <definedName name="BExQIBB4I3Z6AUU0HYV1DHRS13M4" localSheetId="12" hidden="1">#REF!</definedName>
    <definedName name="BExQIBB4I3Z6AUU0HYV1DHRS13M4" hidden="1">#REF!</definedName>
    <definedName name="BExQIBWPAXU7HJZLKGJZY3EB7MIS" localSheetId="11" hidden="1">#REF!</definedName>
    <definedName name="BExQIBWPAXU7HJZLKGJZY3EB7MIS" localSheetId="2" hidden="1">#REF!</definedName>
    <definedName name="BExQIBWPAXU7HJZLKGJZY3EB7MIS" localSheetId="14" hidden="1">#REF!</definedName>
    <definedName name="BExQIBWPAXU7HJZLKGJZY3EB7MIS" localSheetId="12" hidden="1">#REF!</definedName>
    <definedName name="BExQIBWPAXU7HJZLKGJZY3EB7MIS" hidden="1">#REF!</definedName>
    <definedName name="BExQIHLP9AT969BKBF22IGW76GLI" localSheetId="11" hidden="1">#REF!</definedName>
    <definedName name="BExQIHLP9AT969BKBF22IGW76GLI" localSheetId="2" hidden="1">#REF!</definedName>
    <definedName name="BExQIHLP9AT969BKBF22IGW76GLI" localSheetId="14" hidden="1">#REF!</definedName>
    <definedName name="BExQIHLP9AT969BKBF22IGW76GLI" localSheetId="12" hidden="1">#REF!</definedName>
    <definedName name="BExQIHLP9AT969BKBF22IGW76GLI" hidden="1">#REF!</definedName>
    <definedName name="BExQIS8O6R36CI01XRY9ISM99TW9" localSheetId="11" hidden="1">#REF!</definedName>
    <definedName name="BExQIS8O6R36CI01XRY9ISM99TW9" localSheetId="2" hidden="1">#REF!</definedName>
    <definedName name="BExQIS8O6R36CI01XRY9ISM99TW9" localSheetId="14" hidden="1">#REF!</definedName>
    <definedName name="BExQIS8O6R36CI01XRY9ISM99TW9" localSheetId="12" hidden="1">#REF!</definedName>
    <definedName name="BExQIS8O6R36CI01XRY9ISM99TW9" hidden="1">#REF!</definedName>
    <definedName name="BExQIVJB9MJ25NDUHTCVMSODJY2C" localSheetId="11" hidden="1">#REF!</definedName>
    <definedName name="BExQIVJB9MJ25NDUHTCVMSODJY2C" localSheetId="2" hidden="1">#REF!</definedName>
    <definedName name="BExQIVJB9MJ25NDUHTCVMSODJY2C" localSheetId="14" hidden="1">#REF!</definedName>
    <definedName name="BExQIVJB9MJ25NDUHTCVMSODJY2C" localSheetId="12" hidden="1">#REF!</definedName>
    <definedName name="BExQIVJB9MJ25NDUHTCVMSODJY2C" hidden="1">#REF!</definedName>
    <definedName name="BExQIWAEMVTWAU39DWIXT17K2A9Z" localSheetId="11" hidden="1">#REF!</definedName>
    <definedName name="BExQIWAEMVTWAU39DWIXT17K2A9Z" localSheetId="2" hidden="1">#REF!</definedName>
    <definedName name="BExQIWAEMVTWAU39DWIXT17K2A9Z" localSheetId="14" hidden="1">#REF!</definedName>
    <definedName name="BExQIWAEMVTWAU39DWIXT17K2A9Z" localSheetId="12" hidden="1">#REF!</definedName>
    <definedName name="BExQIWAEMVTWAU39DWIXT17K2A9Z" hidden="1">#REF!</definedName>
    <definedName name="BExQJ72T8UR0U461ZLEGOOEPCDIG" localSheetId="11" hidden="1">#REF!</definedName>
    <definedName name="BExQJ72T8UR0U461ZLEGOOEPCDIG" localSheetId="2" hidden="1">#REF!</definedName>
    <definedName name="BExQJ72T8UR0U461ZLEGOOEPCDIG" localSheetId="14" hidden="1">#REF!</definedName>
    <definedName name="BExQJ72T8UR0U461ZLEGOOEPCDIG" localSheetId="12" hidden="1">#REF!</definedName>
    <definedName name="BExQJ72T8UR0U461ZLEGOOEPCDIG" hidden="1">#REF!</definedName>
    <definedName name="BExQJAZ2QDORCR0K8PR9VHQZ4Y3P" localSheetId="11" hidden="1">#REF!</definedName>
    <definedName name="BExQJAZ2QDORCR0K8PR9VHQZ4Y3P" localSheetId="2" hidden="1">#REF!</definedName>
    <definedName name="BExQJAZ2QDORCR0K8PR9VHQZ4Y3P" localSheetId="14" hidden="1">#REF!</definedName>
    <definedName name="BExQJAZ2QDORCR0K8PR9VHQZ4Y3P" localSheetId="12" hidden="1">#REF!</definedName>
    <definedName name="BExQJAZ2QDORCR0K8PR9VHQZ4Y3P" hidden="1">#REF!</definedName>
    <definedName name="BExQJBF7LAX128WR7VTMJC88ZLPG" localSheetId="11" hidden="1">#REF!</definedName>
    <definedName name="BExQJBF7LAX128WR7VTMJC88ZLPG" localSheetId="2" hidden="1">#REF!</definedName>
    <definedName name="BExQJBF7LAX128WR7VTMJC88ZLPG" localSheetId="14" hidden="1">#REF!</definedName>
    <definedName name="BExQJBF7LAX128WR7VTMJC88ZLPG" localSheetId="12" hidden="1">#REF!</definedName>
    <definedName name="BExQJBF7LAX128WR7VTMJC88ZLPG" hidden="1">#REF!</definedName>
    <definedName name="BExQJEVCKX6KZHNCLYXY7D0MX5KN" localSheetId="11" hidden="1">#REF!</definedName>
    <definedName name="BExQJEVCKX6KZHNCLYXY7D0MX5KN" localSheetId="2" hidden="1">#REF!</definedName>
    <definedName name="BExQJEVCKX6KZHNCLYXY7D0MX5KN" localSheetId="14" hidden="1">#REF!</definedName>
    <definedName name="BExQJEVCKX6KZHNCLYXY7D0MX5KN" localSheetId="12" hidden="1">#REF!</definedName>
    <definedName name="BExQJEVCKX6KZHNCLYXY7D0MX5KN" hidden="1">#REF!</definedName>
    <definedName name="BExQJJYSDX8B0J1QGF2HL071KKA3" localSheetId="11" hidden="1">#REF!</definedName>
    <definedName name="BExQJJYSDX8B0J1QGF2HL071KKA3" localSheetId="2" hidden="1">#REF!</definedName>
    <definedName name="BExQJJYSDX8B0J1QGF2HL071KKA3" localSheetId="14" hidden="1">#REF!</definedName>
    <definedName name="BExQJJYSDX8B0J1QGF2HL071KKA3" localSheetId="12" hidden="1">#REF!</definedName>
    <definedName name="BExQJJYSDX8B0J1QGF2HL071KKA3" hidden="1">#REF!</definedName>
    <definedName name="BExQK1HV6SQQ7CP8H8IUKI9TYXTD" localSheetId="11" hidden="1">#REF!</definedName>
    <definedName name="BExQK1HV6SQQ7CP8H8IUKI9TYXTD" localSheetId="2" hidden="1">#REF!</definedName>
    <definedName name="BExQK1HV6SQQ7CP8H8IUKI9TYXTD" localSheetId="14" hidden="1">#REF!</definedName>
    <definedName name="BExQK1HV6SQQ7CP8H8IUKI9TYXTD" localSheetId="12" hidden="1">#REF!</definedName>
    <definedName name="BExQK1HV6SQQ7CP8H8IUKI9TYXTD" hidden="1">#REF!</definedName>
    <definedName name="BExQK3LE5CSBW1E4H4KHW548FL2R" localSheetId="11" hidden="1">#REF!</definedName>
    <definedName name="BExQK3LE5CSBW1E4H4KHW548FL2R" localSheetId="2" hidden="1">#REF!</definedName>
    <definedName name="BExQK3LE5CSBW1E4H4KHW548FL2R" localSheetId="14" hidden="1">#REF!</definedName>
    <definedName name="BExQK3LE5CSBW1E4H4KHW548FL2R" localSheetId="12" hidden="1">#REF!</definedName>
    <definedName name="BExQK3LE5CSBW1E4H4KHW548FL2R" hidden="1">#REF!</definedName>
    <definedName name="BExQKG6LD6PLNDGNGO9DJXY865BR" localSheetId="11" hidden="1">#REF!</definedName>
    <definedName name="BExQKG6LD6PLNDGNGO9DJXY865BR" localSheetId="2" hidden="1">#REF!</definedName>
    <definedName name="BExQKG6LD6PLNDGNGO9DJXY865BR" localSheetId="14" hidden="1">#REF!</definedName>
    <definedName name="BExQKG6LD6PLNDGNGO9DJXY865BR" localSheetId="12" hidden="1">#REF!</definedName>
    <definedName name="BExQKG6LD6PLNDGNGO9DJXY865BR" hidden="1">#REF!</definedName>
    <definedName name="BExQKUKG8I4CGS9QYSD0H7NHP4JN" localSheetId="11" hidden="1">#REF!</definedName>
    <definedName name="BExQKUKG8I4CGS9QYSD0H7NHP4JN" localSheetId="2" hidden="1">#REF!</definedName>
    <definedName name="BExQKUKG8I4CGS9QYSD0H7NHP4JN" localSheetId="14" hidden="1">#REF!</definedName>
    <definedName name="BExQKUKG8I4CGS9QYSD0H7NHP4JN" localSheetId="12" hidden="1">#REF!</definedName>
    <definedName name="BExQKUKG8I4CGS9QYSD0H7NHP4JN" hidden="1">#REF!</definedName>
    <definedName name="BExQL2NSE8OYZFXQH8A23RMVMFW7" localSheetId="11" hidden="1">#REF!</definedName>
    <definedName name="BExQL2NSE8OYZFXQH8A23RMVMFW7" localSheetId="2" hidden="1">#REF!</definedName>
    <definedName name="BExQL2NSE8OYZFXQH8A23RMVMFW7" localSheetId="14" hidden="1">#REF!</definedName>
    <definedName name="BExQL2NSE8OYZFXQH8A23RMVMFW7" localSheetId="12" hidden="1">#REF!</definedName>
    <definedName name="BExQL2NSE8OYZFXQH8A23RMVMFW7" hidden="1">#REF!</definedName>
    <definedName name="BExQLE1TOW3A287TQB0AVWENT8O1" localSheetId="11" hidden="1">#REF!</definedName>
    <definedName name="BExQLE1TOW3A287TQB0AVWENT8O1" localSheetId="2" hidden="1">#REF!</definedName>
    <definedName name="BExQLE1TOW3A287TQB0AVWENT8O1" localSheetId="14" hidden="1">#REF!</definedName>
    <definedName name="BExQLE1TOW3A287TQB0AVWENT8O1" localSheetId="12" hidden="1">#REF!</definedName>
    <definedName name="BExQLE1TOW3A287TQB0AVWENT8O1" hidden="1">#REF!</definedName>
    <definedName name="BExRYOYB4A3E5F6MTROY69LR0PMG" localSheetId="11" hidden="1">#REF!</definedName>
    <definedName name="BExRYOYB4A3E5F6MTROY69LR0PMG" localSheetId="2" hidden="1">#REF!</definedName>
    <definedName name="BExRYOYB4A3E5F6MTROY69LR0PMG" localSheetId="14" hidden="1">#REF!</definedName>
    <definedName name="BExRYOYB4A3E5F6MTROY69LR0PMG" localSheetId="12" hidden="1">#REF!</definedName>
    <definedName name="BExRYOYB4A3E5F6MTROY69LR0PMG" hidden="1">#REF!</definedName>
    <definedName name="BExRYZLA9EW71H4SXQR525S72LLP" localSheetId="11" hidden="1">#REF!</definedName>
    <definedName name="BExRYZLA9EW71H4SXQR525S72LLP" localSheetId="2" hidden="1">#REF!</definedName>
    <definedName name="BExRYZLA9EW71H4SXQR525S72LLP" localSheetId="14" hidden="1">#REF!</definedName>
    <definedName name="BExRYZLA9EW71H4SXQR525S72LLP" localSheetId="12" hidden="1">#REF!</definedName>
    <definedName name="BExRYZLA9EW71H4SXQR525S72LLP" hidden="1">#REF!</definedName>
    <definedName name="BExRZ66M8G9FQ0VFP077QSZBSOA5" localSheetId="11" hidden="1">#REF!</definedName>
    <definedName name="BExRZ66M8G9FQ0VFP077QSZBSOA5" localSheetId="2" hidden="1">#REF!</definedName>
    <definedName name="BExRZ66M8G9FQ0VFP077QSZBSOA5" localSheetId="14" hidden="1">#REF!</definedName>
    <definedName name="BExRZ66M8G9FQ0VFP077QSZBSOA5" localSheetId="12" hidden="1">#REF!</definedName>
    <definedName name="BExRZ66M8G9FQ0VFP077QSZBSOA5" hidden="1">#REF!</definedName>
    <definedName name="BExRZ8FMQQL46I8AQWU17LRNZD5T" localSheetId="11" hidden="1">#REF!</definedName>
    <definedName name="BExRZ8FMQQL46I8AQWU17LRNZD5T" localSheetId="2" hidden="1">#REF!</definedName>
    <definedName name="BExRZ8FMQQL46I8AQWU17LRNZD5T" localSheetId="14" hidden="1">#REF!</definedName>
    <definedName name="BExRZ8FMQQL46I8AQWU17LRNZD5T" localSheetId="12" hidden="1">#REF!</definedName>
    <definedName name="BExRZ8FMQQL46I8AQWU17LRNZD5T" hidden="1">#REF!</definedName>
    <definedName name="BExRZIRRIXRUMZ5GOO95S7460BMP" localSheetId="11" hidden="1">#REF!</definedName>
    <definedName name="BExRZIRRIXRUMZ5GOO95S7460BMP" localSheetId="2" hidden="1">#REF!</definedName>
    <definedName name="BExRZIRRIXRUMZ5GOO95S7460BMP" localSheetId="14" hidden="1">#REF!</definedName>
    <definedName name="BExRZIRRIXRUMZ5GOO95S7460BMP" localSheetId="12" hidden="1">#REF!</definedName>
    <definedName name="BExRZIRRIXRUMZ5GOO95S7460BMP" hidden="1">#REF!</definedName>
    <definedName name="BExRZJTNBKKPK7SB4LA31O3OH6PO" localSheetId="11" hidden="1">#REF!</definedName>
    <definedName name="BExRZJTNBKKPK7SB4LA31O3OH6PO" localSheetId="2" hidden="1">#REF!</definedName>
    <definedName name="BExRZJTNBKKPK7SB4LA31O3OH6PO" localSheetId="14" hidden="1">#REF!</definedName>
    <definedName name="BExRZJTNBKKPK7SB4LA31O3OH6PO" localSheetId="12" hidden="1">#REF!</definedName>
    <definedName name="BExRZJTNBKKPK7SB4LA31O3OH6PO" hidden="1">#REF!</definedName>
    <definedName name="BExRZK9RAHMM0ZLTNSK7A4LDC42D" localSheetId="11" hidden="1">#REF!</definedName>
    <definedName name="BExRZK9RAHMM0ZLTNSK7A4LDC42D" localSheetId="2" hidden="1">#REF!</definedName>
    <definedName name="BExRZK9RAHMM0ZLTNSK7A4LDC42D" localSheetId="14" hidden="1">#REF!</definedName>
    <definedName name="BExRZK9RAHMM0ZLTNSK7A4LDC42D" localSheetId="12" hidden="1">#REF!</definedName>
    <definedName name="BExRZK9RAHMM0ZLTNSK7A4LDC42D" hidden="1">#REF!</definedName>
    <definedName name="BExRZNF461H0WDF36L3U0UQSJGZB" localSheetId="11" hidden="1">#REF!</definedName>
    <definedName name="BExRZNF461H0WDF36L3U0UQSJGZB" localSheetId="2" hidden="1">#REF!</definedName>
    <definedName name="BExRZNF461H0WDF36L3U0UQSJGZB" localSheetId="14" hidden="1">#REF!</definedName>
    <definedName name="BExRZNF461H0WDF36L3U0UQSJGZB" localSheetId="12" hidden="1">#REF!</definedName>
    <definedName name="BExRZNF461H0WDF36L3U0UQSJGZB" hidden="1">#REF!</definedName>
    <definedName name="BExRZOGSR69INI6GAEPHDWSNK5Q4" localSheetId="11" hidden="1">#REF!</definedName>
    <definedName name="BExRZOGSR69INI6GAEPHDWSNK5Q4" localSheetId="2" hidden="1">#REF!</definedName>
    <definedName name="BExRZOGSR69INI6GAEPHDWSNK5Q4" localSheetId="14" hidden="1">#REF!</definedName>
    <definedName name="BExRZOGSR69INI6GAEPHDWSNK5Q4" localSheetId="12" hidden="1">#REF!</definedName>
    <definedName name="BExRZOGSR69INI6GAEPHDWSNK5Q4" hidden="1">#REF!</definedName>
    <definedName name="BExS0ASQBKRTPDWFK0KUDFOS9LE5" localSheetId="11" hidden="1">#REF!</definedName>
    <definedName name="BExS0ASQBKRTPDWFK0KUDFOS9LE5" localSheetId="2" hidden="1">#REF!</definedName>
    <definedName name="BExS0ASQBKRTPDWFK0KUDFOS9LE5" localSheetId="14" hidden="1">#REF!</definedName>
    <definedName name="BExS0ASQBKRTPDWFK0KUDFOS9LE5" localSheetId="12" hidden="1">#REF!</definedName>
    <definedName name="BExS0ASQBKRTPDWFK0KUDFOS9LE5" hidden="1">#REF!</definedName>
    <definedName name="BExS0GHQUF6YT0RU3TKDEO8CSJYB" localSheetId="11" hidden="1">#REF!</definedName>
    <definedName name="BExS0GHQUF6YT0RU3TKDEO8CSJYB" localSheetId="2" hidden="1">#REF!</definedName>
    <definedName name="BExS0GHQUF6YT0RU3TKDEO8CSJYB" localSheetId="14" hidden="1">#REF!</definedName>
    <definedName name="BExS0GHQUF6YT0RU3TKDEO8CSJYB" localSheetId="12" hidden="1">#REF!</definedName>
    <definedName name="BExS0GHQUF6YT0RU3TKDEO8CSJYB" hidden="1">#REF!</definedName>
    <definedName name="BExS0K8IHC45I78DMZBOJ1P13KQA" localSheetId="11" hidden="1">#REF!</definedName>
    <definedName name="BExS0K8IHC45I78DMZBOJ1P13KQA" localSheetId="2" hidden="1">#REF!</definedName>
    <definedName name="BExS0K8IHC45I78DMZBOJ1P13KQA" localSheetId="14" hidden="1">#REF!</definedName>
    <definedName name="BExS0K8IHC45I78DMZBOJ1P13KQA" localSheetId="12" hidden="1">#REF!</definedName>
    <definedName name="BExS0K8IHC45I78DMZBOJ1P13KQA" hidden="1">#REF!</definedName>
    <definedName name="BExS0L4WP69XXUFHED98XIEPB593" localSheetId="11" hidden="1">#REF!</definedName>
    <definedName name="BExS0L4WP69XXUFHED98XIEPB593" localSheetId="2" hidden="1">#REF!</definedName>
    <definedName name="BExS0L4WP69XXUFHED98XIEPB593" localSheetId="14" hidden="1">#REF!</definedName>
    <definedName name="BExS0L4WP69XXUFHED98XIEPB593" localSheetId="12" hidden="1">#REF!</definedName>
    <definedName name="BExS0L4WP69XXUFHED98XIEPB593" hidden="1">#REF!</definedName>
    <definedName name="BExS0Z2O2N4AJXFEPN87NU9ZGAHG" localSheetId="11" hidden="1">#REF!</definedName>
    <definedName name="BExS0Z2O2N4AJXFEPN87NU9ZGAHG" localSheetId="2" hidden="1">#REF!</definedName>
    <definedName name="BExS0Z2O2N4AJXFEPN87NU9ZGAHG" localSheetId="14" hidden="1">#REF!</definedName>
    <definedName name="BExS0Z2O2N4AJXFEPN87NU9ZGAHG" localSheetId="12" hidden="1">#REF!</definedName>
    <definedName name="BExS0Z2O2N4AJXFEPN87NU9ZGAHG" hidden="1">#REF!</definedName>
    <definedName name="BExS15IJV0WW662NXQUVT3FGP4ST" localSheetId="11" hidden="1">#REF!</definedName>
    <definedName name="BExS15IJV0WW662NXQUVT3FGP4ST" localSheetId="2" hidden="1">#REF!</definedName>
    <definedName name="BExS15IJV0WW662NXQUVT3FGP4ST" localSheetId="14" hidden="1">#REF!</definedName>
    <definedName name="BExS15IJV0WW662NXQUVT3FGP4ST" localSheetId="12" hidden="1">#REF!</definedName>
    <definedName name="BExS15IJV0WW662NXQUVT3FGP4ST" hidden="1">#REF!</definedName>
    <definedName name="BExS18T8TBNEPF4AU1VJ268XLF3L" localSheetId="11" hidden="1">#REF!</definedName>
    <definedName name="BExS18T8TBNEPF4AU1VJ268XLF3L" localSheetId="2" hidden="1">#REF!</definedName>
    <definedName name="BExS18T8TBNEPF4AU1VJ268XLF3L" localSheetId="14" hidden="1">#REF!</definedName>
    <definedName name="BExS18T8TBNEPF4AU1VJ268XLF3L" localSheetId="12" hidden="1">#REF!</definedName>
    <definedName name="BExS18T8TBNEPF4AU1VJ268XLF3L" hidden="1">#REF!</definedName>
    <definedName name="BExS194110MR25BYJI3CJ2EGZ8XT" localSheetId="11" hidden="1">#REF!</definedName>
    <definedName name="BExS194110MR25BYJI3CJ2EGZ8XT" localSheetId="2" hidden="1">#REF!</definedName>
    <definedName name="BExS194110MR25BYJI3CJ2EGZ8XT" localSheetId="14" hidden="1">#REF!</definedName>
    <definedName name="BExS194110MR25BYJI3CJ2EGZ8XT" localSheetId="12" hidden="1">#REF!</definedName>
    <definedName name="BExS194110MR25BYJI3CJ2EGZ8XT" hidden="1">#REF!</definedName>
    <definedName name="BExS1BNVGNSGD4EP90QL8WXYWZ66" localSheetId="11" hidden="1">#REF!</definedName>
    <definedName name="BExS1BNVGNSGD4EP90QL8WXYWZ66" localSheetId="2" hidden="1">#REF!</definedName>
    <definedName name="BExS1BNVGNSGD4EP90QL8WXYWZ66" localSheetId="14" hidden="1">#REF!</definedName>
    <definedName name="BExS1BNVGNSGD4EP90QL8WXYWZ66" localSheetId="12" hidden="1">#REF!</definedName>
    <definedName name="BExS1BNVGNSGD4EP90QL8WXYWZ66" hidden="1">#REF!</definedName>
    <definedName name="BExS1UE39N6NCND7MAARSBWXS6HU" localSheetId="11" hidden="1">#REF!</definedName>
    <definedName name="BExS1UE39N6NCND7MAARSBWXS6HU" localSheetId="2" hidden="1">#REF!</definedName>
    <definedName name="BExS1UE39N6NCND7MAARSBWXS6HU" localSheetId="14" hidden="1">#REF!</definedName>
    <definedName name="BExS1UE39N6NCND7MAARSBWXS6HU" localSheetId="12" hidden="1">#REF!</definedName>
    <definedName name="BExS1UE39N6NCND7MAARSBWXS6HU" hidden="1">#REF!</definedName>
    <definedName name="BExS226HTWL5WVC76MP5A1IBI8WD" localSheetId="11" hidden="1">#REF!</definedName>
    <definedName name="BExS226HTWL5WVC76MP5A1IBI8WD" localSheetId="2" hidden="1">#REF!</definedName>
    <definedName name="BExS226HTWL5WVC76MP5A1IBI8WD" localSheetId="14" hidden="1">#REF!</definedName>
    <definedName name="BExS226HTWL5WVC76MP5A1IBI8WD" localSheetId="12" hidden="1">#REF!</definedName>
    <definedName name="BExS226HTWL5WVC76MP5A1IBI8WD" hidden="1">#REF!</definedName>
    <definedName name="BExS26OI2QNNAH2WMDD95Z400048" localSheetId="11" hidden="1">#REF!</definedName>
    <definedName name="BExS26OI2QNNAH2WMDD95Z400048" localSheetId="2" hidden="1">#REF!</definedName>
    <definedName name="BExS26OI2QNNAH2WMDD95Z400048" localSheetId="14" hidden="1">#REF!</definedName>
    <definedName name="BExS26OI2QNNAH2WMDD95Z400048" localSheetId="12" hidden="1">#REF!</definedName>
    <definedName name="BExS26OI2QNNAH2WMDD95Z400048" hidden="1">#REF!</definedName>
    <definedName name="BExS2D4EI622QRKZKVDPRE66M4XA" localSheetId="11" hidden="1">#REF!</definedName>
    <definedName name="BExS2D4EI622QRKZKVDPRE66M4XA" localSheetId="2" hidden="1">#REF!</definedName>
    <definedName name="BExS2D4EI622QRKZKVDPRE66M4XA" localSheetId="14" hidden="1">#REF!</definedName>
    <definedName name="BExS2D4EI622QRKZKVDPRE66M4XA" localSheetId="12" hidden="1">#REF!</definedName>
    <definedName name="BExS2D4EI622QRKZKVDPRE66M4XA" hidden="1">#REF!</definedName>
    <definedName name="BExS2DF6B4ZUF3VZLI4G6LJ3BF38" localSheetId="11" hidden="1">#REF!</definedName>
    <definedName name="BExS2DF6B4ZUF3VZLI4G6LJ3BF38" localSheetId="2" hidden="1">#REF!</definedName>
    <definedName name="BExS2DF6B4ZUF3VZLI4G6LJ3BF38" localSheetId="14" hidden="1">#REF!</definedName>
    <definedName name="BExS2DF6B4ZUF3VZLI4G6LJ3BF38" localSheetId="12" hidden="1">#REF!</definedName>
    <definedName name="BExS2DF6B4ZUF3VZLI4G6LJ3BF38" hidden="1">#REF!</definedName>
    <definedName name="BExS2GKEA6VM3PDWKD7XI0KRUHTW" localSheetId="11" hidden="1">#REF!</definedName>
    <definedName name="BExS2GKEA6VM3PDWKD7XI0KRUHTW" localSheetId="2" hidden="1">#REF!</definedName>
    <definedName name="BExS2GKEA6VM3PDWKD7XI0KRUHTW" localSheetId="14" hidden="1">#REF!</definedName>
    <definedName name="BExS2GKEA6VM3PDWKD7XI0KRUHTW" localSheetId="12" hidden="1">#REF!</definedName>
    <definedName name="BExS2GKEA6VM3PDWKD7XI0KRUHTW" hidden="1">#REF!</definedName>
    <definedName name="BExS2I2HVU314TXI2DYFRY8XV913" localSheetId="11" hidden="1">#REF!</definedName>
    <definedName name="BExS2I2HVU314TXI2DYFRY8XV913" localSheetId="2" hidden="1">#REF!</definedName>
    <definedName name="BExS2I2HVU314TXI2DYFRY8XV913" localSheetId="14" hidden="1">#REF!</definedName>
    <definedName name="BExS2I2HVU314TXI2DYFRY8XV913" localSheetId="12" hidden="1">#REF!</definedName>
    <definedName name="BExS2I2HVU314TXI2DYFRY8XV913" hidden="1">#REF!</definedName>
    <definedName name="BExS2QB5FS5LYTFYO4BROTWG3OV5" localSheetId="11" hidden="1">#REF!</definedName>
    <definedName name="BExS2QB5FS5LYTFYO4BROTWG3OV5" localSheetId="2" hidden="1">#REF!</definedName>
    <definedName name="BExS2QB5FS5LYTFYO4BROTWG3OV5" localSheetId="14" hidden="1">#REF!</definedName>
    <definedName name="BExS2QB5FS5LYTFYO4BROTWG3OV5" localSheetId="12" hidden="1">#REF!</definedName>
    <definedName name="BExS2QB5FS5LYTFYO4BROTWG3OV5" hidden="1">#REF!</definedName>
    <definedName name="BExS2TLU1HONYV6S3ZD9T12D7CIG" localSheetId="11" hidden="1">#REF!</definedName>
    <definedName name="BExS2TLU1HONYV6S3ZD9T12D7CIG" localSheetId="2" hidden="1">#REF!</definedName>
    <definedName name="BExS2TLU1HONYV6S3ZD9T12D7CIG" localSheetId="14" hidden="1">#REF!</definedName>
    <definedName name="BExS2TLU1HONYV6S3ZD9T12D7CIG" localSheetId="12" hidden="1">#REF!</definedName>
    <definedName name="BExS2TLU1HONYV6S3ZD9T12D7CIG" hidden="1">#REF!</definedName>
    <definedName name="BExS2WLQUVBRZJWQTWUU4CYDY4IN" localSheetId="11" hidden="1">#REF!</definedName>
    <definedName name="BExS2WLQUVBRZJWQTWUU4CYDY4IN" localSheetId="2" hidden="1">#REF!</definedName>
    <definedName name="BExS2WLQUVBRZJWQTWUU4CYDY4IN" localSheetId="14" hidden="1">#REF!</definedName>
    <definedName name="BExS2WLQUVBRZJWQTWUU4CYDY4IN" localSheetId="12" hidden="1">#REF!</definedName>
    <definedName name="BExS2WLQUVBRZJWQTWUU4CYDY4IN" hidden="1">#REF!</definedName>
    <definedName name="BExS2YJQV4NUX6135T90Z1Y5R26Q" localSheetId="11" hidden="1">#REF!</definedName>
    <definedName name="BExS2YJQV4NUX6135T90Z1Y5R26Q" localSheetId="2" hidden="1">#REF!</definedName>
    <definedName name="BExS2YJQV4NUX6135T90Z1Y5R26Q" localSheetId="14" hidden="1">#REF!</definedName>
    <definedName name="BExS2YJQV4NUX6135T90Z1Y5R26Q" localSheetId="12" hidden="1">#REF!</definedName>
    <definedName name="BExS2YJQV4NUX6135T90Z1Y5R26Q" hidden="1">#REF!</definedName>
    <definedName name="BExS318UV9I2FXPQQWUKKX00QLPJ" localSheetId="11" hidden="1">#REF!</definedName>
    <definedName name="BExS318UV9I2FXPQQWUKKX00QLPJ" localSheetId="2" hidden="1">#REF!</definedName>
    <definedName name="BExS318UV9I2FXPQQWUKKX00QLPJ" localSheetId="14" hidden="1">#REF!</definedName>
    <definedName name="BExS318UV9I2FXPQQWUKKX00QLPJ" localSheetId="12" hidden="1">#REF!</definedName>
    <definedName name="BExS318UV9I2FXPQQWUKKX00QLPJ" hidden="1">#REF!</definedName>
    <definedName name="BExS3LBS0SMTHALVM4NRI1BAV1NP" localSheetId="11" hidden="1">#REF!</definedName>
    <definedName name="BExS3LBS0SMTHALVM4NRI1BAV1NP" localSheetId="2" hidden="1">#REF!</definedName>
    <definedName name="BExS3LBS0SMTHALVM4NRI1BAV1NP" localSheetId="14" hidden="1">#REF!</definedName>
    <definedName name="BExS3LBS0SMTHALVM4NRI1BAV1NP" localSheetId="12" hidden="1">#REF!</definedName>
    <definedName name="BExS3LBS0SMTHALVM4NRI1BAV1NP" hidden="1">#REF!</definedName>
    <definedName name="BExS3MTQ75VBXDGEBURP6YT8RROE" localSheetId="11" hidden="1">#REF!</definedName>
    <definedName name="BExS3MTQ75VBXDGEBURP6YT8RROE" localSheetId="2" hidden="1">#REF!</definedName>
    <definedName name="BExS3MTQ75VBXDGEBURP6YT8RROE" localSheetId="14" hidden="1">#REF!</definedName>
    <definedName name="BExS3MTQ75VBXDGEBURP6YT8RROE" localSheetId="12" hidden="1">#REF!</definedName>
    <definedName name="BExS3MTQ75VBXDGEBURP6YT8RROE" hidden="1">#REF!</definedName>
    <definedName name="BExS3OMGYO0DFN5186UFKEXZ2RX3" localSheetId="11" hidden="1">#REF!</definedName>
    <definedName name="BExS3OMGYO0DFN5186UFKEXZ2RX3" localSheetId="2" hidden="1">#REF!</definedName>
    <definedName name="BExS3OMGYO0DFN5186UFKEXZ2RX3" localSheetId="14" hidden="1">#REF!</definedName>
    <definedName name="BExS3OMGYO0DFN5186UFKEXZ2RX3" localSheetId="12" hidden="1">#REF!</definedName>
    <definedName name="BExS3OMGYO0DFN5186UFKEXZ2RX3" hidden="1">#REF!</definedName>
    <definedName name="BExS3SDERJ27OER67TIGOVZU13A2" localSheetId="11" hidden="1">#REF!</definedName>
    <definedName name="BExS3SDERJ27OER67TIGOVZU13A2" localSheetId="2" hidden="1">#REF!</definedName>
    <definedName name="BExS3SDERJ27OER67TIGOVZU13A2" localSheetId="14" hidden="1">#REF!</definedName>
    <definedName name="BExS3SDERJ27OER67TIGOVZU13A2" localSheetId="12" hidden="1">#REF!</definedName>
    <definedName name="BExS3SDERJ27OER67TIGOVZU13A2" hidden="1">#REF!</definedName>
    <definedName name="BExS3STIH9SFG0R6H30P191QZE98" localSheetId="11" hidden="1">#REF!</definedName>
    <definedName name="BExS3STIH9SFG0R6H30P191QZE98" localSheetId="2" hidden="1">#REF!</definedName>
    <definedName name="BExS3STIH9SFG0R6H30P191QZE98" localSheetId="14" hidden="1">#REF!</definedName>
    <definedName name="BExS3STIH9SFG0R6H30P191QZE98" localSheetId="12" hidden="1">#REF!</definedName>
    <definedName name="BExS3STIH9SFG0R6H30P191QZE98" hidden="1">#REF!</definedName>
    <definedName name="BExS46R5WDNU5KL04FKY5LHJUCB8" localSheetId="11" hidden="1">#REF!</definedName>
    <definedName name="BExS46R5WDNU5KL04FKY5LHJUCB8" localSheetId="2" hidden="1">#REF!</definedName>
    <definedName name="BExS46R5WDNU5KL04FKY5LHJUCB8" localSheetId="14" hidden="1">#REF!</definedName>
    <definedName name="BExS46R5WDNU5KL04FKY5LHJUCB8" localSheetId="12" hidden="1">#REF!</definedName>
    <definedName name="BExS46R5WDNU5KL04FKY5LHJUCB8" hidden="1">#REF!</definedName>
    <definedName name="BExS4ASWKM93XA275AXHYP8AG6SU" localSheetId="11" hidden="1">#REF!</definedName>
    <definedName name="BExS4ASWKM93XA275AXHYP8AG6SU" localSheetId="2" hidden="1">#REF!</definedName>
    <definedName name="BExS4ASWKM93XA275AXHYP8AG6SU" localSheetId="14" hidden="1">#REF!</definedName>
    <definedName name="BExS4ASWKM93XA275AXHYP8AG6SU" localSheetId="12" hidden="1">#REF!</definedName>
    <definedName name="BExS4ASWKM93XA275AXHYP8AG6SU" hidden="1">#REF!</definedName>
    <definedName name="BExS4IANBC4RO7HIK0MZZ2RPQU78" localSheetId="11" hidden="1">#REF!</definedName>
    <definedName name="BExS4IANBC4RO7HIK0MZZ2RPQU78" localSheetId="2" hidden="1">#REF!</definedName>
    <definedName name="BExS4IANBC4RO7HIK0MZZ2RPQU78" localSheetId="14" hidden="1">#REF!</definedName>
    <definedName name="BExS4IANBC4RO7HIK0MZZ2RPQU78" localSheetId="12" hidden="1">#REF!</definedName>
    <definedName name="BExS4IANBC4RO7HIK0MZZ2RPQU78" hidden="1">#REF!</definedName>
    <definedName name="BExS4JN3Y6SVBKILQK0R9HS45Y52" localSheetId="11" hidden="1">#REF!</definedName>
    <definedName name="BExS4JN3Y6SVBKILQK0R9HS45Y52" localSheetId="2" hidden="1">#REF!</definedName>
    <definedName name="BExS4JN3Y6SVBKILQK0R9HS45Y52" localSheetId="14" hidden="1">#REF!</definedName>
    <definedName name="BExS4JN3Y6SVBKILQK0R9HS45Y52" localSheetId="12" hidden="1">#REF!</definedName>
    <definedName name="BExS4JN3Y6SVBKILQK0R9HS45Y52" hidden="1">#REF!</definedName>
    <definedName name="BExS4P6S41O6Z6BED77U3GD9PNH1" localSheetId="11" hidden="1">#REF!</definedName>
    <definedName name="BExS4P6S41O6Z6BED77U3GD9PNH1" localSheetId="2" hidden="1">#REF!</definedName>
    <definedName name="BExS4P6S41O6Z6BED77U3GD9PNH1" localSheetId="14" hidden="1">#REF!</definedName>
    <definedName name="BExS4P6S41O6Z6BED77U3GD9PNH1" localSheetId="12" hidden="1">#REF!</definedName>
    <definedName name="BExS4P6S41O6Z6BED77U3GD9PNH1" hidden="1">#REF!</definedName>
    <definedName name="BExS4PXPURUHFBOKYFJD5J1J2RXC" localSheetId="11" hidden="1">#REF!</definedName>
    <definedName name="BExS4PXPURUHFBOKYFJD5J1J2RXC" localSheetId="2" hidden="1">#REF!</definedName>
    <definedName name="BExS4PXPURUHFBOKYFJD5J1J2RXC" localSheetId="14" hidden="1">#REF!</definedName>
    <definedName name="BExS4PXPURUHFBOKYFJD5J1J2RXC" localSheetId="12" hidden="1">#REF!</definedName>
    <definedName name="BExS4PXPURUHFBOKYFJD5J1J2RXC" hidden="1">#REF!</definedName>
    <definedName name="BExS4T32HD3YGJ91HTJ2IGVX6V4O" localSheetId="11" hidden="1">#REF!</definedName>
    <definedName name="BExS4T32HD3YGJ91HTJ2IGVX6V4O" localSheetId="2" hidden="1">#REF!</definedName>
    <definedName name="BExS4T32HD3YGJ91HTJ2IGVX6V4O" localSheetId="14" hidden="1">#REF!</definedName>
    <definedName name="BExS4T32HD3YGJ91HTJ2IGVX6V4O" localSheetId="12" hidden="1">#REF!</definedName>
    <definedName name="BExS4T32HD3YGJ91HTJ2IGVX6V4O" hidden="1">#REF!</definedName>
    <definedName name="BExS51H0N51UT0FZOPZRCF1GU063" localSheetId="11" hidden="1">#REF!</definedName>
    <definedName name="BExS51H0N51UT0FZOPZRCF1GU063" localSheetId="2" hidden="1">#REF!</definedName>
    <definedName name="BExS51H0N51UT0FZOPZRCF1GU063" localSheetId="14" hidden="1">#REF!</definedName>
    <definedName name="BExS51H0N51UT0FZOPZRCF1GU063" localSheetId="12" hidden="1">#REF!</definedName>
    <definedName name="BExS51H0N51UT0FZOPZRCF1GU063" hidden="1">#REF!</definedName>
    <definedName name="BExS54X72TJFC41FJK72MLRR2OO7" localSheetId="11" hidden="1">#REF!</definedName>
    <definedName name="BExS54X72TJFC41FJK72MLRR2OO7" localSheetId="2" hidden="1">#REF!</definedName>
    <definedName name="BExS54X72TJFC41FJK72MLRR2OO7" localSheetId="14" hidden="1">#REF!</definedName>
    <definedName name="BExS54X72TJFC41FJK72MLRR2OO7" localSheetId="12" hidden="1">#REF!</definedName>
    <definedName name="BExS54X72TJFC41FJK72MLRR2OO7" hidden="1">#REF!</definedName>
    <definedName name="BExS59F0PA1V2ZC7S5TN6IT41SXP" localSheetId="11" hidden="1">#REF!</definedName>
    <definedName name="BExS59F0PA1V2ZC7S5TN6IT41SXP" localSheetId="2" hidden="1">#REF!</definedName>
    <definedName name="BExS59F0PA1V2ZC7S5TN6IT41SXP" localSheetId="14" hidden="1">#REF!</definedName>
    <definedName name="BExS59F0PA1V2ZC7S5TN6IT41SXP" localSheetId="12" hidden="1">#REF!</definedName>
    <definedName name="BExS59F0PA1V2ZC7S5TN6IT41SXP" hidden="1">#REF!</definedName>
    <definedName name="BExS5L3TGB8JVW9ROYWTKYTUPW27" localSheetId="11" hidden="1">#REF!</definedName>
    <definedName name="BExS5L3TGB8JVW9ROYWTKYTUPW27" localSheetId="2" hidden="1">#REF!</definedName>
    <definedName name="BExS5L3TGB8JVW9ROYWTKYTUPW27" localSheetId="14" hidden="1">#REF!</definedName>
    <definedName name="BExS5L3TGB8JVW9ROYWTKYTUPW27" localSheetId="12" hidden="1">#REF!</definedName>
    <definedName name="BExS5L3TGB8JVW9ROYWTKYTUPW27" hidden="1">#REF!</definedName>
    <definedName name="BExS6GKQ96EHVLYWNJDWXZXUZW90" localSheetId="11" hidden="1">#REF!</definedName>
    <definedName name="BExS6GKQ96EHVLYWNJDWXZXUZW90" localSheetId="2" hidden="1">#REF!</definedName>
    <definedName name="BExS6GKQ96EHVLYWNJDWXZXUZW90" localSheetId="14" hidden="1">#REF!</definedName>
    <definedName name="BExS6GKQ96EHVLYWNJDWXZXUZW90" localSheetId="12" hidden="1">#REF!</definedName>
    <definedName name="BExS6GKQ96EHVLYWNJDWXZXUZW90" hidden="1">#REF!</definedName>
    <definedName name="BExS6ITKSZFRR01YD5B0F676SYN7" localSheetId="11" hidden="1">#REF!</definedName>
    <definedName name="BExS6ITKSZFRR01YD5B0F676SYN7" localSheetId="2" hidden="1">#REF!</definedName>
    <definedName name="BExS6ITKSZFRR01YD5B0F676SYN7" localSheetId="14" hidden="1">#REF!</definedName>
    <definedName name="BExS6ITKSZFRR01YD5B0F676SYN7" localSheetId="12" hidden="1">#REF!</definedName>
    <definedName name="BExS6ITKSZFRR01YD5B0F676SYN7" hidden="1">#REF!</definedName>
    <definedName name="BExS6N0LI574IAC89EFW6CLTCQ33" localSheetId="11" hidden="1">#REF!</definedName>
    <definedName name="BExS6N0LI574IAC89EFW6CLTCQ33" localSheetId="2" hidden="1">#REF!</definedName>
    <definedName name="BExS6N0LI574IAC89EFW6CLTCQ33" localSheetId="14" hidden="1">#REF!</definedName>
    <definedName name="BExS6N0LI574IAC89EFW6CLTCQ33" localSheetId="12" hidden="1">#REF!</definedName>
    <definedName name="BExS6N0LI574IAC89EFW6CLTCQ33" hidden="1">#REF!</definedName>
    <definedName name="BExS6N0NEF7XCTT5R600QZ71A44O" localSheetId="11" hidden="1">#REF!</definedName>
    <definedName name="BExS6N0NEF7XCTT5R600QZ71A44O" localSheetId="2" hidden="1">#REF!</definedName>
    <definedName name="BExS6N0NEF7XCTT5R600QZ71A44O" localSheetId="14" hidden="1">#REF!</definedName>
    <definedName name="BExS6N0NEF7XCTT5R600QZ71A44O" localSheetId="12" hidden="1">#REF!</definedName>
    <definedName name="BExS6N0NEF7XCTT5R600QZ71A44O" hidden="1">#REF!</definedName>
    <definedName name="BExS6WRDBF3ST86ZOBBUL3GTCR11" localSheetId="11" hidden="1">#REF!</definedName>
    <definedName name="BExS6WRDBF3ST86ZOBBUL3GTCR11" localSheetId="2" hidden="1">#REF!</definedName>
    <definedName name="BExS6WRDBF3ST86ZOBBUL3GTCR11" localSheetId="14" hidden="1">#REF!</definedName>
    <definedName name="BExS6WRDBF3ST86ZOBBUL3GTCR11" localSheetId="12" hidden="1">#REF!</definedName>
    <definedName name="BExS6WRDBF3ST86ZOBBUL3GTCR11" hidden="1">#REF!</definedName>
    <definedName name="BExS6XNRKR0C3MTA0LV5B60UB908" localSheetId="11" hidden="1">#REF!</definedName>
    <definedName name="BExS6XNRKR0C3MTA0LV5B60UB908" localSheetId="2" hidden="1">#REF!</definedName>
    <definedName name="BExS6XNRKR0C3MTA0LV5B60UB908" localSheetId="14" hidden="1">#REF!</definedName>
    <definedName name="BExS6XNRKR0C3MTA0LV5B60UB908" localSheetId="12" hidden="1">#REF!</definedName>
    <definedName name="BExS6XNRKR0C3MTA0LV5B60UB908" hidden="1">#REF!</definedName>
    <definedName name="BExS73NELZEK2MDOLXO2Q7H3EG71" localSheetId="11" hidden="1">#REF!</definedName>
    <definedName name="BExS73NELZEK2MDOLXO2Q7H3EG71" localSheetId="2" hidden="1">#REF!</definedName>
    <definedName name="BExS73NELZEK2MDOLXO2Q7H3EG71" localSheetId="14" hidden="1">#REF!</definedName>
    <definedName name="BExS73NELZEK2MDOLXO2Q7H3EG71" localSheetId="12" hidden="1">#REF!</definedName>
    <definedName name="BExS73NELZEK2MDOLXO2Q7H3EG71" hidden="1">#REF!</definedName>
    <definedName name="BExS7DJF6AXTWAJD7K4ZCD7L6BHV" localSheetId="11" hidden="1">#REF!</definedName>
    <definedName name="BExS7DJF6AXTWAJD7K4ZCD7L6BHV" localSheetId="2" hidden="1">#REF!</definedName>
    <definedName name="BExS7DJF6AXTWAJD7K4ZCD7L6BHV" localSheetId="14" hidden="1">#REF!</definedName>
    <definedName name="BExS7DJF6AXTWAJD7K4ZCD7L6BHV" localSheetId="12" hidden="1">#REF!</definedName>
    <definedName name="BExS7DJF6AXTWAJD7K4ZCD7L6BHV" hidden="1">#REF!</definedName>
    <definedName name="BExS7GOTHHOK287MX2RC853NWQAL" localSheetId="11" hidden="1">#REF!</definedName>
    <definedName name="BExS7GOTHHOK287MX2RC853NWQAL" localSheetId="2" hidden="1">#REF!</definedName>
    <definedName name="BExS7GOTHHOK287MX2RC853NWQAL" localSheetId="14" hidden="1">#REF!</definedName>
    <definedName name="BExS7GOTHHOK287MX2RC853NWQAL" localSheetId="12" hidden="1">#REF!</definedName>
    <definedName name="BExS7GOTHHOK287MX2RC853NWQAL" hidden="1">#REF!</definedName>
    <definedName name="BExS7TKQYLRZGM93UY3ZJZJBQNFJ" localSheetId="11" hidden="1">#REF!</definedName>
    <definedName name="BExS7TKQYLRZGM93UY3ZJZJBQNFJ" localSheetId="2" hidden="1">#REF!</definedName>
    <definedName name="BExS7TKQYLRZGM93UY3ZJZJBQNFJ" localSheetId="14" hidden="1">#REF!</definedName>
    <definedName name="BExS7TKQYLRZGM93UY3ZJZJBQNFJ" localSheetId="12" hidden="1">#REF!</definedName>
    <definedName name="BExS7TKQYLRZGM93UY3ZJZJBQNFJ" hidden="1">#REF!</definedName>
    <definedName name="BExS7Y2LNGVHSIBKC7C3R6X4LDR6" localSheetId="11" hidden="1">#REF!</definedName>
    <definedName name="BExS7Y2LNGVHSIBKC7C3R6X4LDR6" localSheetId="2" hidden="1">#REF!</definedName>
    <definedName name="BExS7Y2LNGVHSIBKC7C3R6X4LDR6" localSheetId="14" hidden="1">#REF!</definedName>
    <definedName name="BExS7Y2LNGVHSIBKC7C3R6X4LDR6" localSheetId="12" hidden="1">#REF!</definedName>
    <definedName name="BExS7Y2LNGVHSIBKC7C3R6X4LDR6" hidden="1">#REF!</definedName>
    <definedName name="BExS81TE0EY44Y3W2M4Z4MGNP5OM" localSheetId="11" hidden="1">#REF!</definedName>
    <definedName name="BExS81TE0EY44Y3W2M4Z4MGNP5OM" localSheetId="2" hidden="1">#REF!</definedName>
    <definedName name="BExS81TE0EY44Y3W2M4Z4MGNP5OM" localSheetId="14" hidden="1">#REF!</definedName>
    <definedName name="BExS81TE0EY44Y3W2M4Z4MGNP5OM" localSheetId="12" hidden="1">#REF!</definedName>
    <definedName name="BExS81TE0EY44Y3W2M4Z4MGNP5OM" hidden="1">#REF!</definedName>
    <definedName name="BExS81YPDZDVJJVS15HV2HDXAC3Y" localSheetId="11" hidden="1">#REF!</definedName>
    <definedName name="BExS81YPDZDVJJVS15HV2HDXAC3Y" localSheetId="2" hidden="1">#REF!</definedName>
    <definedName name="BExS81YPDZDVJJVS15HV2HDXAC3Y" localSheetId="14" hidden="1">#REF!</definedName>
    <definedName name="BExS81YPDZDVJJVS15HV2HDXAC3Y" localSheetId="12" hidden="1">#REF!</definedName>
    <definedName name="BExS81YPDZDVJJVS15HV2HDXAC3Y" hidden="1">#REF!</definedName>
    <definedName name="BExS82PRVNUTEKQZS56YT2DVF6C2" localSheetId="11" hidden="1">#REF!</definedName>
    <definedName name="BExS82PRVNUTEKQZS56YT2DVF6C2" localSheetId="2" hidden="1">#REF!</definedName>
    <definedName name="BExS82PRVNUTEKQZS56YT2DVF6C2" localSheetId="14" hidden="1">#REF!</definedName>
    <definedName name="BExS82PRVNUTEKQZS56YT2DVF6C2" localSheetId="12" hidden="1">#REF!</definedName>
    <definedName name="BExS82PRVNUTEKQZS56YT2DVF6C2" hidden="1">#REF!</definedName>
    <definedName name="BExS83BCNFAV6DRCB1VTUF96491J" localSheetId="11" hidden="1">#REF!</definedName>
    <definedName name="BExS83BCNFAV6DRCB1VTUF96491J" localSheetId="2" hidden="1">#REF!</definedName>
    <definedName name="BExS83BCNFAV6DRCB1VTUF96491J" localSheetId="14" hidden="1">#REF!</definedName>
    <definedName name="BExS83BCNFAV6DRCB1VTUF96491J" localSheetId="12" hidden="1">#REF!</definedName>
    <definedName name="BExS83BCNFAV6DRCB1VTUF96491J" hidden="1">#REF!</definedName>
    <definedName name="BExS86GKM9ISCSNZD15BQ5E5L6A5" localSheetId="11" hidden="1">#REF!</definedName>
    <definedName name="BExS86GKM9ISCSNZD15BQ5E5L6A5" localSheetId="2" hidden="1">#REF!</definedName>
    <definedName name="BExS86GKM9ISCSNZD15BQ5E5L6A5" localSheetId="14" hidden="1">#REF!</definedName>
    <definedName name="BExS86GKM9ISCSNZD15BQ5E5L6A5" localSheetId="12" hidden="1">#REF!</definedName>
    <definedName name="BExS86GKM9ISCSNZD15BQ5E5L6A5" hidden="1">#REF!</definedName>
    <definedName name="BExS89GGRJ55EK546SM31UGE2K8T" localSheetId="11" hidden="1">#REF!</definedName>
    <definedName name="BExS89GGRJ55EK546SM31UGE2K8T" localSheetId="2" hidden="1">#REF!</definedName>
    <definedName name="BExS89GGRJ55EK546SM31UGE2K8T" localSheetId="14" hidden="1">#REF!</definedName>
    <definedName name="BExS89GGRJ55EK546SM31UGE2K8T" localSheetId="12" hidden="1">#REF!</definedName>
    <definedName name="BExS89GGRJ55EK546SM31UGE2K8T" hidden="1">#REF!</definedName>
    <definedName name="BExS8BPG5A0GR5AO1U951NDGGR0L" localSheetId="11" hidden="1">#REF!</definedName>
    <definedName name="BExS8BPG5A0GR5AO1U951NDGGR0L" localSheetId="2" hidden="1">#REF!</definedName>
    <definedName name="BExS8BPG5A0GR5AO1U951NDGGR0L" localSheetId="14" hidden="1">#REF!</definedName>
    <definedName name="BExS8BPG5A0GR5AO1U951NDGGR0L" localSheetId="12" hidden="1">#REF!</definedName>
    <definedName name="BExS8BPG5A0GR5AO1U951NDGGR0L" hidden="1">#REF!</definedName>
    <definedName name="BExS8CGI0JXFUBD41VFLI0SZSV8F" localSheetId="11" hidden="1">#REF!</definedName>
    <definedName name="BExS8CGI0JXFUBD41VFLI0SZSV8F" localSheetId="2" hidden="1">#REF!</definedName>
    <definedName name="BExS8CGI0JXFUBD41VFLI0SZSV8F" localSheetId="14" hidden="1">#REF!</definedName>
    <definedName name="BExS8CGI0JXFUBD41VFLI0SZSV8F" localSheetId="12" hidden="1">#REF!</definedName>
    <definedName name="BExS8CGI0JXFUBD41VFLI0SZSV8F" hidden="1">#REF!</definedName>
    <definedName name="BExS8D22FXVQKOEJP01LT0CDI3PS" localSheetId="11" hidden="1">#REF!</definedName>
    <definedName name="BExS8D22FXVQKOEJP01LT0CDI3PS" localSheetId="2" hidden="1">#REF!</definedName>
    <definedName name="BExS8D22FXVQKOEJP01LT0CDI3PS" localSheetId="14" hidden="1">#REF!</definedName>
    <definedName name="BExS8D22FXVQKOEJP01LT0CDI3PS" localSheetId="12" hidden="1">#REF!</definedName>
    <definedName name="BExS8D22FXVQKOEJP01LT0CDI3PS" hidden="1">#REF!</definedName>
    <definedName name="BExS8EEJOZFBUWZDOM3O25AJRUVU" localSheetId="11" hidden="1">#REF!</definedName>
    <definedName name="BExS8EEJOZFBUWZDOM3O25AJRUVU" localSheetId="2" hidden="1">#REF!</definedName>
    <definedName name="BExS8EEJOZFBUWZDOM3O25AJRUVU" localSheetId="14" hidden="1">#REF!</definedName>
    <definedName name="BExS8EEJOZFBUWZDOM3O25AJRUVU" localSheetId="12" hidden="1">#REF!</definedName>
    <definedName name="BExS8EEJOZFBUWZDOM3O25AJRUVU" hidden="1">#REF!</definedName>
    <definedName name="BExS8GSUS17UY50TEM2AWF36BR9Z" localSheetId="11" hidden="1">#REF!</definedName>
    <definedName name="BExS8GSUS17UY50TEM2AWF36BR9Z" localSheetId="2" hidden="1">#REF!</definedName>
    <definedName name="BExS8GSUS17UY50TEM2AWF36BR9Z" localSheetId="14" hidden="1">#REF!</definedName>
    <definedName name="BExS8GSUS17UY50TEM2AWF36BR9Z" localSheetId="12" hidden="1">#REF!</definedName>
    <definedName name="BExS8GSUS17UY50TEM2AWF36BR9Z" hidden="1">#REF!</definedName>
    <definedName name="BExS8HJRBVG0XI6PWA9KTMJZMQXK" localSheetId="11" hidden="1">#REF!</definedName>
    <definedName name="BExS8HJRBVG0XI6PWA9KTMJZMQXK" localSheetId="2" hidden="1">#REF!</definedName>
    <definedName name="BExS8HJRBVG0XI6PWA9KTMJZMQXK" localSheetId="14" hidden="1">#REF!</definedName>
    <definedName name="BExS8HJRBVG0XI6PWA9KTMJZMQXK" localSheetId="12" hidden="1">#REF!</definedName>
    <definedName name="BExS8HJRBVG0XI6PWA9KTMJZMQXK" hidden="1">#REF!</definedName>
    <definedName name="BExS8NE9HUZJH13OXLREOV1BX0OZ" localSheetId="11" hidden="1">#REF!</definedName>
    <definedName name="BExS8NE9HUZJH13OXLREOV1BX0OZ" localSheetId="2" hidden="1">#REF!</definedName>
    <definedName name="BExS8NE9HUZJH13OXLREOV1BX0OZ" localSheetId="14" hidden="1">#REF!</definedName>
    <definedName name="BExS8NE9HUZJH13OXLREOV1BX0OZ" localSheetId="12" hidden="1">#REF!</definedName>
    <definedName name="BExS8NE9HUZJH13OXLREOV1BX0OZ" hidden="1">#REF!</definedName>
    <definedName name="BExS8R51C8RM2FS6V6IRTYO9GA4A" localSheetId="11" hidden="1">#REF!</definedName>
    <definedName name="BExS8R51C8RM2FS6V6IRTYO9GA4A" localSheetId="2" hidden="1">#REF!</definedName>
    <definedName name="BExS8R51C8RM2FS6V6IRTYO9GA4A" localSheetId="14" hidden="1">#REF!</definedName>
    <definedName name="BExS8R51C8RM2FS6V6IRTYO9GA4A" localSheetId="12" hidden="1">#REF!</definedName>
    <definedName name="BExS8R51C8RM2FS6V6IRTYO9GA4A" hidden="1">#REF!</definedName>
    <definedName name="BExS8WDX408F60MH1X9B9UZ2H4R7" localSheetId="11" hidden="1">#REF!</definedName>
    <definedName name="BExS8WDX408F60MH1X9B9UZ2H4R7" localSheetId="2" hidden="1">#REF!</definedName>
    <definedName name="BExS8WDX408F60MH1X9B9UZ2H4R7" localSheetId="14" hidden="1">#REF!</definedName>
    <definedName name="BExS8WDX408F60MH1X9B9UZ2H4R7" localSheetId="12" hidden="1">#REF!</definedName>
    <definedName name="BExS8WDX408F60MH1X9B9UZ2H4R7" hidden="1">#REF!</definedName>
    <definedName name="BExS8X4UTVOFE2YEVLO8LTKMSI3A" localSheetId="11" hidden="1">#REF!</definedName>
    <definedName name="BExS8X4UTVOFE2YEVLO8LTKMSI3A" localSheetId="2" hidden="1">#REF!</definedName>
    <definedName name="BExS8X4UTVOFE2YEVLO8LTKMSI3A" localSheetId="14" hidden="1">#REF!</definedName>
    <definedName name="BExS8X4UTVOFE2YEVLO8LTKMSI3A" localSheetId="12" hidden="1">#REF!</definedName>
    <definedName name="BExS8X4UTVOFE2YEVLO8LTKMSI3A" hidden="1">#REF!</definedName>
    <definedName name="BExS8Z2W2QEC3MH0BZIYLDFQNUIP" localSheetId="11" hidden="1">#REF!</definedName>
    <definedName name="BExS8Z2W2QEC3MH0BZIYLDFQNUIP" localSheetId="2" hidden="1">#REF!</definedName>
    <definedName name="BExS8Z2W2QEC3MH0BZIYLDFQNUIP" localSheetId="14" hidden="1">#REF!</definedName>
    <definedName name="BExS8Z2W2QEC3MH0BZIYLDFQNUIP" localSheetId="12" hidden="1">#REF!</definedName>
    <definedName name="BExS8Z2W2QEC3MH0BZIYLDFQNUIP" hidden="1">#REF!</definedName>
    <definedName name="BExS92DKGRFFCIA9C0IXDOLO57EP" localSheetId="11" hidden="1">#REF!</definedName>
    <definedName name="BExS92DKGRFFCIA9C0IXDOLO57EP" localSheetId="2" hidden="1">#REF!</definedName>
    <definedName name="BExS92DKGRFFCIA9C0IXDOLO57EP" localSheetId="14" hidden="1">#REF!</definedName>
    <definedName name="BExS92DKGRFFCIA9C0IXDOLO57EP" localSheetId="12" hidden="1">#REF!</definedName>
    <definedName name="BExS92DKGRFFCIA9C0IXDOLO57EP" hidden="1">#REF!</definedName>
    <definedName name="BExS98OB4321YCHLCQ022PXKTT2W" localSheetId="11" hidden="1">#REF!</definedName>
    <definedName name="BExS98OB4321YCHLCQ022PXKTT2W" localSheetId="2" hidden="1">#REF!</definedName>
    <definedName name="BExS98OB4321YCHLCQ022PXKTT2W" localSheetId="14" hidden="1">#REF!</definedName>
    <definedName name="BExS98OB4321YCHLCQ022PXKTT2W" localSheetId="12" hidden="1">#REF!</definedName>
    <definedName name="BExS98OB4321YCHLCQ022PXKTT2W" hidden="1">#REF!</definedName>
    <definedName name="BExS9C9N8GFISC6HUERJ0EI06GB2" localSheetId="11" hidden="1">#REF!</definedName>
    <definedName name="BExS9C9N8GFISC6HUERJ0EI06GB2" localSheetId="2" hidden="1">#REF!</definedName>
    <definedName name="BExS9C9N8GFISC6HUERJ0EI06GB2" localSheetId="14" hidden="1">#REF!</definedName>
    <definedName name="BExS9C9N8GFISC6HUERJ0EI06GB2" localSheetId="12" hidden="1">#REF!</definedName>
    <definedName name="BExS9C9N8GFISC6HUERJ0EI06GB2" hidden="1">#REF!</definedName>
    <definedName name="BExS9D6619QNINF06KHZHYUAH0S9" localSheetId="11" hidden="1">#REF!</definedName>
    <definedName name="BExS9D6619QNINF06KHZHYUAH0S9" localSheetId="2" hidden="1">#REF!</definedName>
    <definedName name="BExS9D6619QNINF06KHZHYUAH0S9" localSheetId="14" hidden="1">#REF!</definedName>
    <definedName name="BExS9D6619QNINF06KHZHYUAH0S9" localSheetId="12" hidden="1">#REF!</definedName>
    <definedName name="BExS9D6619QNINF06KHZHYUAH0S9" hidden="1">#REF!</definedName>
    <definedName name="BExS9DX13CACP3J8JDREK30JB1SQ" localSheetId="11" hidden="1">#REF!</definedName>
    <definedName name="BExS9DX13CACP3J8JDREK30JB1SQ" localSheetId="2" hidden="1">#REF!</definedName>
    <definedName name="BExS9DX13CACP3J8JDREK30JB1SQ" localSheetId="14" hidden="1">#REF!</definedName>
    <definedName name="BExS9DX13CACP3J8JDREK30JB1SQ" localSheetId="12" hidden="1">#REF!</definedName>
    <definedName name="BExS9DX13CACP3J8JDREK30JB1SQ" hidden="1">#REF!</definedName>
    <definedName name="BExS9FPRS2KRRCS33SE6WFNF5GYL" localSheetId="11" hidden="1">#REF!</definedName>
    <definedName name="BExS9FPRS2KRRCS33SE6WFNF5GYL" localSheetId="2" hidden="1">#REF!</definedName>
    <definedName name="BExS9FPRS2KRRCS33SE6WFNF5GYL" localSheetId="14" hidden="1">#REF!</definedName>
    <definedName name="BExS9FPRS2KRRCS33SE6WFNF5GYL" localSheetId="12" hidden="1">#REF!</definedName>
    <definedName name="BExS9FPRS2KRRCS33SE6WFNF5GYL" hidden="1">#REF!</definedName>
    <definedName name="BExS9M5VN3VE822UH6TLACVY24CJ" localSheetId="11" hidden="1">#REF!</definedName>
    <definedName name="BExS9M5VN3VE822UH6TLACVY24CJ" localSheetId="2" hidden="1">#REF!</definedName>
    <definedName name="BExS9M5VN3VE822UH6TLACVY24CJ" localSheetId="14" hidden="1">#REF!</definedName>
    <definedName name="BExS9M5VN3VE822UH6TLACVY24CJ" localSheetId="12" hidden="1">#REF!</definedName>
    <definedName name="BExS9M5VN3VE822UH6TLACVY24CJ" hidden="1">#REF!</definedName>
    <definedName name="BExS9WI0A6PSEB8N9GPXF2Z7MWHM" localSheetId="11" hidden="1">#REF!</definedName>
    <definedName name="BExS9WI0A6PSEB8N9GPXF2Z7MWHM" localSheetId="2" hidden="1">#REF!</definedName>
    <definedName name="BExS9WI0A6PSEB8N9GPXF2Z7MWHM" localSheetId="14" hidden="1">#REF!</definedName>
    <definedName name="BExS9WI0A6PSEB8N9GPXF2Z7MWHM" localSheetId="12" hidden="1">#REF!</definedName>
    <definedName name="BExS9WI0A6PSEB8N9GPXF2Z7MWHM" hidden="1">#REF!</definedName>
    <definedName name="BExS9XJPZ07ND34OHX60QD382FV6" localSheetId="11" hidden="1">#REF!</definedName>
    <definedName name="BExS9XJPZ07ND34OHX60QD382FV6" localSheetId="2" hidden="1">#REF!</definedName>
    <definedName name="BExS9XJPZ07ND34OHX60QD382FV6" localSheetId="14" hidden="1">#REF!</definedName>
    <definedName name="BExS9XJPZ07ND34OHX60QD382FV6" localSheetId="12" hidden="1">#REF!</definedName>
    <definedName name="BExS9XJPZ07ND34OHX60QD382FV6" hidden="1">#REF!</definedName>
    <definedName name="BExSA4AJLEEN4R7HU4FRSMYR17TR" localSheetId="11" hidden="1">#REF!</definedName>
    <definedName name="BExSA4AJLEEN4R7HU4FRSMYR17TR" localSheetId="2" hidden="1">#REF!</definedName>
    <definedName name="BExSA4AJLEEN4R7HU4FRSMYR17TR" localSheetId="14" hidden="1">#REF!</definedName>
    <definedName name="BExSA4AJLEEN4R7HU4FRSMYR17TR" localSheetId="12" hidden="1">#REF!</definedName>
    <definedName name="BExSA4AJLEEN4R7HU4FRSMYR17TR" hidden="1">#REF!</definedName>
    <definedName name="BExSA5HP306TN9XJS0TU619DLRR7" localSheetId="11" hidden="1">#REF!</definedName>
    <definedName name="BExSA5HP306TN9XJS0TU619DLRR7" localSheetId="2" hidden="1">#REF!</definedName>
    <definedName name="BExSA5HP306TN9XJS0TU619DLRR7" localSheetId="14" hidden="1">#REF!</definedName>
    <definedName name="BExSA5HP306TN9XJS0TU619DLRR7" localSheetId="12" hidden="1">#REF!</definedName>
    <definedName name="BExSA5HP306TN9XJS0TU619DLRR7" hidden="1">#REF!</definedName>
    <definedName name="BExSAAVWQOOIA6B3JHQVGP08HFEM" localSheetId="11" hidden="1">#REF!</definedName>
    <definedName name="BExSAAVWQOOIA6B3JHQVGP08HFEM" localSheetId="2" hidden="1">#REF!</definedName>
    <definedName name="BExSAAVWQOOIA6B3JHQVGP08HFEM" localSheetId="14" hidden="1">#REF!</definedName>
    <definedName name="BExSAAVWQOOIA6B3JHQVGP08HFEM" localSheetId="12" hidden="1">#REF!</definedName>
    <definedName name="BExSAAVWQOOIA6B3JHQVGP08HFEM" hidden="1">#REF!</definedName>
    <definedName name="BExSAFJ3IICU2M7QPVE4ARYMXZKX" localSheetId="11" hidden="1">#REF!</definedName>
    <definedName name="BExSAFJ3IICU2M7QPVE4ARYMXZKX" localSheetId="2" hidden="1">#REF!</definedName>
    <definedName name="BExSAFJ3IICU2M7QPVE4ARYMXZKX" localSheetId="14" hidden="1">#REF!</definedName>
    <definedName name="BExSAFJ3IICU2M7QPVE4ARYMXZKX" localSheetId="12" hidden="1">#REF!</definedName>
    <definedName name="BExSAFJ3IICU2M7QPVE4ARYMXZKX" hidden="1">#REF!</definedName>
    <definedName name="BExSAH6ID8OHX379UXVNGFO8J6KQ" localSheetId="11" hidden="1">#REF!</definedName>
    <definedName name="BExSAH6ID8OHX379UXVNGFO8J6KQ" localSheetId="2" hidden="1">#REF!</definedName>
    <definedName name="BExSAH6ID8OHX379UXVNGFO8J6KQ" localSheetId="14" hidden="1">#REF!</definedName>
    <definedName name="BExSAH6ID8OHX379UXVNGFO8J6KQ" localSheetId="12" hidden="1">#REF!</definedName>
    <definedName name="BExSAH6ID8OHX379UXVNGFO8J6KQ" hidden="1">#REF!</definedName>
    <definedName name="BExSAQBHIXGQRNIRGCJMBXUPCZQA" localSheetId="11" hidden="1">#REF!</definedName>
    <definedName name="BExSAQBHIXGQRNIRGCJMBXUPCZQA" localSheetId="2" hidden="1">#REF!</definedName>
    <definedName name="BExSAQBHIXGQRNIRGCJMBXUPCZQA" localSheetId="14" hidden="1">#REF!</definedName>
    <definedName name="BExSAQBHIXGQRNIRGCJMBXUPCZQA" localSheetId="12" hidden="1">#REF!</definedName>
    <definedName name="BExSAQBHIXGQRNIRGCJMBXUPCZQA" hidden="1">#REF!</definedName>
    <definedName name="BExSAUTCT4P7JP57NOR9MTX33QJZ" localSheetId="11" hidden="1">#REF!</definedName>
    <definedName name="BExSAUTCT4P7JP57NOR9MTX33QJZ" localSheetId="2" hidden="1">#REF!</definedName>
    <definedName name="BExSAUTCT4P7JP57NOR9MTX33QJZ" localSheetId="14" hidden="1">#REF!</definedName>
    <definedName name="BExSAUTCT4P7JP57NOR9MTX33QJZ" localSheetId="12" hidden="1">#REF!</definedName>
    <definedName name="BExSAUTCT4P7JP57NOR9MTX33QJZ" hidden="1">#REF!</definedName>
    <definedName name="BExSAY9CA9TFXQ9M9FBJRGJO9T9E" localSheetId="11" hidden="1">#REF!</definedName>
    <definedName name="BExSAY9CA9TFXQ9M9FBJRGJO9T9E" localSheetId="2" hidden="1">#REF!</definedName>
    <definedName name="BExSAY9CA9TFXQ9M9FBJRGJO9T9E" localSheetId="14" hidden="1">#REF!</definedName>
    <definedName name="BExSAY9CA9TFXQ9M9FBJRGJO9T9E" localSheetId="12" hidden="1">#REF!</definedName>
    <definedName name="BExSAY9CA9TFXQ9M9FBJRGJO9T9E" hidden="1">#REF!</definedName>
    <definedName name="BExSB4JYKQ3MINI7RAYK5M8BLJDC" localSheetId="11" hidden="1">#REF!</definedName>
    <definedName name="BExSB4JYKQ3MINI7RAYK5M8BLJDC" localSheetId="2" hidden="1">#REF!</definedName>
    <definedName name="BExSB4JYKQ3MINI7RAYK5M8BLJDC" localSheetId="14" hidden="1">#REF!</definedName>
    <definedName name="BExSB4JYKQ3MINI7RAYK5M8BLJDC" localSheetId="12" hidden="1">#REF!</definedName>
    <definedName name="BExSB4JYKQ3MINI7RAYK5M8BLJDC" hidden="1">#REF!</definedName>
    <definedName name="BExSBCY73CG3Q15P5BDLDT994XRL" localSheetId="11" hidden="1">#REF!</definedName>
    <definedName name="BExSBCY73CG3Q15P5BDLDT994XRL" localSheetId="2" hidden="1">#REF!</definedName>
    <definedName name="BExSBCY73CG3Q15P5BDLDT994XRL" localSheetId="14" hidden="1">#REF!</definedName>
    <definedName name="BExSBCY73CG3Q15P5BDLDT994XRL" localSheetId="12" hidden="1">#REF!</definedName>
    <definedName name="BExSBCY73CG3Q15P5BDLDT994XRL" hidden="1">#REF!</definedName>
    <definedName name="BExSBMOS41ZRLWYLOU29V6Y7YORR" localSheetId="11" hidden="1">#REF!</definedName>
    <definedName name="BExSBMOS41ZRLWYLOU29V6Y7YORR" localSheetId="2" hidden="1">#REF!</definedName>
    <definedName name="BExSBMOS41ZRLWYLOU29V6Y7YORR" localSheetId="14" hidden="1">#REF!</definedName>
    <definedName name="BExSBMOS41ZRLWYLOU29V6Y7YORR" localSheetId="12" hidden="1">#REF!</definedName>
    <definedName name="BExSBMOS41ZRLWYLOU29V6Y7YORR" hidden="1">#REF!</definedName>
    <definedName name="BExSBPZG22WAMZYIF7CZ686E8X80" localSheetId="11" hidden="1">#REF!</definedName>
    <definedName name="BExSBPZG22WAMZYIF7CZ686E8X80" localSheetId="2" hidden="1">#REF!</definedName>
    <definedName name="BExSBPZG22WAMZYIF7CZ686E8X80" localSheetId="14" hidden="1">#REF!</definedName>
    <definedName name="BExSBPZG22WAMZYIF7CZ686E8X80" localSheetId="12" hidden="1">#REF!</definedName>
    <definedName name="BExSBPZG22WAMZYIF7CZ686E8X80" hidden="1">#REF!</definedName>
    <definedName name="BExSBRBXXQMBU1TYDW1BXTEVEPRU" localSheetId="11" hidden="1">#REF!</definedName>
    <definedName name="BExSBRBXXQMBU1TYDW1BXTEVEPRU" localSheetId="2" hidden="1">#REF!</definedName>
    <definedName name="BExSBRBXXQMBU1TYDW1BXTEVEPRU" localSheetId="14" hidden="1">#REF!</definedName>
    <definedName name="BExSBRBXXQMBU1TYDW1BXTEVEPRU" localSheetId="12" hidden="1">#REF!</definedName>
    <definedName name="BExSBRBXXQMBU1TYDW1BXTEVEPRU" hidden="1">#REF!</definedName>
    <definedName name="BExSC54998WTZ21DSL0R8UN0Y9JH" localSheetId="11" hidden="1">#REF!</definedName>
    <definedName name="BExSC54998WTZ21DSL0R8UN0Y9JH" localSheetId="2" hidden="1">#REF!</definedName>
    <definedName name="BExSC54998WTZ21DSL0R8UN0Y9JH" localSheetId="14" hidden="1">#REF!</definedName>
    <definedName name="BExSC54998WTZ21DSL0R8UN0Y9JH" localSheetId="12" hidden="1">#REF!</definedName>
    <definedName name="BExSC54998WTZ21DSL0R8UN0Y9JH" hidden="1">#REF!</definedName>
    <definedName name="BExSC60N7WR9PJSNC9B7ORCX9NGY" localSheetId="11" hidden="1">#REF!</definedName>
    <definedName name="BExSC60N7WR9PJSNC9B7ORCX9NGY" localSheetId="2" hidden="1">#REF!</definedName>
    <definedName name="BExSC60N7WR9PJSNC9B7ORCX9NGY" localSheetId="14" hidden="1">#REF!</definedName>
    <definedName name="BExSC60N7WR9PJSNC9B7ORCX9NGY" localSheetId="12" hidden="1">#REF!</definedName>
    <definedName name="BExSC60N7WR9PJSNC9B7ORCX9NGY" hidden="1">#REF!</definedName>
    <definedName name="BExSCE99EZTILTTCE4NJJF96OYYM" localSheetId="11" hidden="1">#REF!</definedName>
    <definedName name="BExSCE99EZTILTTCE4NJJF96OYYM" localSheetId="2" hidden="1">#REF!</definedName>
    <definedName name="BExSCE99EZTILTTCE4NJJF96OYYM" localSheetId="14" hidden="1">#REF!</definedName>
    <definedName name="BExSCE99EZTILTTCE4NJJF96OYYM" localSheetId="12" hidden="1">#REF!</definedName>
    <definedName name="BExSCE99EZTILTTCE4NJJF96OYYM" hidden="1">#REF!</definedName>
    <definedName name="BExSCFWOMYELUEPWVJIRGIQZH5BV" localSheetId="11" hidden="1">#REF!</definedName>
    <definedName name="BExSCFWOMYELUEPWVJIRGIQZH5BV" localSheetId="2" hidden="1">#REF!</definedName>
    <definedName name="BExSCFWOMYELUEPWVJIRGIQZH5BV" localSheetId="14" hidden="1">#REF!</definedName>
    <definedName name="BExSCFWOMYELUEPWVJIRGIQZH5BV" localSheetId="12" hidden="1">#REF!</definedName>
    <definedName name="BExSCFWOMYELUEPWVJIRGIQZH5BV" hidden="1">#REF!</definedName>
    <definedName name="BExSCHUQZ2HFEWS54X67DIS8OSXZ" localSheetId="11" hidden="1">#REF!</definedName>
    <definedName name="BExSCHUQZ2HFEWS54X67DIS8OSXZ" localSheetId="2" hidden="1">#REF!</definedName>
    <definedName name="BExSCHUQZ2HFEWS54X67DIS8OSXZ" localSheetId="14" hidden="1">#REF!</definedName>
    <definedName name="BExSCHUQZ2HFEWS54X67DIS8OSXZ" localSheetId="12" hidden="1">#REF!</definedName>
    <definedName name="BExSCHUQZ2HFEWS54X67DIS8OSXZ" hidden="1">#REF!</definedName>
    <definedName name="BExSCOG41SKKG4GYU76WRWW1CTE6" localSheetId="11" hidden="1">#REF!</definedName>
    <definedName name="BExSCOG41SKKG4GYU76WRWW1CTE6" localSheetId="2" hidden="1">#REF!</definedName>
    <definedName name="BExSCOG41SKKG4GYU76WRWW1CTE6" localSheetId="14" hidden="1">#REF!</definedName>
    <definedName name="BExSCOG41SKKG4GYU76WRWW1CTE6" localSheetId="12" hidden="1">#REF!</definedName>
    <definedName name="BExSCOG41SKKG4GYU76WRWW1CTE6" hidden="1">#REF!</definedName>
    <definedName name="BExSCVC9P86YVFMRKKUVRV29MZXZ" localSheetId="11" hidden="1">#REF!</definedName>
    <definedName name="BExSCVC9P86YVFMRKKUVRV29MZXZ" localSheetId="2" hidden="1">#REF!</definedName>
    <definedName name="BExSCVC9P86YVFMRKKUVRV29MZXZ" localSheetId="14" hidden="1">#REF!</definedName>
    <definedName name="BExSCVC9P86YVFMRKKUVRV29MZXZ" localSheetId="12" hidden="1">#REF!</definedName>
    <definedName name="BExSCVC9P86YVFMRKKUVRV29MZXZ" hidden="1">#REF!</definedName>
    <definedName name="BExSD233CH4MU9ZMGNRF97ZV7KWU" localSheetId="11" hidden="1">#REF!</definedName>
    <definedName name="BExSD233CH4MU9ZMGNRF97ZV7KWU" localSheetId="2" hidden="1">#REF!</definedName>
    <definedName name="BExSD233CH4MU9ZMGNRF97ZV7KWU" localSheetId="14" hidden="1">#REF!</definedName>
    <definedName name="BExSD233CH4MU9ZMGNRF97ZV7KWU" localSheetId="12" hidden="1">#REF!</definedName>
    <definedName name="BExSD233CH4MU9ZMGNRF97ZV7KWU" hidden="1">#REF!</definedName>
    <definedName name="BExSD2U0F3BN6IN9N4R2DTTJG15H" localSheetId="11" hidden="1">#REF!</definedName>
    <definedName name="BExSD2U0F3BN6IN9N4R2DTTJG15H" localSheetId="2" hidden="1">#REF!</definedName>
    <definedName name="BExSD2U0F3BN6IN9N4R2DTTJG15H" localSheetId="14" hidden="1">#REF!</definedName>
    <definedName name="BExSD2U0F3BN6IN9N4R2DTTJG15H" localSheetId="12" hidden="1">#REF!</definedName>
    <definedName name="BExSD2U0F3BN6IN9N4R2DTTJG15H" hidden="1">#REF!</definedName>
    <definedName name="BExSD6A6NY15YSMFH51ST6XJY429" localSheetId="11" hidden="1">#REF!</definedName>
    <definedName name="BExSD6A6NY15YSMFH51ST6XJY429" localSheetId="2" hidden="1">#REF!</definedName>
    <definedName name="BExSD6A6NY15YSMFH51ST6XJY429" localSheetId="14" hidden="1">#REF!</definedName>
    <definedName name="BExSD6A6NY15YSMFH51ST6XJY429" localSheetId="12" hidden="1">#REF!</definedName>
    <definedName name="BExSD6A6NY15YSMFH51ST6XJY429" hidden="1">#REF!</definedName>
    <definedName name="BExSD9VH6PF6RQ135VOEE08YXPAW" localSheetId="11" hidden="1">#REF!</definedName>
    <definedName name="BExSD9VH6PF6RQ135VOEE08YXPAW" localSheetId="2" hidden="1">#REF!</definedName>
    <definedName name="BExSD9VH6PF6RQ135VOEE08YXPAW" localSheetId="14" hidden="1">#REF!</definedName>
    <definedName name="BExSD9VH6PF6RQ135VOEE08YXPAW" localSheetId="12" hidden="1">#REF!</definedName>
    <definedName name="BExSD9VH6PF6RQ135VOEE08YXPAW" hidden="1">#REF!</definedName>
    <definedName name="BExSDI9QWFD49GEZWZ3KOGM27XRB" localSheetId="11" hidden="1">#REF!</definedName>
    <definedName name="BExSDI9QWFD49GEZWZ3KOGM27XRB" localSheetId="2" hidden="1">#REF!</definedName>
    <definedName name="BExSDI9QWFD49GEZWZ3KOGM27XRB" localSheetId="14" hidden="1">#REF!</definedName>
    <definedName name="BExSDI9QWFD49GEZWZ3KOGM27XRB" localSheetId="12" hidden="1">#REF!</definedName>
    <definedName name="BExSDI9QWFD49GEZWZ3KOGM27XRB" hidden="1">#REF!</definedName>
    <definedName name="BExSDP5Y04WWMX2WWRITWOX8R5I9" localSheetId="11" hidden="1">#REF!</definedName>
    <definedName name="BExSDP5Y04WWMX2WWRITWOX8R5I9" localSheetId="2" hidden="1">#REF!</definedName>
    <definedName name="BExSDP5Y04WWMX2WWRITWOX8R5I9" localSheetId="14" hidden="1">#REF!</definedName>
    <definedName name="BExSDP5Y04WWMX2WWRITWOX8R5I9" localSheetId="12" hidden="1">#REF!</definedName>
    <definedName name="BExSDP5Y04WWMX2WWRITWOX8R5I9" hidden="1">#REF!</definedName>
    <definedName name="BExSDSGM203BJTNS9MKCBX453HMD" localSheetId="11" hidden="1">#REF!</definedName>
    <definedName name="BExSDSGM203BJTNS9MKCBX453HMD" localSheetId="2" hidden="1">#REF!</definedName>
    <definedName name="BExSDSGM203BJTNS9MKCBX453HMD" localSheetId="14" hidden="1">#REF!</definedName>
    <definedName name="BExSDSGM203BJTNS9MKCBX453HMD" localSheetId="12" hidden="1">#REF!</definedName>
    <definedName name="BExSDSGM203BJTNS9MKCBX453HMD" hidden="1">#REF!</definedName>
    <definedName name="BExSDT20XUFXTDM37M148AXAP7HN" localSheetId="11" hidden="1">#REF!</definedName>
    <definedName name="BExSDT20XUFXTDM37M148AXAP7HN" localSheetId="2" hidden="1">#REF!</definedName>
    <definedName name="BExSDT20XUFXTDM37M148AXAP7HN" localSheetId="14" hidden="1">#REF!</definedName>
    <definedName name="BExSDT20XUFXTDM37M148AXAP7HN" localSheetId="12" hidden="1">#REF!</definedName>
    <definedName name="BExSDT20XUFXTDM37M148AXAP7HN" hidden="1">#REF!</definedName>
    <definedName name="BExSDYLOWNTKCY92LFEDAV8LO7D3" localSheetId="11" hidden="1">#REF!</definedName>
    <definedName name="BExSDYLOWNTKCY92LFEDAV8LO7D3" localSheetId="2" hidden="1">#REF!</definedName>
    <definedName name="BExSDYLOWNTKCY92LFEDAV8LO7D3" localSheetId="14" hidden="1">#REF!</definedName>
    <definedName name="BExSDYLOWNTKCY92LFEDAV8LO7D3" localSheetId="12" hidden="1">#REF!</definedName>
    <definedName name="BExSDYLOWNTKCY92LFEDAV8LO7D3" hidden="1">#REF!</definedName>
    <definedName name="BExSE277VXZ807WBUB6A1UGQ1SF9" localSheetId="11" hidden="1">#REF!</definedName>
    <definedName name="BExSE277VXZ807WBUB6A1UGQ1SF9" localSheetId="2" hidden="1">#REF!</definedName>
    <definedName name="BExSE277VXZ807WBUB6A1UGQ1SF9" localSheetId="14" hidden="1">#REF!</definedName>
    <definedName name="BExSE277VXZ807WBUB6A1UGQ1SF9" localSheetId="12" hidden="1">#REF!</definedName>
    <definedName name="BExSE277VXZ807WBUB6A1UGQ1SF9" hidden="1">#REF!</definedName>
    <definedName name="BExSE3EDSP4UL6G0I3DZ5SBHMUBU" localSheetId="11" hidden="1">#REF!</definedName>
    <definedName name="BExSE3EDSP4UL6G0I3DZ5SBHMUBU" localSheetId="2" hidden="1">#REF!</definedName>
    <definedName name="BExSE3EDSP4UL6G0I3DZ5SBHMUBU" localSheetId="14" hidden="1">#REF!</definedName>
    <definedName name="BExSE3EDSP4UL6G0I3DZ5SBHMUBU" localSheetId="12" hidden="1">#REF!</definedName>
    <definedName name="BExSE3EDSP4UL6G0I3DZ5SBHMUBU" hidden="1">#REF!</definedName>
    <definedName name="BExSEEHK1VLWD7JBV9SVVVIKQZ3I" localSheetId="11" hidden="1">#REF!</definedName>
    <definedName name="BExSEEHK1VLWD7JBV9SVVVIKQZ3I" localSheetId="2" hidden="1">#REF!</definedName>
    <definedName name="BExSEEHK1VLWD7JBV9SVVVIKQZ3I" localSheetId="14" hidden="1">#REF!</definedName>
    <definedName name="BExSEEHK1VLWD7JBV9SVVVIKQZ3I" localSheetId="12" hidden="1">#REF!</definedName>
    <definedName name="BExSEEHK1VLWD7JBV9SVVVIKQZ3I" hidden="1">#REF!</definedName>
    <definedName name="BExSEITYG8XAMWJ1C8VKU1MB4TEO" localSheetId="11" hidden="1">#REF!</definedName>
    <definedName name="BExSEITYG8XAMWJ1C8VKU1MB4TEO" localSheetId="2" hidden="1">#REF!</definedName>
    <definedName name="BExSEITYG8XAMWJ1C8VKU1MB4TEO" localSheetId="14" hidden="1">#REF!</definedName>
    <definedName name="BExSEITYG8XAMWJ1C8VKU1MB4TEO" localSheetId="12" hidden="1">#REF!</definedName>
    <definedName name="BExSEITYG8XAMWJ1C8VKU1MB4TEO" hidden="1">#REF!</definedName>
    <definedName name="BExSEJKZLX37P3V33TRTFJ30BFRK" localSheetId="11" hidden="1">#REF!</definedName>
    <definedName name="BExSEJKZLX37P3V33TRTFJ30BFRK" localSheetId="2" hidden="1">#REF!</definedName>
    <definedName name="BExSEJKZLX37P3V33TRTFJ30BFRK" localSheetId="14" hidden="1">#REF!</definedName>
    <definedName name="BExSEJKZLX37P3V33TRTFJ30BFRK" localSheetId="12" hidden="1">#REF!</definedName>
    <definedName name="BExSEJKZLX37P3V33TRTFJ30BFRK" hidden="1">#REF!</definedName>
    <definedName name="BExSEKXG1AW54E28IG5EODEM0JJV" localSheetId="11" hidden="1">#REF!</definedName>
    <definedName name="BExSEKXG1AW54E28IG5EODEM0JJV" localSheetId="2" hidden="1">#REF!</definedName>
    <definedName name="BExSEKXG1AW54E28IG5EODEM0JJV" localSheetId="14" hidden="1">#REF!</definedName>
    <definedName name="BExSEKXG1AW54E28IG5EODEM0JJV" localSheetId="12" hidden="1">#REF!</definedName>
    <definedName name="BExSEKXG1AW54E28IG5EODEM0JJV" hidden="1">#REF!</definedName>
    <definedName name="BExSEO84KVM8R2IV5MFH0XI3IZSN" localSheetId="11" hidden="1">#REF!</definedName>
    <definedName name="BExSEO84KVM8R2IV5MFH0XI3IZSN" localSheetId="2" hidden="1">#REF!</definedName>
    <definedName name="BExSEO84KVM8R2IV5MFH0XI3IZSN" localSheetId="14" hidden="1">#REF!</definedName>
    <definedName name="BExSEO84KVM8R2IV5MFH0XI3IZSN" localSheetId="12" hidden="1">#REF!</definedName>
    <definedName name="BExSEO84KVM8R2IV5MFH0XI3IZSN" hidden="1">#REF!</definedName>
    <definedName name="BExSEP9UVOAI6TMXKNK587PQ3328" localSheetId="11" hidden="1">#REF!</definedName>
    <definedName name="BExSEP9UVOAI6TMXKNK587PQ3328" localSheetId="2" hidden="1">#REF!</definedName>
    <definedName name="BExSEP9UVOAI6TMXKNK587PQ3328" localSheetId="14" hidden="1">#REF!</definedName>
    <definedName name="BExSEP9UVOAI6TMXKNK587PQ3328" localSheetId="12" hidden="1">#REF!</definedName>
    <definedName name="BExSEP9UVOAI6TMXKNK587PQ3328" hidden="1">#REF!</definedName>
    <definedName name="BExSERIU9MUGR4NPZAUJCVXUZ74I" localSheetId="11" hidden="1">#REF!</definedName>
    <definedName name="BExSERIU9MUGR4NPZAUJCVXUZ74I" localSheetId="2" hidden="1">#REF!</definedName>
    <definedName name="BExSERIU9MUGR4NPZAUJCVXUZ74I" localSheetId="14" hidden="1">#REF!</definedName>
    <definedName name="BExSERIU9MUGR4NPZAUJCVXUZ74I" localSheetId="12" hidden="1">#REF!</definedName>
    <definedName name="BExSERIU9MUGR4NPZAUJCVXUZ74I" hidden="1">#REF!</definedName>
    <definedName name="BExSF07QFLZCO4P6K6QF05XG7PH1" localSheetId="11" hidden="1">#REF!</definedName>
    <definedName name="BExSF07QFLZCO4P6K6QF05XG7PH1" localSheetId="2" hidden="1">#REF!</definedName>
    <definedName name="BExSF07QFLZCO4P6K6QF05XG7PH1" localSheetId="14" hidden="1">#REF!</definedName>
    <definedName name="BExSF07QFLZCO4P6K6QF05XG7PH1" localSheetId="12" hidden="1">#REF!</definedName>
    <definedName name="BExSF07QFLZCO4P6K6QF05XG7PH1" hidden="1">#REF!</definedName>
    <definedName name="BExSFJ8ZAGQ63A4MVMZRQWLVRGQ5" localSheetId="11" hidden="1">#REF!</definedName>
    <definedName name="BExSFJ8ZAGQ63A4MVMZRQWLVRGQ5" localSheetId="2" hidden="1">#REF!</definedName>
    <definedName name="BExSFJ8ZAGQ63A4MVMZRQWLVRGQ5" localSheetId="14" hidden="1">#REF!</definedName>
    <definedName name="BExSFJ8ZAGQ63A4MVMZRQWLVRGQ5" localSheetId="12" hidden="1">#REF!</definedName>
    <definedName name="BExSFJ8ZAGQ63A4MVMZRQWLVRGQ5" hidden="1">#REF!</definedName>
    <definedName name="BExSFKQRST2S9KXWWLCXYLKSF4G1" localSheetId="11" hidden="1">#REF!</definedName>
    <definedName name="BExSFKQRST2S9KXWWLCXYLKSF4G1" localSheetId="2" hidden="1">#REF!</definedName>
    <definedName name="BExSFKQRST2S9KXWWLCXYLKSF4G1" localSheetId="14" hidden="1">#REF!</definedName>
    <definedName name="BExSFKQRST2S9KXWWLCXYLKSF4G1" localSheetId="12" hidden="1">#REF!</definedName>
    <definedName name="BExSFKQRST2S9KXWWLCXYLKSF4G1" hidden="1">#REF!</definedName>
    <definedName name="BExSFOHO6VZ5Y463KL3XYTZBVE3P" localSheetId="11" hidden="1">#REF!</definedName>
    <definedName name="BExSFOHO6VZ5Y463KL3XYTZBVE3P" localSheetId="2" hidden="1">#REF!</definedName>
    <definedName name="BExSFOHO6VZ5Y463KL3XYTZBVE3P" localSheetId="14" hidden="1">#REF!</definedName>
    <definedName name="BExSFOHO6VZ5Y463KL3XYTZBVE3P" localSheetId="12" hidden="1">#REF!</definedName>
    <definedName name="BExSFOHO6VZ5Y463KL3XYTZBVE3P" hidden="1">#REF!</definedName>
    <definedName name="BExSFY2ZJOYUEYBX21QZ7AMN2WK1" localSheetId="11" hidden="1">#REF!</definedName>
    <definedName name="BExSFY2ZJOYUEYBX21QZ7AMN2WK1" localSheetId="2" hidden="1">#REF!</definedName>
    <definedName name="BExSFY2ZJOYUEYBX21QZ7AMN2WK1" localSheetId="14" hidden="1">#REF!</definedName>
    <definedName name="BExSFY2ZJOYUEYBX21QZ7AMN2WK1" localSheetId="12" hidden="1">#REF!</definedName>
    <definedName name="BExSFY2ZJOYUEYBX21QZ7AMN2WK1" hidden="1">#REF!</definedName>
    <definedName name="BExSFYDRRTAZVPXRWUF5PDQ97WFF" localSheetId="11" hidden="1">#REF!</definedName>
    <definedName name="BExSFYDRRTAZVPXRWUF5PDQ97WFF" localSheetId="2" hidden="1">#REF!</definedName>
    <definedName name="BExSFYDRRTAZVPXRWUF5PDQ97WFF" localSheetId="14" hidden="1">#REF!</definedName>
    <definedName name="BExSFYDRRTAZVPXRWUF5PDQ97WFF" localSheetId="12" hidden="1">#REF!</definedName>
    <definedName name="BExSFYDRRTAZVPXRWUF5PDQ97WFF" hidden="1">#REF!</definedName>
    <definedName name="BExSFZVPFTXA3F0IJ2NGH1GXX9R7" localSheetId="11" hidden="1">#REF!</definedName>
    <definedName name="BExSFZVPFTXA3F0IJ2NGH1GXX9R7" localSheetId="2" hidden="1">#REF!</definedName>
    <definedName name="BExSFZVPFTXA3F0IJ2NGH1GXX9R7" localSheetId="14" hidden="1">#REF!</definedName>
    <definedName name="BExSFZVPFTXA3F0IJ2NGH1GXX9R7" localSheetId="12" hidden="1">#REF!</definedName>
    <definedName name="BExSFZVPFTXA3F0IJ2NGH1GXX9R7" hidden="1">#REF!</definedName>
    <definedName name="BExSG2Q34XRC1K28H4XG6PQM3FTW" localSheetId="11" hidden="1">#REF!</definedName>
    <definedName name="BExSG2Q34XRC1K28H4XG6PQM3FTW" localSheetId="2" hidden="1">#REF!</definedName>
    <definedName name="BExSG2Q34XRC1K28H4XG6PQM3FTW" localSheetId="14" hidden="1">#REF!</definedName>
    <definedName name="BExSG2Q34XRC1K28H4XG6PQM3FTW" localSheetId="12" hidden="1">#REF!</definedName>
    <definedName name="BExSG2Q34XRC1K28H4XG6PQM3FTW" hidden="1">#REF!</definedName>
    <definedName name="BExSG90Q4ZUU2IPGDYOM169NJV9S" localSheetId="11" hidden="1">#REF!</definedName>
    <definedName name="BExSG90Q4ZUU2IPGDYOM169NJV9S" localSheetId="2" hidden="1">#REF!</definedName>
    <definedName name="BExSG90Q4ZUU2IPGDYOM169NJV9S" localSheetId="14" hidden="1">#REF!</definedName>
    <definedName name="BExSG90Q4ZUU2IPGDYOM169NJV9S" localSheetId="12" hidden="1">#REF!</definedName>
    <definedName name="BExSG90Q4ZUU2IPGDYOM169NJV9S" hidden="1">#REF!</definedName>
    <definedName name="BExSG9X3DU845PNXYJGGLBQY2UHG" localSheetId="11" hidden="1">#REF!</definedName>
    <definedName name="BExSG9X3DU845PNXYJGGLBQY2UHG" localSheetId="2" hidden="1">#REF!</definedName>
    <definedName name="BExSG9X3DU845PNXYJGGLBQY2UHG" localSheetId="14" hidden="1">#REF!</definedName>
    <definedName name="BExSG9X3DU845PNXYJGGLBQY2UHG" localSheetId="12" hidden="1">#REF!</definedName>
    <definedName name="BExSG9X3DU845PNXYJGGLBQY2UHG" hidden="1">#REF!</definedName>
    <definedName name="BExSGE45J27MDUUNXW7Z8Q33UAON" localSheetId="11" hidden="1">#REF!</definedName>
    <definedName name="BExSGE45J27MDUUNXW7Z8Q33UAON" localSheetId="2" hidden="1">#REF!</definedName>
    <definedName name="BExSGE45J27MDUUNXW7Z8Q33UAON" localSheetId="14" hidden="1">#REF!</definedName>
    <definedName name="BExSGE45J27MDUUNXW7Z8Q33UAON" localSheetId="12" hidden="1">#REF!</definedName>
    <definedName name="BExSGE45J27MDUUNXW7Z8Q33UAON" hidden="1">#REF!</definedName>
    <definedName name="BExSGE9LY91Q0URHB4YAMX0UAMYI" localSheetId="11" hidden="1">#REF!</definedName>
    <definedName name="BExSGE9LY91Q0URHB4YAMX0UAMYI" localSheetId="2" hidden="1">#REF!</definedName>
    <definedName name="BExSGE9LY91Q0URHB4YAMX0UAMYI" localSheetId="14" hidden="1">#REF!</definedName>
    <definedName name="BExSGE9LY91Q0URHB4YAMX0UAMYI" localSheetId="12" hidden="1">#REF!</definedName>
    <definedName name="BExSGE9LY91Q0URHB4YAMX0UAMYI" hidden="1">#REF!</definedName>
    <definedName name="BExSGLB2URTLBCKBB4Y885W925F2" localSheetId="11" hidden="1">#REF!</definedName>
    <definedName name="BExSGLB2URTLBCKBB4Y885W925F2" localSheetId="2" hidden="1">#REF!</definedName>
    <definedName name="BExSGLB2URTLBCKBB4Y885W925F2" localSheetId="14" hidden="1">#REF!</definedName>
    <definedName name="BExSGLB2URTLBCKBB4Y885W925F2" localSheetId="12" hidden="1">#REF!</definedName>
    <definedName name="BExSGLB2URTLBCKBB4Y885W925F2" hidden="1">#REF!</definedName>
    <definedName name="BExSGNEL2G0PC04ATVS20W5179EK" localSheetId="11" hidden="1">#REF!</definedName>
    <definedName name="BExSGNEL2G0PC04ATVS20W5179EK" localSheetId="2" hidden="1">#REF!</definedName>
    <definedName name="BExSGNEL2G0PC04ATVS20W5179EK" localSheetId="14" hidden="1">#REF!</definedName>
    <definedName name="BExSGNEL2G0PC04ATVS20W5179EK" localSheetId="12" hidden="1">#REF!</definedName>
    <definedName name="BExSGNEL2G0PC04ATVS20W5179EK" hidden="1">#REF!</definedName>
    <definedName name="BExSGOAYG73SFWOPAQV80P710GID" localSheetId="11" hidden="1">#REF!</definedName>
    <definedName name="BExSGOAYG73SFWOPAQV80P710GID" localSheetId="2" hidden="1">#REF!</definedName>
    <definedName name="BExSGOAYG73SFWOPAQV80P710GID" localSheetId="14" hidden="1">#REF!</definedName>
    <definedName name="BExSGOAYG73SFWOPAQV80P710GID" localSheetId="12" hidden="1">#REF!</definedName>
    <definedName name="BExSGOAYG73SFWOPAQV80P710GID" hidden="1">#REF!</definedName>
    <definedName name="BExSGOWJHRW7FWKLO2EHUOOGHNAF" localSheetId="11" hidden="1">#REF!</definedName>
    <definedName name="BExSGOWJHRW7FWKLO2EHUOOGHNAF" localSheetId="2" hidden="1">#REF!</definedName>
    <definedName name="BExSGOWJHRW7FWKLO2EHUOOGHNAF" localSheetId="14" hidden="1">#REF!</definedName>
    <definedName name="BExSGOWJHRW7FWKLO2EHUOOGHNAF" localSheetId="12" hidden="1">#REF!</definedName>
    <definedName name="BExSGOWJHRW7FWKLO2EHUOOGHNAF" hidden="1">#REF!</definedName>
    <definedName name="BExSGOWJTAP41ZV5Q23H7MI9C76W" localSheetId="11" hidden="1">#REF!</definedName>
    <definedName name="BExSGOWJTAP41ZV5Q23H7MI9C76W" localSheetId="2" hidden="1">#REF!</definedName>
    <definedName name="BExSGOWJTAP41ZV5Q23H7MI9C76W" localSheetId="14" hidden="1">#REF!</definedName>
    <definedName name="BExSGOWJTAP41ZV5Q23H7MI9C76W" localSheetId="12" hidden="1">#REF!</definedName>
    <definedName name="BExSGOWJTAP41ZV5Q23H7MI9C76W" hidden="1">#REF!</definedName>
    <definedName name="BExSGR5JQVX2HQ0PKCGZNSSUM1RV" localSheetId="11" hidden="1">#REF!</definedName>
    <definedName name="BExSGR5JQVX2HQ0PKCGZNSSUM1RV" localSheetId="2" hidden="1">#REF!</definedName>
    <definedName name="BExSGR5JQVX2HQ0PKCGZNSSUM1RV" localSheetId="14" hidden="1">#REF!</definedName>
    <definedName name="BExSGR5JQVX2HQ0PKCGZNSSUM1RV" localSheetId="12" hidden="1">#REF!</definedName>
    <definedName name="BExSGR5JQVX2HQ0PKCGZNSSUM1RV" hidden="1">#REF!</definedName>
    <definedName name="BExSGT3MKX7YVLVP6YLL6KVO8UGV" localSheetId="11" hidden="1">#REF!</definedName>
    <definedName name="BExSGT3MKX7YVLVP6YLL6KVO8UGV" localSheetId="2" hidden="1">#REF!</definedName>
    <definedName name="BExSGT3MKX7YVLVP6YLL6KVO8UGV" localSheetId="14" hidden="1">#REF!</definedName>
    <definedName name="BExSGT3MKX7YVLVP6YLL6KVO8UGV" localSheetId="12" hidden="1">#REF!</definedName>
    <definedName name="BExSGT3MKX7YVLVP6YLL6KVO8UGV" hidden="1">#REF!</definedName>
    <definedName name="BExSGVHX69GJZHD99DKE4RZ042B1" localSheetId="11" hidden="1">#REF!</definedName>
    <definedName name="BExSGVHX69GJZHD99DKE4RZ042B1" localSheetId="2" hidden="1">#REF!</definedName>
    <definedName name="BExSGVHX69GJZHD99DKE4RZ042B1" localSheetId="14" hidden="1">#REF!</definedName>
    <definedName name="BExSGVHX69GJZHD99DKE4RZ042B1" localSheetId="12" hidden="1">#REF!</definedName>
    <definedName name="BExSGVHX69GJZHD99DKE4RZ042B1" hidden="1">#REF!</definedName>
    <definedName name="BExSGZJO4J4ZO04E2N2ECVYS9DEZ" localSheetId="11" hidden="1">#REF!</definedName>
    <definedName name="BExSGZJO4J4ZO04E2N2ECVYS9DEZ" localSheetId="2" hidden="1">#REF!</definedName>
    <definedName name="BExSGZJO4J4ZO04E2N2ECVYS9DEZ" localSheetId="14" hidden="1">#REF!</definedName>
    <definedName name="BExSGZJO4J4ZO04E2N2ECVYS9DEZ" localSheetId="12" hidden="1">#REF!</definedName>
    <definedName name="BExSGZJO4J4ZO04E2N2ECVYS9DEZ" hidden="1">#REF!</definedName>
    <definedName name="BExSHAHFHS7MMNJR8JPVABRGBVIT" localSheetId="11" hidden="1">#REF!</definedName>
    <definedName name="BExSHAHFHS7MMNJR8JPVABRGBVIT" localSheetId="2" hidden="1">#REF!</definedName>
    <definedName name="BExSHAHFHS7MMNJR8JPVABRGBVIT" localSheetId="14" hidden="1">#REF!</definedName>
    <definedName name="BExSHAHFHS7MMNJR8JPVABRGBVIT" localSheetId="12" hidden="1">#REF!</definedName>
    <definedName name="BExSHAHFHS7MMNJR8JPVABRGBVIT" hidden="1">#REF!</definedName>
    <definedName name="BExSHGH88QZWW4RNAX4YKAZ5JEBL" localSheetId="11" hidden="1">#REF!</definedName>
    <definedName name="BExSHGH88QZWW4RNAX4YKAZ5JEBL" localSheetId="2" hidden="1">#REF!</definedName>
    <definedName name="BExSHGH88QZWW4RNAX4YKAZ5JEBL" localSheetId="14" hidden="1">#REF!</definedName>
    <definedName name="BExSHGH88QZWW4RNAX4YKAZ5JEBL" localSheetId="12" hidden="1">#REF!</definedName>
    <definedName name="BExSHGH88QZWW4RNAX4YKAZ5JEBL" hidden="1">#REF!</definedName>
    <definedName name="BExSHOKK1OO3CX9Z28C58E5J1D9W" localSheetId="11" hidden="1">#REF!</definedName>
    <definedName name="BExSHOKK1OO3CX9Z28C58E5J1D9W" localSheetId="2" hidden="1">#REF!</definedName>
    <definedName name="BExSHOKK1OO3CX9Z28C58E5J1D9W" localSheetId="14" hidden="1">#REF!</definedName>
    <definedName name="BExSHOKK1OO3CX9Z28C58E5J1D9W" localSheetId="12" hidden="1">#REF!</definedName>
    <definedName name="BExSHOKK1OO3CX9Z28C58E5J1D9W" hidden="1">#REF!</definedName>
    <definedName name="BExSHQD8KYLTQGDXIRKCHQQ7MKIH" localSheetId="11" hidden="1">#REF!</definedName>
    <definedName name="BExSHQD8KYLTQGDXIRKCHQQ7MKIH" localSheetId="2" hidden="1">#REF!</definedName>
    <definedName name="BExSHQD8KYLTQGDXIRKCHQQ7MKIH" localSheetId="14" hidden="1">#REF!</definedName>
    <definedName name="BExSHQD8KYLTQGDXIRKCHQQ7MKIH" localSheetId="12" hidden="1">#REF!</definedName>
    <definedName name="BExSHQD8KYLTQGDXIRKCHQQ7MKIH" hidden="1">#REF!</definedName>
    <definedName name="BExSHVGPIAHXI97UBLI9G4I4M29F" localSheetId="11" hidden="1">#REF!</definedName>
    <definedName name="BExSHVGPIAHXI97UBLI9G4I4M29F" localSheetId="2" hidden="1">#REF!</definedName>
    <definedName name="BExSHVGPIAHXI97UBLI9G4I4M29F" localSheetId="14" hidden="1">#REF!</definedName>
    <definedName name="BExSHVGPIAHXI97UBLI9G4I4M29F" localSheetId="12" hidden="1">#REF!</definedName>
    <definedName name="BExSHVGPIAHXI97UBLI9G4I4M29F" hidden="1">#REF!</definedName>
    <definedName name="BExSI0K2YL3HTCQAD8A7TR4QCUR6" localSheetId="11" hidden="1">#REF!</definedName>
    <definedName name="BExSI0K2YL3HTCQAD8A7TR4QCUR6" localSheetId="2" hidden="1">#REF!</definedName>
    <definedName name="BExSI0K2YL3HTCQAD8A7TR4QCUR6" localSheetId="14" hidden="1">#REF!</definedName>
    <definedName name="BExSI0K2YL3HTCQAD8A7TR4QCUR6" localSheetId="12" hidden="1">#REF!</definedName>
    <definedName name="BExSI0K2YL3HTCQAD8A7TR4QCUR6" hidden="1">#REF!</definedName>
    <definedName name="BExSIFUDNRWXWIWNGCCFOOD8WIAZ" localSheetId="11" hidden="1">#REF!</definedName>
    <definedName name="BExSIFUDNRWXWIWNGCCFOOD8WIAZ" localSheetId="2" hidden="1">#REF!</definedName>
    <definedName name="BExSIFUDNRWXWIWNGCCFOOD8WIAZ" localSheetId="14" hidden="1">#REF!</definedName>
    <definedName name="BExSIFUDNRWXWIWNGCCFOOD8WIAZ" localSheetId="12" hidden="1">#REF!</definedName>
    <definedName name="BExSIFUDNRWXWIWNGCCFOOD8WIAZ" hidden="1">#REF!</definedName>
    <definedName name="BExTTZNS2PBCR93C9IUW49UZ4I6T" localSheetId="11" hidden="1">#REF!</definedName>
    <definedName name="BExTTZNS2PBCR93C9IUW49UZ4I6T" localSheetId="2" hidden="1">#REF!</definedName>
    <definedName name="BExTTZNS2PBCR93C9IUW49UZ4I6T" localSheetId="14" hidden="1">#REF!</definedName>
    <definedName name="BExTTZNS2PBCR93C9IUW49UZ4I6T" localSheetId="12" hidden="1">#REF!</definedName>
    <definedName name="BExTTZNS2PBCR93C9IUW49UZ4I6T" hidden="1">#REF!</definedName>
    <definedName name="BExTU2YFQ25JQ6MEMRHHN66VLTPJ" localSheetId="11" hidden="1">#REF!</definedName>
    <definedName name="BExTU2YFQ25JQ6MEMRHHN66VLTPJ" localSheetId="2" hidden="1">#REF!</definedName>
    <definedName name="BExTU2YFQ25JQ6MEMRHHN66VLTPJ" localSheetId="14" hidden="1">#REF!</definedName>
    <definedName name="BExTU2YFQ25JQ6MEMRHHN66VLTPJ" localSheetId="12" hidden="1">#REF!</definedName>
    <definedName name="BExTU2YFQ25JQ6MEMRHHN66VLTPJ" hidden="1">#REF!</definedName>
    <definedName name="BExTU75IOII1V5O0C9X2VAYYVJUG" localSheetId="11" hidden="1">#REF!</definedName>
    <definedName name="BExTU75IOII1V5O0C9X2VAYYVJUG" localSheetId="2" hidden="1">#REF!</definedName>
    <definedName name="BExTU75IOII1V5O0C9X2VAYYVJUG" localSheetId="14" hidden="1">#REF!</definedName>
    <definedName name="BExTU75IOII1V5O0C9X2VAYYVJUG" localSheetId="12" hidden="1">#REF!</definedName>
    <definedName name="BExTU75IOII1V5O0C9X2VAYYVJUG" hidden="1">#REF!</definedName>
    <definedName name="BExTUA5F7V4LUIIAM17J3A8XF3JE" localSheetId="11" hidden="1">#REF!</definedName>
    <definedName name="BExTUA5F7V4LUIIAM17J3A8XF3JE" localSheetId="2" hidden="1">#REF!</definedName>
    <definedName name="BExTUA5F7V4LUIIAM17J3A8XF3JE" localSheetId="14" hidden="1">#REF!</definedName>
    <definedName name="BExTUA5F7V4LUIIAM17J3A8XF3JE" localSheetId="12" hidden="1">#REF!</definedName>
    <definedName name="BExTUA5F7V4LUIIAM17J3A8XF3JE" hidden="1">#REF!</definedName>
    <definedName name="BExTUBY3AA9B91YRRWFOT21LUL8Q" localSheetId="11" hidden="1">#REF!</definedName>
    <definedName name="BExTUBY3AA9B91YRRWFOT21LUL8Q" localSheetId="2" hidden="1">#REF!</definedName>
    <definedName name="BExTUBY3AA9B91YRRWFOT21LUL8Q" localSheetId="14" hidden="1">#REF!</definedName>
    <definedName name="BExTUBY3AA9B91YRRWFOT21LUL8Q" localSheetId="12" hidden="1">#REF!</definedName>
    <definedName name="BExTUBY3AA9B91YRRWFOT21LUL8Q" hidden="1">#REF!</definedName>
    <definedName name="BExTUJ53ANGZ3H1KDK4CR4Q0OD6P" localSheetId="11" hidden="1">#REF!</definedName>
    <definedName name="BExTUJ53ANGZ3H1KDK4CR4Q0OD6P" localSheetId="2" hidden="1">#REF!</definedName>
    <definedName name="BExTUJ53ANGZ3H1KDK4CR4Q0OD6P" localSheetId="14" hidden="1">#REF!</definedName>
    <definedName name="BExTUJ53ANGZ3H1KDK4CR4Q0OD6P" localSheetId="12" hidden="1">#REF!</definedName>
    <definedName name="BExTUJ53ANGZ3H1KDK4CR4Q0OD6P" hidden="1">#REF!</definedName>
    <definedName name="BExTUKXSZBM7C57G6NGLWGU4WOHY" localSheetId="11" hidden="1">#REF!</definedName>
    <definedName name="BExTUKXSZBM7C57G6NGLWGU4WOHY" localSheetId="2" hidden="1">#REF!</definedName>
    <definedName name="BExTUKXSZBM7C57G6NGLWGU4WOHY" localSheetId="14" hidden="1">#REF!</definedName>
    <definedName name="BExTUKXSZBM7C57G6NGLWGU4WOHY" localSheetId="12" hidden="1">#REF!</definedName>
    <definedName name="BExTUKXSZBM7C57G6NGLWGU4WOHY" hidden="1">#REF!</definedName>
    <definedName name="BExTUNC5INBE8Y5OA5GQUTXX6QJW" localSheetId="11" hidden="1">#REF!</definedName>
    <definedName name="BExTUNC5INBE8Y5OA5GQUTXX6QJW" localSheetId="2" hidden="1">#REF!</definedName>
    <definedName name="BExTUNC5INBE8Y5OA5GQUTXX6QJW" localSheetId="14" hidden="1">#REF!</definedName>
    <definedName name="BExTUNC5INBE8Y5OA5GQUTXX6QJW" localSheetId="12" hidden="1">#REF!</definedName>
    <definedName name="BExTUNC5INBE8Y5OA5GQUTXX6QJW" hidden="1">#REF!</definedName>
    <definedName name="BExTUSQCFFYZCDNHWHADBC2E1ZP1" localSheetId="11" hidden="1">#REF!</definedName>
    <definedName name="BExTUSQCFFYZCDNHWHADBC2E1ZP1" localSheetId="2" hidden="1">#REF!</definedName>
    <definedName name="BExTUSQCFFYZCDNHWHADBC2E1ZP1" localSheetId="14" hidden="1">#REF!</definedName>
    <definedName name="BExTUSQCFFYZCDNHWHADBC2E1ZP1" localSheetId="12" hidden="1">#REF!</definedName>
    <definedName name="BExTUSQCFFYZCDNHWHADBC2E1ZP1" hidden="1">#REF!</definedName>
    <definedName name="BExTUV4NQDZVAENZPSZGF7A3DDFN" localSheetId="11" hidden="1">#REF!</definedName>
    <definedName name="BExTUV4NQDZVAENZPSZGF7A3DDFN" localSheetId="2" hidden="1">#REF!</definedName>
    <definedName name="BExTUV4NQDZVAENZPSZGF7A3DDFN" localSheetId="14" hidden="1">#REF!</definedName>
    <definedName name="BExTUV4NQDZVAENZPSZGF7A3DDFN" localSheetId="12" hidden="1">#REF!</definedName>
    <definedName name="BExTUV4NQDZVAENZPSZGF7A3DDFN" hidden="1">#REF!</definedName>
    <definedName name="BExTUVFGOJEYS28JURA5KHQFDU5J" localSheetId="11" hidden="1">#REF!</definedName>
    <definedName name="BExTUVFGOJEYS28JURA5KHQFDU5J" localSheetId="2" hidden="1">#REF!</definedName>
    <definedName name="BExTUVFGOJEYS28JURA5KHQFDU5J" localSheetId="14" hidden="1">#REF!</definedName>
    <definedName name="BExTUVFGOJEYS28JURA5KHQFDU5J" localSheetId="12" hidden="1">#REF!</definedName>
    <definedName name="BExTUVFGOJEYS28JURA5KHQFDU5J" hidden="1">#REF!</definedName>
    <definedName name="BExTUW10U40QCYGHM5NJ3YR1O5SP" localSheetId="11" hidden="1">#REF!</definedName>
    <definedName name="BExTUW10U40QCYGHM5NJ3YR1O5SP" localSheetId="2" hidden="1">#REF!</definedName>
    <definedName name="BExTUW10U40QCYGHM5NJ3YR1O5SP" localSheetId="14" hidden="1">#REF!</definedName>
    <definedName name="BExTUW10U40QCYGHM5NJ3YR1O5SP" localSheetId="12" hidden="1">#REF!</definedName>
    <definedName name="BExTUW10U40QCYGHM5NJ3YR1O5SP" hidden="1">#REF!</definedName>
    <definedName name="BExTUWXFQHINU66YG82BI20ATMB5" localSheetId="11" hidden="1">#REF!</definedName>
    <definedName name="BExTUWXFQHINU66YG82BI20ATMB5" localSheetId="2" hidden="1">#REF!</definedName>
    <definedName name="BExTUWXFQHINU66YG82BI20ATMB5" localSheetId="14" hidden="1">#REF!</definedName>
    <definedName name="BExTUWXFQHINU66YG82BI20ATMB5" localSheetId="12" hidden="1">#REF!</definedName>
    <definedName name="BExTUWXFQHINU66YG82BI20ATMB5" hidden="1">#REF!</definedName>
    <definedName name="BExTUY9WNSJ91GV8CP0SKJTEIV82" localSheetId="11" hidden="1">#REF!</definedName>
    <definedName name="BExTUY9WNSJ91GV8CP0SKJTEIV82" localSheetId="2" hidden="1">#REF!</definedName>
    <definedName name="BExTUY9WNSJ91GV8CP0SKJTEIV82" localSheetId="9" hidden="1">[16]ZZCOOM_M03_Q004!#REF!</definedName>
    <definedName name="BExTUY9WNSJ91GV8CP0SKJTEIV82" localSheetId="7" hidden="1">[16]ZZCOOM_M03_Q004!#REF!</definedName>
    <definedName name="BExTUY9WNSJ91GV8CP0SKJTEIV82" localSheetId="6" hidden="1">[16]ZZCOOM_M03_Q004!#REF!</definedName>
    <definedName name="BExTUY9WNSJ91GV8CP0SKJTEIV82" localSheetId="14" hidden="1">#REF!</definedName>
    <definedName name="BExTUY9WNSJ91GV8CP0SKJTEIV82" localSheetId="12" hidden="1">#REF!</definedName>
    <definedName name="BExTUY9WNSJ91GV8CP0SKJTEIV82" hidden="1">#REF!</definedName>
    <definedName name="BExTV67VIM8PV6KO253M4DUBJQLC" localSheetId="11" hidden="1">#REF!</definedName>
    <definedName name="BExTV67VIM8PV6KO253M4DUBJQLC" localSheetId="2" hidden="1">#REF!</definedName>
    <definedName name="BExTV67VIM8PV6KO253M4DUBJQLC" localSheetId="14" hidden="1">#REF!</definedName>
    <definedName name="BExTV67VIM8PV6KO253M4DUBJQLC" localSheetId="12" hidden="1">#REF!</definedName>
    <definedName name="BExTV67VIM8PV6KO253M4DUBJQLC" hidden="1">#REF!</definedName>
    <definedName name="BExTVELZCF2YA5L6F23BYZZR6WHF" localSheetId="11" hidden="1">#REF!</definedName>
    <definedName name="BExTVELZCF2YA5L6F23BYZZR6WHF" localSheetId="2" hidden="1">#REF!</definedName>
    <definedName name="BExTVELZCF2YA5L6F23BYZZR6WHF" localSheetId="14" hidden="1">#REF!</definedName>
    <definedName name="BExTVELZCF2YA5L6F23BYZZR6WHF" localSheetId="12" hidden="1">#REF!</definedName>
    <definedName name="BExTVELZCF2YA5L6F23BYZZR6WHF" hidden="1">#REF!</definedName>
    <definedName name="BExTVGPIQZ99YFXUC8OONUX5BD42" localSheetId="11" hidden="1">#REF!</definedName>
    <definedName name="BExTVGPIQZ99YFXUC8OONUX5BD42" localSheetId="2" hidden="1">#REF!</definedName>
    <definedName name="BExTVGPIQZ99YFXUC8OONUX5BD42" localSheetId="14" hidden="1">#REF!</definedName>
    <definedName name="BExTVGPIQZ99YFXUC8OONUX5BD42" localSheetId="12" hidden="1">#REF!</definedName>
    <definedName name="BExTVGPIQZ99YFXUC8OONUX5BD42" hidden="1">#REF!</definedName>
    <definedName name="BExTVQG4F5RF0LZXG06AZ6EU1GQ3" localSheetId="11" hidden="1">#REF!</definedName>
    <definedName name="BExTVQG4F5RF0LZXG06AZ6EU1GQ3" localSheetId="2" hidden="1">#REF!</definedName>
    <definedName name="BExTVQG4F5RF0LZXG06AZ6EU1GQ3" localSheetId="14" hidden="1">#REF!</definedName>
    <definedName name="BExTVQG4F5RF0LZXG06AZ6EU1GQ3" localSheetId="12" hidden="1">#REF!</definedName>
    <definedName name="BExTVQG4F5RF0LZXG06AZ6EU1GQ3" hidden="1">#REF!</definedName>
    <definedName name="BExTVZQLP9VFLEYQ9280W13X7E8K" localSheetId="11" hidden="1">#REF!</definedName>
    <definedName name="BExTVZQLP9VFLEYQ9280W13X7E8K" localSheetId="2" hidden="1">#REF!</definedName>
    <definedName name="BExTVZQLP9VFLEYQ9280W13X7E8K" localSheetId="14" hidden="1">#REF!</definedName>
    <definedName name="BExTVZQLP9VFLEYQ9280W13X7E8K" localSheetId="12" hidden="1">#REF!</definedName>
    <definedName name="BExTVZQLP9VFLEYQ9280W13X7E8K" hidden="1">#REF!</definedName>
    <definedName name="BExTWB4LA1PODQOH4LDTHQKBN16K" localSheetId="11" hidden="1">#REF!</definedName>
    <definedName name="BExTWB4LA1PODQOH4LDTHQKBN16K" localSheetId="2" hidden="1">#REF!</definedName>
    <definedName name="BExTWB4LA1PODQOH4LDTHQKBN16K" localSheetId="14" hidden="1">#REF!</definedName>
    <definedName name="BExTWB4LA1PODQOH4LDTHQKBN16K" localSheetId="12" hidden="1">#REF!</definedName>
    <definedName name="BExTWB4LA1PODQOH4LDTHQKBN16K" hidden="1">#REF!</definedName>
    <definedName name="BExTWI0Q8AWXUA3ZN7I5V3QK2KM1" localSheetId="11" hidden="1">#REF!</definedName>
    <definedName name="BExTWI0Q8AWXUA3ZN7I5V3QK2KM1" localSheetId="2" hidden="1">#REF!</definedName>
    <definedName name="BExTWI0Q8AWXUA3ZN7I5V3QK2KM1" localSheetId="14" hidden="1">#REF!</definedName>
    <definedName name="BExTWI0Q8AWXUA3ZN7I5V3QK2KM1" localSheetId="12" hidden="1">#REF!</definedName>
    <definedName name="BExTWI0Q8AWXUA3ZN7I5V3QK2KM1" hidden="1">#REF!</definedName>
    <definedName name="BExTWJTIA3WUW1PUWXAOP9O8NKLZ" localSheetId="11" hidden="1">#REF!</definedName>
    <definedName name="BExTWJTIA3WUW1PUWXAOP9O8NKLZ" localSheetId="2" hidden="1">#REF!</definedName>
    <definedName name="BExTWJTIA3WUW1PUWXAOP9O8NKLZ" localSheetId="14" hidden="1">#REF!</definedName>
    <definedName name="BExTWJTIA3WUW1PUWXAOP9O8NKLZ" localSheetId="12" hidden="1">#REF!</definedName>
    <definedName name="BExTWJTIA3WUW1PUWXAOP9O8NKLZ" hidden="1">#REF!</definedName>
    <definedName name="BExTWW95OX07FNA01WF5MSSSFQLX" localSheetId="11" hidden="1">#REF!</definedName>
    <definedName name="BExTWW95OX07FNA01WF5MSSSFQLX" localSheetId="2" hidden="1">#REF!</definedName>
    <definedName name="BExTWW95OX07FNA01WF5MSSSFQLX" localSheetId="14" hidden="1">#REF!</definedName>
    <definedName name="BExTWW95OX07FNA01WF5MSSSFQLX" localSheetId="12" hidden="1">#REF!</definedName>
    <definedName name="BExTWW95OX07FNA01WF5MSSSFQLX" hidden="1">#REF!</definedName>
    <definedName name="BExTX005F4GLW03J0PLPRPMI1SEG" localSheetId="11" hidden="1">#REF!</definedName>
    <definedName name="BExTX005F4GLW03J0PLPRPMI1SEG" localSheetId="2" hidden="1">#REF!</definedName>
    <definedName name="BExTX005F4GLW03J0PLPRPMI1SEG" localSheetId="14" hidden="1">#REF!</definedName>
    <definedName name="BExTX005F4GLW03J0PLPRPMI1SEG" localSheetId="12" hidden="1">#REF!</definedName>
    <definedName name="BExTX005F4GLW03J0PLPRPMI1SEG" hidden="1">#REF!</definedName>
    <definedName name="BExTX476KI0RNB71XI5TYMANSGBG" localSheetId="11" hidden="1">#REF!</definedName>
    <definedName name="BExTX476KI0RNB71XI5TYMANSGBG" localSheetId="2" hidden="1">#REF!</definedName>
    <definedName name="BExTX476KI0RNB71XI5TYMANSGBG" localSheetId="14" hidden="1">#REF!</definedName>
    <definedName name="BExTX476KI0RNB71XI5TYMANSGBG" localSheetId="12" hidden="1">#REF!</definedName>
    <definedName name="BExTX476KI0RNB71XI5TYMANSGBG" hidden="1">#REF!</definedName>
    <definedName name="BExTXBJFKNSCUO7IOL6CSKERP06D" localSheetId="11" hidden="1">#REF!</definedName>
    <definedName name="BExTXBJFKNSCUO7IOL6CSKERP06D" localSheetId="2" hidden="1">#REF!</definedName>
    <definedName name="BExTXBJFKNSCUO7IOL6CSKERP06D" localSheetId="14" hidden="1">#REF!</definedName>
    <definedName name="BExTXBJFKNSCUO7IOL6CSKERP06D" localSheetId="12" hidden="1">#REF!</definedName>
    <definedName name="BExTXBJFKNSCUO7IOL6CSKERP06D" hidden="1">#REF!</definedName>
    <definedName name="BExTXDMZDQ9U1FD9T7F79J29SYYN" localSheetId="11" hidden="1">#REF!</definedName>
    <definedName name="BExTXDMZDQ9U1FD9T7F79J29SYYN" localSheetId="2" hidden="1">#REF!</definedName>
    <definedName name="BExTXDMZDQ9U1FD9T7F79J29SYYN" localSheetId="14" hidden="1">#REF!</definedName>
    <definedName name="BExTXDMZDQ9U1FD9T7F79J29SYYN" localSheetId="12" hidden="1">#REF!</definedName>
    <definedName name="BExTXDMZDQ9U1FD9T7F79J29SYYN" hidden="1">#REF!</definedName>
    <definedName name="BExTXJ6HBAIXMMWKZTJNFDYVZCAY" localSheetId="11" hidden="1">#REF!</definedName>
    <definedName name="BExTXJ6HBAIXMMWKZTJNFDYVZCAY" localSheetId="2" hidden="1">#REF!</definedName>
    <definedName name="BExTXJ6HBAIXMMWKZTJNFDYVZCAY" localSheetId="14" hidden="1">#REF!</definedName>
    <definedName name="BExTXJ6HBAIXMMWKZTJNFDYVZCAY" localSheetId="12" hidden="1">#REF!</definedName>
    <definedName name="BExTXJ6HBAIXMMWKZTJNFDYVZCAY" hidden="1">#REF!</definedName>
    <definedName name="BExTXT812NQT8GAEGH738U29BI0D" localSheetId="11" hidden="1">#REF!</definedName>
    <definedName name="BExTXT812NQT8GAEGH738U29BI0D" localSheetId="2" hidden="1">#REF!</definedName>
    <definedName name="BExTXT812NQT8GAEGH738U29BI0D" localSheetId="14" hidden="1">#REF!</definedName>
    <definedName name="BExTXT812NQT8GAEGH738U29BI0D" localSheetId="12" hidden="1">#REF!</definedName>
    <definedName name="BExTXT812NQT8GAEGH738U29BI0D" hidden="1">#REF!</definedName>
    <definedName name="BExTXWIP2TFPTQ76NHFOB72NICRZ" localSheetId="11" hidden="1">#REF!</definedName>
    <definedName name="BExTXWIP2TFPTQ76NHFOB72NICRZ" localSheetId="2" hidden="1">#REF!</definedName>
    <definedName name="BExTXWIP2TFPTQ76NHFOB72NICRZ" localSheetId="14" hidden="1">#REF!</definedName>
    <definedName name="BExTXWIP2TFPTQ76NHFOB72NICRZ" localSheetId="12" hidden="1">#REF!</definedName>
    <definedName name="BExTXWIP2TFPTQ76NHFOB72NICRZ" hidden="1">#REF!</definedName>
    <definedName name="BExTY5T62H651VC86QM4X7E28JVA" localSheetId="11" hidden="1">#REF!</definedName>
    <definedName name="BExTY5T62H651VC86QM4X7E28JVA" localSheetId="2" hidden="1">#REF!</definedName>
    <definedName name="BExTY5T62H651VC86QM4X7E28JVA" localSheetId="14" hidden="1">#REF!</definedName>
    <definedName name="BExTY5T62H651VC86QM4X7E28JVA" localSheetId="12" hidden="1">#REF!</definedName>
    <definedName name="BExTY5T62H651VC86QM4X7E28JVA" hidden="1">#REF!</definedName>
    <definedName name="BExTYB7EHGVTJ4RSYOXWSG87U5WI" localSheetId="11" hidden="1">#REF!</definedName>
    <definedName name="BExTYB7EHGVTJ4RSYOXWSG87U5WI" localSheetId="2" hidden="1">#REF!</definedName>
    <definedName name="BExTYB7EHGVTJ4RSYOXWSG87U5WI" localSheetId="14" hidden="1">#REF!</definedName>
    <definedName name="BExTYB7EHGVTJ4RSYOXWSG87U5WI" localSheetId="12" hidden="1">#REF!</definedName>
    <definedName name="BExTYB7EHGVTJ4RSYOXWSG87U5WI" hidden="1">#REF!</definedName>
    <definedName name="BExTYC93RS0KNKFOD35WG37LS9LY" localSheetId="11" hidden="1">#REF!</definedName>
    <definedName name="BExTYC93RS0KNKFOD35WG37LS9LY" localSheetId="2" hidden="1">#REF!</definedName>
    <definedName name="BExTYC93RS0KNKFOD35WG37LS9LY" localSheetId="14" hidden="1">#REF!</definedName>
    <definedName name="BExTYC93RS0KNKFOD35WG37LS9LY" localSheetId="12" hidden="1">#REF!</definedName>
    <definedName name="BExTYC93RS0KNKFOD35WG37LS9LY" hidden="1">#REF!</definedName>
    <definedName name="BExTYKCEFJ83LZM95M1V7CSFQVEA" localSheetId="11" hidden="1">#REF!</definedName>
    <definedName name="BExTYKCEFJ83LZM95M1V7CSFQVEA" localSheetId="2" hidden="1">#REF!</definedName>
    <definedName name="BExTYKCEFJ83LZM95M1V7CSFQVEA" localSheetId="14" hidden="1">#REF!</definedName>
    <definedName name="BExTYKCEFJ83LZM95M1V7CSFQVEA" localSheetId="12" hidden="1">#REF!</definedName>
    <definedName name="BExTYKCEFJ83LZM95M1V7CSFQVEA" hidden="1">#REF!</definedName>
    <definedName name="BExTYPLA9N640MFRJJQPKXT7P88M" localSheetId="11" hidden="1">#REF!</definedName>
    <definedName name="BExTYPLA9N640MFRJJQPKXT7P88M" localSheetId="2" hidden="1">#REF!</definedName>
    <definedName name="BExTYPLA9N640MFRJJQPKXT7P88M" localSheetId="14" hidden="1">#REF!</definedName>
    <definedName name="BExTYPLA9N640MFRJJQPKXT7P88M" localSheetId="12" hidden="1">#REF!</definedName>
    <definedName name="BExTYPLA9N640MFRJJQPKXT7P88M" hidden="1">#REF!</definedName>
    <definedName name="BExTYW1794M1TLJ2QQQCEEUZN18F" localSheetId="11" hidden="1">#REF!</definedName>
    <definedName name="BExTYW1794M1TLJ2QQQCEEUZN18F" localSheetId="2" hidden="1">#REF!</definedName>
    <definedName name="BExTYW1794M1TLJ2QQQCEEUZN18F" localSheetId="14" hidden="1">#REF!</definedName>
    <definedName name="BExTYW1794M1TLJ2QQQCEEUZN18F" localSheetId="12" hidden="1">#REF!</definedName>
    <definedName name="BExTYW1794M1TLJ2QQQCEEUZN18F" hidden="1">#REF!</definedName>
    <definedName name="BExTZ7F71SNTOX4LLZCK5R9VUMIJ" localSheetId="11" hidden="1">#REF!</definedName>
    <definedName name="BExTZ7F71SNTOX4LLZCK5R9VUMIJ" localSheetId="2" hidden="1">#REF!</definedName>
    <definedName name="BExTZ7F71SNTOX4LLZCK5R9VUMIJ" localSheetId="14" hidden="1">#REF!</definedName>
    <definedName name="BExTZ7F71SNTOX4LLZCK5R9VUMIJ" localSheetId="12" hidden="1">#REF!</definedName>
    <definedName name="BExTZ7F71SNTOX4LLZCK5R9VUMIJ" hidden="1">#REF!</definedName>
    <definedName name="BExTZ80SWE36T1QSIIPJU7NJ65JL" localSheetId="11" hidden="1">#REF!</definedName>
    <definedName name="BExTZ80SWE36T1QSIIPJU7NJ65JL" localSheetId="2" hidden="1">#REF!</definedName>
    <definedName name="BExTZ80SWE36T1QSIIPJU7NJ65JL" localSheetId="14" hidden="1">#REF!</definedName>
    <definedName name="BExTZ80SWE36T1QSIIPJU7NJ65JL" localSheetId="12" hidden="1">#REF!</definedName>
    <definedName name="BExTZ80SWE36T1QSIIPJU7NJ65JL" hidden="1">#REF!</definedName>
    <definedName name="BExTZ869RSO739T4Q78JLOVO7G0C" localSheetId="11" hidden="1">#REF!</definedName>
    <definedName name="BExTZ869RSO739T4Q78JLOVO7G0C" localSheetId="2" hidden="1">#REF!</definedName>
    <definedName name="BExTZ869RSO739T4Q78JLOVO7G0C" localSheetId="14" hidden="1">#REF!</definedName>
    <definedName name="BExTZ869RSO739T4Q78JLOVO7G0C" localSheetId="12" hidden="1">#REF!</definedName>
    <definedName name="BExTZ869RSO739T4Q78JLOVO7G0C" hidden="1">#REF!</definedName>
    <definedName name="BExTZ8X5G9S3PA4FPSNK7T69W7QT" localSheetId="11" hidden="1">#REF!</definedName>
    <definedName name="BExTZ8X5G9S3PA4FPSNK7T69W7QT" localSheetId="2" hidden="1">#REF!</definedName>
    <definedName name="BExTZ8X5G9S3PA4FPSNK7T69W7QT" localSheetId="14" hidden="1">#REF!</definedName>
    <definedName name="BExTZ8X5G9S3PA4FPSNK7T69W7QT" localSheetId="12" hidden="1">#REF!</definedName>
    <definedName name="BExTZ8X5G9S3PA4FPSNK7T69W7QT" hidden="1">#REF!</definedName>
    <definedName name="BExTZ97Y0RMR8V5BI9F2H4MFB77O" localSheetId="11" hidden="1">#REF!</definedName>
    <definedName name="BExTZ97Y0RMR8V5BI9F2H4MFB77O" localSheetId="2" hidden="1">#REF!</definedName>
    <definedName name="BExTZ97Y0RMR8V5BI9F2H4MFB77O" localSheetId="14" hidden="1">#REF!</definedName>
    <definedName name="BExTZ97Y0RMR8V5BI9F2H4MFB77O" localSheetId="12" hidden="1">#REF!</definedName>
    <definedName name="BExTZ97Y0RMR8V5BI9F2H4MFB77O" hidden="1">#REF!</definedName>
    <definedName name="BExTZK5PMCAXJL4DUIGL6H9Y8U4C" localSheetId="11" hidden="1">#REF!</definedName>
    <definedName name="BExTZK5PMCAXJL4DUIGL6H9Y8U4C" localSheetId="2" hidden="1">#REF!</definedName>
    <definedName name="BExTZK5PMCAXJL4DUIGL6H9Y8U4C" localSheetId="14" hidden="1">#REF!</definedName>
    <definedName name="BExTZK5PMCAXJL4DUIGL6H9Y8U4C" localSheetId="12" hidden="1">#REF!</definedName>
    <definedName name="BExTZK5PMCAXJL4DUIGL6H9Y8U4C" hidden="1">#REF!</definedName>
    <definedName name="BExTZKB6L5SXV5UN71YVTCBEIGWY" localSheetId="11" hidden="1">#REF!</definedName>
    <definedName name="BExTZKB6L5SXV5UN71YVTCBEIGWY" localSheetId="2" hidden="1">#REF!</definedName>
    <definedName name="BExTZKB6L5SXV5UN71YVTCBEIGWY" localSheetId="14" hidden="1">#REF!</definedName>
    <definedName name="BExTZKB6L5SXV5UN71YVTCBEIGWY" localSheetId="12" hidden="1">#REF!</definedName>
    <definedName name="BExTZKB6L5SXV5UN71YVTCBEIGWY" hidden="1">#REF!</definedName>
    <definedName name="BExTZLICVKK4NBJFEGL270GJ2VQO" localSheetId="11" hidden="1">#REF!</definedName>
    <definedName name="BExTZLICVKK4NBJFEGL270GJ2VQO" localSheetId="2" hidden="1">#REF!</definedName>
    <definedName name="BExTZLICVKK4NBJFEGL270GJ2VQO" localSheetId="14" hidden="1">#REF!</definedName>
    <definedName name="BExTZLICVKK4NBJFEGL270GJ2VQO" localSheetId="12" hidden="1">#REF!</definedName>
    <definedName name="BExTZLICVKK4NBJFEGL270GJ2VQO" hidden="1">#REF!</definedName>
    <definedName name="BExTZO2596CBZKPI7YNA1QQNPAIJ" localSheetId="11" hidden="1">#REF!</definedName>
    <definedName name="BExTZO2596CBZKPI7YNA1QQNPAIJ" localSheetId="2" hidden="1">#REF!</definedName>
    <definedName name="BExTZO2596CBZKPI7YNA1QQNPAIJ" localSheetId="14" hidden="1">#REF!</definedName>
    <definedName name="BExTZO2596CBZKPI7YNA1QQNPAIJ" localSheetId="12" hidden="1">#REF!</definedName>
    <definedName name="BExTZO2596CBZKPI7YNA1QQNPAIJ" hidden="1">#REF!</definedName>
    <definedName name="BExTZY8TDV4U7FQL7O10G6VKWKPJ" localSheetId="11" hidden="1">#REF!</definedName>
    <definedName name="BExTZY8TDV4U7FQL7O10G6VKWKPJ" localSheetId="2" hidden="1">#REF!</definedName>
    <definedName name="BExTZY8TDV4U7FQL7O10G6VKWKPJ" localSheetId="14" hidden="1">#REF!</definedName>
    <definedName name="BExTZY8TDV4U7FQL7O10G6VKWKPJ" localSheetId="12" hidden="1">#REF!</definedName>
    <definedName name="BExTZY8TDV4U7FQL7O10G6VKWKPJ" hidden="1">#REF!</definedName>
    <definedName name="BExU02QNT4LT7H9JPUC4FXTLVGZT" localSheetId="11" hidden="1">#REF!</definedName>
    <definedName name="BExU02QNT4LT7H9JPUC4FXTLVGZT" localSheetId="2" hidden="1">#REF!</definedName>
    <definedName name="BExU02QNT4LT7H9JPUC4FXTLVGZT" localSheetId="14" hidden="1">#REF!</definedName>
    <definedName name="BExU02QNT4LT7H9JPUC4FXTLVGZT" localSheetId="12" hidden="1">#REF!</definedName>
    <definedName name="BExU02QNT4LT7H9JPUC4FXTLVGZT" hidden="1">#REF!</definedName>
    <definedName name="BExU0BFJJQO1HJZKI14QGOQ6JROO" localSheetId="11" hidden="1">#REF!</definedName>
    <definedName name="BExU0BFJJQO1HJZKI14QGOQ6JROO" localSheetId="2" hidden="1">#REF!</definedName>
    <definedName name="BExU0BFJJQO1HJZKI14QGOQ6JROO" localSheetId="14" hidden="1">#REF!</definedName>
    <definedName name="BExU0BFJJQO1HJZKI14QGOQ6JROO" localSheetId="12" hidden="1">#REF!</definedName>
    <definedName name="BExU0BFJJQO1HJZKI14QGOQ6JROO" hidden="1">#REF!</definedName>
    <definedName name="BExU0FH5WTGW8MRFUFMDDSMJ6YQ5" localSheetId="11" hidden="1">#REF!</definedName>
    <definedName name="BExU0FH5WTGW8MRFUFMDDSMJ6YQ5" localSheetId="2" hidden="1">#REF!</definedName>
    <definedName name="BExU0FH5WTGW8MRFUFMDDSMJ6YQ5" localSheetId="14" hidden="1">#REF!</definedName>
    <definedName name="BExU0FH5WTGW8MRFUFMDDSMJ6YQ5" localSheetId="12" hidden="1">#REF!</definedName>
    <definedName name="BExU0FH5WTGW8MRFUFMDDSMJ6YQ5" hidden="1">#REF!</definedName>
    <definedName name="BExU0GDOIL9U33QGU9ZU3YX3V1I4" localSheetId="11" hidden="1">#REF!</definedName>
    <definedName name="BExU0GDOIL9U33QGU9ZU3YX3V1I4" localSheetId="2" hidden="1">#REF!</definedName>
    <definedName name="BExU0GDOIL9U33QGU9ZU3YX3V1I4" localSheetId="14" hidden="1">#REF!</definedName>
    <definedName name="BExU0GDOIL9U33QGU9ZU3YX3V1I4" localSheetId="12" hidden="1">#REF!</definedName>
    <definedName name="BExU0GDOIL9U33QGU9ZU3YX3V1I4" hidden="1">#REF!</definedName>
    <definedName name="BExU0HKTO8WJDQDWRTUK5TETM3HS" localSheetId="11" hidden="1">#REF!</definedName>
    <definedName name="BExU0HKTO8WJDQDWRTUK5TETM3HS" localSheetId="2" hidden="1">#REF!</definedName>
    <definedName name="BExU0HKTO8WJDQDWRTUK5TETM3HS" localSheetId="14" hidden="1">#REF!</definedName>
    <definedName name="BExU0HKTO8WJDQDWRTUK5TETM3HS" localSheetId="12" hidden="1">#REF!</definedName>
    <definedName name="BExU0HKTO8WJDQDWRTUK5TETM3HS" hidden="1">#REF!</definedName>
    <definedName name="BExU0MTJQPE041ZN7H8UKGV6MZT7" localSheetId="11" hidden="1">#REF!</definedName>
    <definedName name="BExU0MTJQPE041ZN7H8UKGV6MZT7" localSheetId="2" hidden="1">#REF!</definedName>
    <definedName name="BExU0MTJQPE041ZN7H8UKGV6MZT7" localSheetId="14" hidden="1">#REF!</definedName>
    <definedName name="BExU0MTJQPE041ZN7H8UKGV6MZT7" localSheetId="12" hidden="1">#REF!</definedName>
    <definedName name="BExU0MTJQPE041ZN7H8UKGV6MZT7" hidden="1">#REF!</definedName>
    <definedName name="BExU0ZUUFYHLUK4M4E8GLGIBBNT0" localSheetId="11" hidden="1">#REF!</definedName>
    <definedName name="BExU0ZUUFYHLUK4M4E8GLGIBBNT0" localSheetId="2" hidden="1">#REF!</definedName>
    <definedName name="BExU0ZUUFYHLUK4M4E8GLGIBBNT0" localSheetId="14" hidden="1">#REF!</definedName>
    <definedName name="BExU0ZUUFYHLUK4M4E8GLGIBBNT0" localSheetId="12" hidden="1">#REF!</definedName>
    <definedName name="BExU0ZUUFYHLUK4M4E8GLGIBBNT0" hidden="1">#REF!</definedName>
    <definedName name="BExU147D6RPG6ZVTSXRKFSVRHSBG" localSheetId="11" hidden="1">#REF!</definedName>
    <definedName name="BExU147D6RPG6ZVTSXRKFSVRHSBG" localSheetId="2" hidden="1">#REF!</definedName>
    <definedName name="BExU147D6RPG6ZVTSXRKFSVRHSBG" localSheetId="14" hidden="1">#REF!</definedName>
    <definedName name="BExU147D6RPG6ZVTSXRKFSVRHSBG" localSheetId="12" hidden="1">#REF!</definedName>
    <definedName name="BExU147D6RPG6ZVTSXRKFSVRHSBG" hidden="1">#REF!</definedName>
    <definedName name="BExU16R10W1SOAPNG4CDJ01T7JRE" localSheetId="11" hidden="1">#REF!</definedName>
    <definedName name="BExU16R10W1SOAPNG4CDJ01T7JRE" localSheetId="2" hidden="1">#REF!</definedName>
    <definedName name="BExU16R10W1SOAPNG4CDJ01T7JRE" localSheetId="14" hidden="1">#REF!</definedName>
    <definedName name="BExU16R10W1SOAPNG4CDJ01T7JRE" localSheetId="12" hidden="1">#REF!</definedName>
    <definedName name="BExU16R10W1SOAPNG4CDJ01T7JRE" hidden="1">#REF!</definedName>
    <definedName name="BExU17CKOR3GNIHDNVLH9L1IOJS9" localSheetId="11" hidden="1">#REF!</definedName>
    <definedName name="BExU17CKOR3GNIHDNVLH9L1IOJS9" localSheetId="2" hidden="1">#REF!</definedName>
    <definedName name="BExU17CKOR3GNIHDNVLH9L1IOJS9" localSheetId="14" hidden="1">#REF!</definedName>
    <definedName name="BExU17CKOR3GNIHDNVLH9L1IOJS9" localSheetId="12" hidden="1">#REF!</definedName>
    <definedName name="BExU17CKOR3GNIHDNVLH9L1IOJS9" hidden="1">#REF!</definedName>
    <definedName name="BExU1DXYI5DAD9DSFIEAUOB5XFZ9" localSheetId="11" hidden="1">#REF!</definedName>
    <definedName name="BExU1DXYI5DAD9DSFIEAUOB5XFZ9" localSheetId="2" hidden="1">#REF!</definedName>
    <definedName name="BExU1DXYI5DAD9DSFIEAUOB5XFZ9" localSheetId="14" hidden="1">#REF!</definedName>
    <definedName name="BExU1DXYI5DAD9DSFIEAUOB5XFZ9" localSheetId="12" hidden="1">#REF!</definedName>
    <definedName name="BExU1DXYI5DAD9DSFIEAUOB5XFZ9" hidden="1">#REF!</definedName>
    <definedName name="BExU1GXUTLRPJN4MRINLAPHSZQFG" localSheetId="11" hidden="1">#REF!</definedName>
    <definedName name="BExU1GXUTLRPJN4MRINLAPHSZQFG" localSheetId="2" hidden="1">#REF!</definedName>
    <definedName name="BExU1GXUTLRPJN4MRINLAPHSZQFG" localSheetId="14" hidden="1">#REF!</definedName>
    <definedName name="BExU1GXUTLRPJN4MRINLAPHSZQFG" localSheetId="12" hidden="1">#REF!</definedName>
    <definedName name="BExU1GXUTLRPJN4MRINLAPHSZQFG" hidden="1">#REF!</definedName>
    <definedName name="BExU1IL9AOHFO85BZB6S60DK3N8H" localSheetId="11" hidden="1">#REF!</definedName>
    <definedName name="BExU1IL9AOHFO85BZB6S60DK3N8H" localSheetId="2" hidden="1">#REF!</definedName>
    <definedName name="BExU1IL9AOHFO85BZB6S60DK3N8H" localSheetId="14" hidden="1">#REF!</definedName>
    <definedName name="BExU1IL9AOHFO85BZB6S60DK3N8H" localSheetId="12" hidden="1">#REF!</definedName>
    <definedName name="BExU1IL9AOHFO85BZB6S60DK3N8H" hidden="1">#REF!</definedName>
    <definedName name="BExU1LAEKWJ0U6NP9G2AC9CTBYH6" localSheetId="11" hidden="1">#REF!</definedName>
    <definedName name="BExU1LAEKWJ0U6NP9G2AC9CTBYH6" localSheetId="2" hidden="1">#REF!</definedName>
    <definedName name="BExU1LAEKWJ0U6NP9G2AC9CTBYH6" localSheetId="14" hidden="1">#REF!</definedName>
    <definedName name="BExU1LAEKWJ0U6NP9G2AC9CTBYH6" localSheetId="12" hidden="1">#REF!</definedName>
    <definedName name="BExU1LAEKWJ0U6NP9G2AC9CTBYH6" hidden="1">#REF!</definedName>
    <definedName name="BExU1NOPS09CLFZL1O31RAF9BQNQ" localSheetId="11" hidden="1">#REF!</definedName>
    <definedName name="BExU1NOPS09CLFZL1O31RAF9BQNQ" localSheetId="2" hidden="1">#REF!</definedName>
    <definedName name="BExU1NOPS09CLFZL1O31RAF9BQNQ" localSheetId="14" hidden="1">#REF!</definedName>
    <definedName name="BExU1NOPS09CLFZL1O31RAF9BQNQ" localSheetId="12" hidden="1">#REF!</definedName>
    <definedName name="BExU1NOPS09CLFZL1O31RAF9BQNQ" hidden="1">#REF!</definedName>
    <definedName name="BExU1PH9MOEX1JZVZ3D5M9DXB191" localSheetId="11" hidden="1">#REF!</definedName>
    <definedName name="BExU1PH9MOEX1JZVZ3D5M9DXB191" localSheetId="2" hidden="1">#REF!</definedName>
    <definedName name="BExU1PH9MOEX1JZVZ3D5M9DXB191" localSheetId="14" hidden="1">#REF!</definedName>
    <definedName name="BExU1PH9MOEX1JZVZ3D5M9DXB191" localSheetId="12" hidden="1">#REF!</definedName>
    <definedName name="BExU1PH9MOEX1JZVZ3D5M9DXB191" hidden="1">#REF!</definedName>
    <definedName name="BExU1QZEEKJA35IMEOLOJ3ODX0ZA" localSheetId="11" hidden="1">#REF!</definedName>
    <definedName name="BExU1QZEEKJA35IMEOLOJ3ODX0ZA" localSheetId="2" hidden="1">#REF!</definedName>
    <definedName name="BExU1QZEEKJA35IMEOLOJ3ODX0ZA" localSheetId="14" hidden="1">#REF!</definedName>
    <definedName name="BExU1QZEEKJA35IMEOLOJ3ODX0ZA" localSheetId="12" hidden="1">#REF!</definedName>
    <definedName name="BExU1QZEEKJA35IMEOLOJ3ODX0ZA" hidden="1">#REF!</definedName>
    <definedName name="BExU1VRURIWWVJ95O40WA23LMTJD" localSheetId="11" hidden="1">#REF!</definedName>
    <definedName name="BExU1VRURIWWVJ95O40WA23LMTJD" localSheetId="2" hidden="1">#REF!</definedName>
    <definedName name="BExU1VRURIWWVJ95O40WA23LMTJD" localSheetId="14" hidden="1">#REF!</definedName>
    <definedName name="BExU1VRURIWWVJ95O40WA23LMTJD" localSheetId="12" hidden="1">#REF!</definedName>
    <definedName name="BExU1VRURIWWVJ95O40WA23LMTJD" hidden="1">#REF!</definedName>
    <definedName name="BExU2A0FXVBDX9LO3VWEXB4TLFT0" localSheetId="11" hidden="1">#REF!</definedName>
    <definedName name="BExU2A0FXVBDX9LO3VWEXB4TLFT0" localSheetId="2" hidden="1">#REF!</definedName>
    <definedName name="BExU2A0FXVBDX9LO3VWEXB4TLFT0" localSheetId="14" hidden="1">#REF!</definedName>
    <definedName name="BExU2A0FXVBDX9LO3VWEXB4TLFT0" localSheetId="12" hidden="1">#REF!</definedName>
    <definedName name="BExU2A0FXVBDX9LO3VWEXB4TLFT0" hidden="1">#REF!</definedName>
    <definedName name="BExU2LEH667H33V81XVEZUP2O0UQ" localSheetId="11" hidden="1">#REF!</definedName>
    <definedName name="BExU2LEH667H33V81XVEZUP2O0UQ" localSheetId="2" hidden="1">#REF!</definedName>
    <definedName name="BExU2LEH667H33V81XVEZUP2O0UQ" localSheetId="14" hidden="1">#REF!</definedName>
    <definedName name="BExU2LEH667H33V81XVEZUP2O0UQ" localSheetId="12" hidden="1">#REF!</definedName>
    <definedName name="BExU2LEH667H33V81XVEZUP2O0UQ" hidden="1">#REF!</definedName>
    <definedName name="BExU2M5CK6XK55UIHDVYRXJJJRI4" localSheetId="11" hidden="1">#REF!</definedName>
    <definedName name="BExU2M5CK6XK55UIHDVYRXJJJRI4" localSheetId="2" hidden="1">#REF!</definedName>
    <definedName name="BExU2M5CK6XK55UIHDVYRXJJJRI4" localSheetId="14" hidden="1">#REF!</definedName>
    <definedName name="BExU2M5CK6XK55UIHDVYRXJJJRI4" localSheetId="12" hidden="1">#REF!</definedName>
    <definedName name="BExU2M5CK6XK55UIHDVYRXJJJRI4" hidden="1">#REF!</definedName>
    <definedName name="BExU2TXVT25ZTOFQAF6CM53Z1RLF" localSheetId="11" hidden="1">#REF!</definedName>
    <definedName name="BExU2TXVT25ZTOFQAF6CM53Z1RLF" localSheetId="2" hidden="1">#REF!</definedName>
    <definedName name="BExU2TXVT25ZTOFQAF6CM53Z1RLF" localSheetId="14" hidden="1">#REF!</definedName>
    <definedName name="BExU2TXVT25ZTOFQAF6CM53Z1RLF" localSheetId="12" hidden="1">#REF!</definedName>
    <definedName name="BExU2TXVT25ZTOFQAF6CM53Z1RLF" hidden="1">#REF!</definedName>
    <definedName name="BExU2XZLYIU19G7358W5T9E87AFR" localSheetId="11" hidden="1">#REF!</definedName>
    <definedName name="BExU2XZLYIU19G7358W5T9E87AFR" localSheetId="2" hidden="1">#REF!</definedName>
    <definedName name="BExU2XZLYIU19G7358W5T9E87AFR" localSheetId="14" hidden="1">#REF!</definedName>
    <definedName name="BExU2XZLYIU19G7358W5T9E87AFR" localSheetId="12" hidden="1">#REF!</definedName>
    <definedName name="BExU2XZLYIU19G7358W5T9E87AFR" hidden="1">#REF!</definedName>
    <definedName name="BExU2ZXMKRBQEX0CT3ZPZ3UFZP1G" localSheetId="11" hidden="1">#REF!</definedName>
    <definedName name="BExU2ZXMKRBQEX0CT3ZPZ3UFZP1G" localSheetId="2" hidden="1">#REF!</definedName>
    <definedName name="BExU2ZXMKRBQEX0CT3ZPZ3UFZP1G" localSheetId="14" hidden="1">#REF!</definedName>
    <definedName name="BExU2ZXMKRBQEX0CT3ZPZ3UFZP1G" localSheetId="12" hidden="1">#REF!</definedName>
    <definedName name="BExU2ZXMKRBQEX0CT3ZPZ3UFZP1G" hidden="1">#REF!</definedName>
    <definedName name="BExU35XHF1K1XEQUSZ292S5T61YA" localSheetId="11" hidden="1">#REF!</definedName>
    <definedName name="BExU35XHF1K1XEQUSZ292S5T61YA" localSheetId="2" hidden="1">#REF!</definedName>
    <definedName name="BExU35XHF1K1XEQUSZ292S5T61YA" localSheetId="14" hidden="1">#REF!</definedName>
    <definedName name="BExU35XHF1K1XEQUSZ292S5T61YA" localSheetId="12" hidden="1">#REF!</definedName>
    <definedName name="BExU35XHF1K1XEQUSZ292S5T61YA" hidden="1">#REF!</definedName>
    <definedName name="BExU38S1U5IC1T5A3P2TZU5OV0LN" localSheetId="11" hidden="1">#REF!</definedName>
    <definedName name="BExU38S1U5IC1T5A3P2TZU5OV0LN" localSheetId="2" hidden="1">#REF!</definedName>
    <definedName name="BExU38S1U5IC1T5A3P2TZU5OV0LN" localSheetId="14" hidden="1">#REF!</definedName>
    <definedName name="BExU38S1U5IC1T5A3P2TZU5OV0LN" localSheetId="12" hidden="1">#REF!</definedName>
    <definedName name="BExU38S1U5IC1T5A3P2TZU5OV0LN" hidden="1">#REF!</definedName>
    <definedName name="BExU3B66MCKJFSKT3HL8B5EJGVX0" localSheetId="11" hidden="1">#REF!</definedName>
    <definedName name="BExU3B66MCKJFSKT3HL8B5EJGVX0" localSheetId="2" hidden="1">#REF!</definedName>
    <definedName name="BExU3B66MCKJFSKT3HL8B5EJGVX0" localSheetId="14" hidden="1">#REF!</definedName>
    <definedName name="BExU3B66MCKJFSKT3HL8B5EJGVX0" localSheetId="12" hidden="1">#REF!</definedName>
    <definedName name="BExU3B66MCKJFSKT3HL8B5EJGVX0" hidden="1">#REF!</definedName>
    <definedName name="BExU3FDFDB2NVPYUR5V7OA3HF474" localSheetId="11" hidden="1">#REF!</definedName>
    <definedName name="BExU3FDFDB2NVPYUR5V7OA3HF474" localSheetId="2" hidden="1">#REF!</definedName>
    <definedName name="BExU3FDFDB2NVPYUR5V7OA3HF474" localSheetId="14" hidden="1">#REF!</definedName>
    <definedName name="BExU3FDFDB2NVPYUR5V7OA3HF474" localSheetId="12" hidden="1">#REF!</definedName>
    <definedName name="BExU3FDFDB2NVPYUR5V7OA3HF474" hidden="1">#REF!</definedName>
    <definedName name="BExU3R7J076KUCCEUGKAYMANTUT5" localSheetId="11" hidden="1">#REF!</definedName>
    <definedName name="BExU3R7J076KUCCEUGKAYMANTUT5" localSheetId="2" hidden="1">#REF!</definedName>
    <definedName name="BExU3R7J076KUCCEUGKAYMANTUT5" localSheetId="14" hidden="1">#REF!</definedName>
    <definedName name="BExU3R7J076KUCCEUGKAYMANTUT5" localSheetId="12" hidden="1">#REF!</definedName>
    <definedName name="BExU3R7J076KUCCEUGKAYMANTUT5" hidden="1">#REF!</definedName>
    <definedName name="BExU3UNI9NR1RNZR07NSLSZMDOQQ" localSheetId="11" hidden="1">#REF!</definedName>
    <definedName name="BExU3UNI9NR1RNZR07NSLSZMDOQQ" localSheetId="2" hidden="1">#REF!</definedName>
    <definedName name="BExU3UNI9NR1RNZR07NSLSZMDOQQ" localSheetId="14" hidden="1">#REF!</definedName>
    <definedName name="BExU3UNI9NR1RNZR07NSLSZMDOQQ" localSheetId="12" hidden="1">#REF!</definedName>
    <definedName name="BExU3UNI9NR1RNZR07NSLSZMDOQQ" hidden="1">#REF!</definedName>
    <definedName name="BExU401R18N6XKZKL7CNFOZQCM14" localSheetId="11" hidden="1">#REF!</definedName>
    <definedName name="BExU401R18N6XKZKL7CNFOZQCM14" localSheetId="2" hidden="1">#REF!</definedName>
    <definedName name="BExU401R18N6XKZKL7CNFOZQCM14" localSheetId="14" hidden="1">#REF!</definedName>
    <definedName name="BExU401R18N6XKZKL7CNFOZQCM14" localSheetId="12" hidden="1">#REF!</definedName>
    <definedName name="BExU401R18N6XKZKL7CNFOZQCM14" hidden="1">#REF!</definedName>
    <definedName name="BExU42QVGY7TK39W1BIN6CDRG2OE" localSheetId="11" hidden="1">#REF!</definedName>
    <definedName name="BExU42QVGY7TK39W1BIN6CDRG2OE" localSheetId="2" hidden="1">#REF!</definedName>
    <definedName name="BExU42QVGY7TK39W1BIN6CDRG2OE" localSheetId="14" hidden="1">#REF!</definedName>
    <definedName name="BExU42QVGY7TK39W1BIN6CDRG2OE" localSheetId="12" hidden="1">#REF!</definedName>
    <definedName name="BExU42QVGY7TK39W1BIN6CDRG2OE" hidden="1">#REF!</definedName>
    <definedName name="BExU431LXP7LIUNGJB9OSXEANFGX" localSheetId="11" hidden="1">#REF!</definedName>
    <definedName name="BExU431LXP7LIUNGJB9OSXEANFGX" localSheetId="2" hidden="1">#REF!</definedName>
    <definedName name="BExU431LXP7LIUNGJB9OSXEANFGX" localSheetId="14" hidden="1">#REF!</definedName>
    <definedName name="BExU431LXP7LIUNGJB9OSXEANFGX" localSheetId="12" hidden="1">#REF!</definedName>
    <definedName name="BExU431LXP7LIUNGJB9OSXEANFGX" hidden="1">#REF!</definedName>
    <definedName name="BExU47OZMS6TCWMEHHF0UCSFLLPI" localSheetId="11" hidden="1">#REF!</definedName>
    <definedName name="BExU47OZMS6TCWMEHHF0UCSFLLPI" localSheetId="2" hidden="1">#REF!</definedName>
    <definedName name="BExU47OZMS6TCWMEHHF0UCSFLLPI" localSheetId="14" hidden="1">#REF!</definedName>
    <definedName name="BExU47OZMS6TCWMEHHF0UCSFLLPI" localSheetId="12" hidden="1">#REF!</definedName>
    <definedName name="BExU47OZMS6TCWMEHHF0UCSFLLPI" hidden="1">#REF!</definedName>
    <definedName name="BExU4D36E8TXN0M8KSNGEAFYP4DQ" localSheetId="11" hidden="1">#REF!</definedName>
    <definedName name="BExU4D36E8TXN0M8KSNGEAFYP4DQ" localSheetId="2" hidden="1">#REF!</definedName>
    <definedName name="BExU4D36E8TXN0M8KSNGEAFYP4DQ" localSheetId="14" hidden="1">#REF!</definedName>
    <definedName name="BExU4D36E8TXN0M8KSNGEAFYP4DQ" localSheetId="12" hidden="1">#REF!</definedName>
    <definedName name="BExU4D36E8TXN0M8KSNGEAFYP4DQ" hidden="1">#REF!</definedName>
    <definedName name="BExU4G31RRVLJ3AC6E1FNEFMXM3O" localSheetId="11" hidden="1">#REF!</definedName>
    <definedName name="BExU4G31RRVLJ3AC6E1FNEFMXM3O" localSheetId="2" hidden="1">#REF!</definedName>
    <definedName name="BExU4G31RRVLJ3AC6E1FNEFMXM3O" localSheetId="14" hidden="1">#REF!</definedName>
    <definedName name="BExU4G31RRVLJ3AC6E1FNEFMXM3O" localSheetId="12" hidden="1">#REF!</definedName>
    <definedName name="BExU4G31RRVLJ3AC6E1FNEFMXM3O" hidden="1">#REF!</definedName>
    <definedName name="BExU4GDVLPUEWBA4MRYRTQAUNO7B" localSheetId="11" hidden="1">#REF!</definedName>
    <definedName name="BExU4GDVLPUEWBA4MRYRTQAUNO7B" localSheetId="2" hidden="1">#REF!</definedName>
    <definedName name="BExU4GDVLPUEWBA4MRYRTQAUNO7B" localSheetId="14" hidden="1">#REF!</definedName>
    <definedName name="BExU4GDVLPUEWBA4MRYRTQAUNO7B" localSheetId="12" hidden="1">#REF!</definedName>
    <definedName name="BExU4GDVLPUEWBA4MRYRTQAUNO7B" hidden="1">#REF!</definedName>
    <definedName name="BExU4H4RAMAX0XVAWT5WFYQNPAL3" localSheetId="11" hidden="1">#REF!</definedName>
    <definedName name="BExU4H4RAMAX0XVAWT5WFYQNPAL3" localSheetId="2" hidden="1">#REF!</definedName>
    <definedName name="BExU4H4RAMAX0XVAWT5WFYQNPAL3" localSheetId="14" hidden="1">#REF!</definedName>
    <definedName name="BExU4H4RAMAX0XVAWT5WFYQNPAL3" localSheetId="12" hidden="1">#REF!</definedName>
    <definedName name="BExU4H4RAMAX0XVAWT5WFYQNPAL3" hidden="1">#REF!</definedName>
    <definedName name="BExU4I148DA7PRCCISLWQ6ABXFK6" localSheetId="11" hidden="1">#REF!</definedName>
    <definedName name="BExU4I148DA7PRCCISLWQ6ABXFK6" localSheetId="2" hidden="1">#REF!</definedName>
    <definedName name="BExU4I148DA7PRCCISLWQ6ABXFK6" localSheetId="14" hidden="1">#REF!</definedName>
    <definedName name="BExU4I148DA7PRCCISLWQ6ABXFK6" localSheetId="12" hidden="1">#REF!</definedName>
    <definedName name="BExU4I148DA7PRCCISLWQ6ABXFK6" hidden="1">#REF!</definedName>
    <definedName name="BExU4L101H2KQHVKCKQ4PBAWZV6K" localSheetId="11" hidden="1">#REF!</definedName>
    <definedName name="BExU4L101H2KQHVKCKQ4PBAWZV6K" localSheetId="2" hidden="1">#REF!</definedName>
    <definedName name="BExU4L101H2KQHVKCKQ4PBAWZV6K" localSheetId="14" hidden="1">#REF!</definedName>
    <definedName name="BExU4L101H2KQHVKCKQ4PBAWZV6K" localSheetId="12" hidden="1">#REF!</definedName>
    <definedName name="BExU4L101H2KQHVKCKQ4PBAWZV6K" hidden="1">#REF!</definedName>
    <definedName name="BExU4LML14Q7KDTYIKJWXF68W7X1" localSheetId="11" hidden="1">#REF!</definedName>
    <definedName name="BExU4LML14Q7KDTYIKJWXF68W7X1" localSheetId="2" hidden="1">#REF!</definedName>
    <definedName name="BExU4LML14Q7KDTYIKJWXF68W7X1" localSheetId="14" hidden="1">#REF!</definedName>
    <definedName name="BExU4LML14Q7KDTYIKJWXF68W7X1" localSheetId="12" hidden="1">#REF!</definedName>
    <definedName name="BExU4LML14Q7KDTYIKJWXF68W7X1" hidden="1">#REF!</definedName>
    <definedName name="BExU4NA00RRRBGRT6TOB0MXZRCRZ" localSheetId="11" hidden="1">#REF!</definedName>
    <definedName name="BExU4NA00RRRBGRT6TOB0MXZRCRZ" localSheetId="2" hidden="1">#REF!</definedName>
    <definedName name="BExU4NA00RRRBGRT6TOB0MXZRCRZ" localSheetId="14" hidden="1">#REF!</definedName>
    <definedName name="BExU4NA00RRRBGRT6TOB0MXZRCRZ" localSheetId="12" hidden="1">#REF!</definedName>
    <definedName name="BExU4NA00RRRBGRT6TOB0MXZRCRZ" hidden="1">#REF!</definedName>
    <definedName name="BExU529I6YHVOG83TJHWSILIQU1S" localSheetId="11" hidden="1">#REF!</definedName>
    <definedName name="BExU529I6YHVOG83TJHWSILIQU1S" localSheetId="2" hidden="1">#REF!</definedName>
    <definedName name="BExU529I6YHVOG83TJHWSILIQU1S" localSheetId="14" hidden="1">#REF!</definedName>
    <definedName name="BExU529I6YHVOG83TJHWSILIQU1S" localSheetId="12" hidden="1">#REF!</definedName>
    <definedName name="BExU529I6YHVOG83TJHWSILIQU1S" hidden="1">#REF!</definedName>
    <definedName name="BExU57YCIKPRD8QWL6EU0YR3NG3J" localSheetId="11" hidden="1">#REF!</definedName>
    <definedName name="BExU57YCIKPRD8QWL6EU0YR3NG3J" localSheetId="2" hidden="1">#REF!</definedName>
    <definedName name="BExU57YCIKPRD8QWL6EU0YR3NG3J" localSheetId="14" hidden="1">#REF!</definedName>
    <definedName name="BExU57YCIKPRD8QWL6EU0YR3NG3J" localSheetId="12" hidden="1">#REF!</definedName>
    <definedName name="BExU57YCIKPRD8QWL6EU0YR3NG3J" hidden="1">#REF!</definedName>
    <definedName name="BExU5DSTBWXLN6E59B757KRWRI6E" localSheetId="11" hidden="1">#REF!</definedName>
    <definedName name="BExU5DSTBWXLN6E59B757KRWRI6E" localSheetId="2" hidden="1">#REF!</definedName>
    <definedName name="BExU5DSTBWXLN6E59B757KRWRI6E" localSheetId="14" hidden="1">#REF!</definedName>
    <definedName name="BExU5DSTBWXLN6E59B757KRWRI6E" localSheetId="12" hidden="1">#REF!</definedName>
    <definedName name="BExU5DSTBWXLN6E59B757KRWRI6E" hidden="1">#REF!</definedName>
    <definedName name="BExU5JSMO03X9M4WIRPP8JPSMQKJ" localSheetId="11" hidden="1">#REF!</definedName>
    <definedName name="BExU5JSMO03X9M4WIRPP8JPSMQKJ" localSheetId="2" hidden="1">#REF!</definedName>
    <definedName name="BExU5JSMO03X9M4WIRPP8JPSMQKJ" localSheetId="14" hidden="1">#REF!</definedName>
    <definedName name="BExU5JSMO03X9M4WIRPP8JPSMQKJ" localSheetId="12" hidden="1">#REF!</definedName>
    <definedName name="BExU5JSMO03X9M4WIRPP8JPSMQKJ" hidden="1">#REF!</definedName>
    <definedName name="BExU5TDWM8NNDHYPQ7OQODTQ368A" localSheetId="11" hidden="1">#REF!</definedName>
    <definedName name="BExU5TDWM8NNDHYPQ7OQODTQ368A" localSheetId="2" hidden="1">#REF!</definedName>
    <definedName name="BExU5TDWM8NNDHYPQ7OQODTQ368A" localSheetId="14" hidden="1">#REF!</definedName>
    <definedName name="BExU5TDWM8NNDHYPQ7OQODTQ368A" localSheetId="12" hidden="1">#REF!</definedName>
    <definedName name="BExU5TDWM8NNDHYPQ7OQODTQ368A" hidden="1">#REF!</definedName>
    <definedName name="BExU5X4OX1V1XHS6WSSORVQPP6Z3" localSheetId="11" hidden="1">#REF!</definedName>
    <definedName name="BExU5X4OX1V1XHS6WSSORVQPP6Z3" localSheetId="2" hidden="1">#REF!</definedName>
    <definedName name="BExU5X4OX1V1XHS6WSSORVQPP6Z3" localSheetId="14" hidden="1">#REF!</definedName>
    <definedName name="BExU5X4OX1V1XHS6WSSORVQPP6Z3" localSheetId="12" hidden="1">#REF!</definedName>
    <definedName name="BExU5X4OX1V1XHS6WSSORVQPP6Z3" hidden="1">#REF!</definedName>
    <definedName name="BExU5XVPARTFMRYHNUTBKDIL4UJN" localSheetId="11" hidden="1">#REF!</definedName>
    <definedName name="BExU5XVPARTFMRYHNUTBKDIL4UJN" localSheetId="2" hidden="1">#REF!</definedName>
    <definedName name="BExU5XVPARTFMRYHNUTBKDIL4UJN" localSheetId="14" hidden="1">#REF!</definedName>
    <definedName name="BExU5XVPARTFMRYHNUTBKDIL4UJN" localSheetId="12" hidden="1">#REF!</definedName>
    <definedName name="BExU5XVPARTFMRYHNUTBKDIL4UJN" hidden="1">#REF!</definedName>
    <definedName name="BExU66KMFBAP8JCVG9VM1RD1TNFF" localSheetId="11" hidden="1">#REF!</definedName>
    <definedName name="BExU66KMFBAP8JCVG9VM1RD1TNFF" localSheetId="2" hidden="1">#REF!</definedName>
    <definedName name="BExU66KMFBAP8JCVG9VM1RD1TNFF" localSheetId="14" hidden="1">#REF!</definedName>
    <definedName name="BExU66KMFBAP8JCVG9VM1RD1TNFF" localSheetId="12" hidden="1">#REF!</definedName>
    <definedName name="BExU66KMFBAP8JCVG9VM1RD1TNFF" hidden="1">#REF!</definedName>
    <definedName name="BExU68IOM3CB3TACNAE9565TW7SH" localSheetId="11" hidden="1">#REF!</definedName>
    <definedName name="BExU68IOM3CB3TACNAE9565TW7SH" localSheetId="2" hidden="1">#REF!</definedName>
    <definedName name="BExU68IOM3CB3TACNAE9565TW7SH" localSheetId="14" hidden="1">#REF!</definedName>
    <definedName name="BExU68IOM3CB3TACNAE9565TW7SH" localSheetId="12" hidden="1">#REF!</definedName>
    <definedName name="BExU68IOM3CB3TACNAE9565TW7SH" hidden="1">#REF!</definedName>
    <definedName name="BExU6AM82KN21E82HMWVP3LWP9IL" localSheetId="11" hidden="1">#REF!</definedName>
    <definedName name="BExU6AM82KN21E82HMWVP3LWP9IL" localSheetId="2" hidden="1">#REF!</definedName>
    <definedName name="BExU6AM82KN21E82HMWVP3LWP9IL" localSheetId="14" hidden="1">#REF!</definedName>
    <definedName name="BExU6AM82KN21E82HMWVP3LWP9IL" localSheetId="12" hidden="1">#REF!</definedName>
    <definedName name="BExU6AM82KN21E82HMWVP3LWP9IL" hidden="1">#REF!</definedName>
    <definedName name="BExU6FEU1MRHU98R9YOJC5OKUJ6L" localSheetId="11" hidden="1">#REF!</definedName>
    <definedName name="BExU6FEU1MRHU98R9YOJC5OKUJ6L" localSheetId="2" hidden="1">#REF!</definedName>
    <definedName name="BExU6FEU1MRHU98R9YOJC5OKUJ6L" localSheetId="14" hidden="1">#REF!</definedName>
    <definedName name="BExU6FEU1MRHU98R9YOJC5OKUJ6L" localSheetId="12" hidden="1">#REF!</definedName>
    <definedName name="BExU6FEU1MRHU98R9YOJC5OKUJ6L" hidden="1">#REF!</definedName>
    <definedName name="BExU6KIAJ663Y8W8QMU4HCF183DF" localSheetId="11" hidden="1">#REF!</definedName>
    <definedName name="BExU6KIAJ663Y8W8QMU4HCF183DF" localSheetId="2" hidden="1">#REF!</definedName>
    <definedName name="BExU6KIAJ663Y8W8QMU4HCF183DF" localSheetId="14" hidden="1">#REF!</definedName>
    <definedName name="BExU6KIAJ663Y8W8QMU4HCF183DF" localSheetId="12" hidden="1">#REF!</definedName>
    <definedName name="BExU6KIAJ663Y8W8QMU4HCF183DF" hidden="1">#REF!</definedName>
    <definedName name="BExU6KT19B4PG6SHXFBGBPLM66KT" localSheetId="11" hidden="1">#REF!</definedName>
    <definedName name="BExU6KT19B4PG6SHXFBGBPLM66KT" localSheetId="2" hidden="1">#REF!</definedName>
    <definedName name="BExU6KT19B4PG6SHXFBGBPLM66KT" localSheetId="14" hidden="1">#REF!</definedName>
    <definedName name="BExU6KT19B4PG6SHXFBGBPLM66KT" localSheetId="12" hidden="1">#REF!</definedName>
    <definedName name="BExU6KT19B4PG6SHXFBGBPLM66KT" hidden="1">#REF!</definedName>
    <definedName name="BExU6PAVKIOAIMQ9XQIHHF1SUAGO" localSheetId="11" hidden="1">#REF!</definedName>
    <definedName name="BExU6PAVKIOAIMQ9XQIHHF1SUAGO" localSheetId="2" hidden="1">#REF!</definedName>
    <definedName name="BExU6PAVKIOAIMQ9XQIHHF1SUAGO" localSheetId="14" hidden="1">#REF!</definedName>
    <definedName name="BExU6PAVKIOAIMQ9XQIHHF1SUAGO" localSheetId="12" hidden="1">#REF!</definedName>
    <definedName name="BExU6PAVKIOAIMQ9XQIHHF1SUAGO" hidden="1">#REF!</definedName>
    <definedName name="BExU6SLKTWV0YINVLTI6BCG9ANZM" localSheetId="11" hidden="1">#REF!</definedName>
    <definedName name="BExU6SLKTWV0YINVLTI6BCG9ANZM" localSheetId="2" hidden="1">#REF!</definedName>
    <definedName name="BExU6SLKTWV0YINVLTI6BCG9ANZM" localSheetId="14" hidden="1">#REF!</definedName>
    <definedName name="BExU6SLKTWV0YINVLTI6BCG9ANZM" localSheetId="12" hidden="1">#REF!</definedName>
    <definedName name="BExU6SLKTWV0YINVLTI6BCG9ANZM" hidden="1">#REF!</definedName>
    <definedName name="BExU6WXXC7SSQDMHSLUN5C2V4IYX" localSheetId="11" hidden="1">#REF!</definedName>
    <definedName name="BExU6WXXC7SSQDMHSLUN5C2V4IYX" localSheetId="2" hidden="1">#REF!</definedName>
    <definedName name="BExU6WXXC7SSQDMHSLUN5C2V4IYX" localSheetId="14" hidden="1">#REF!</definedName>
    <definedName name="BExU6WXXC7SSQDMHSLUN5C2V4IYX" localSheetId="12" hidden="1">#REF!</definedName>
    <definedName name="BExU6WXXC7SSQDMHSLUN5C2V4IYX" hidden="1">#REF!</definedName>
    <definedName name="BExU73387E74XE8A9UKZLZNJYY65" localSheetId="11" hidden="1">#REF!</definedName>
    <definedName name="BExU73387E74XE8A9UKZLZNJYY65" localSheetId="2" hidden="1">#REF!</definedName>
    <definedName name="BExU73387E74XE8A9UKZLZNJYY65" localSheetId="14" hidden="1">#REF!</definedName>
    <definedName name="BExU73387E74XE8A9UKZLZNJYY65" localSheetId="12" hidden="1">#REF!</definedName>
    <definedName name="BExU73387E74XE8A9UKZLZNJYY65" hidden="1">#REF!</definedName>
    <definedName name="BExU76ZHCJM8I7VSICCMSTC33O6U" localSheetId="11" hidden="1">#REF!</definedName>
    <definedName name="BExU76ZHCJM8I7VSICCMSTC33O6U" localSheetId="2" hidden="1">#REF!</definedName>
    <definedName name="BExU76ZHCJM8I7VSICCMSTC33O6U" localSheetId="14" hidden="1">#REF!</definedName>
    <definedName name="BExU76ZHCJM8I7VSICCMSTC33O6U" localSheetId="12" hidden="1">#REF!</definedName>
    <definedName name="BExU76ZHCJM8I7VSICCMSTC33O6U" hidden="1">#REF!</definedName>
    <definedName name="BExU7BBTUF8BQ42DSGM94X5TG5GF" localSheetId="11" hidden="1">#REF!</definedName>
    <definedName name="BExU7BBTUF8BQ42DSGM94X5TG5GF" localSheetId="2" hidden="1">#REF!</definedName>
    <definedName name="BExU7BBTUF8BQ42DSGM94X5TG5GF" localSheetId="14" hidden="1">#REF!</definedName>
    <definedName name="BExU7BBTUF8BQ42DSGM94X5TG5GF" localSheetId="12" hidden="1">#REF!</definedName>
    <definedName name="BExU7BBTUF8BQ42DSGM94X5TG5GF" hidden="1">#REF!</definedName>
    <definedName name="BExU7HH4EAHFQHT4AXKGWAWZP3I0" localSheetId="11" hidden="1">#REF!</definedName>
    <definedName name="BExU7HH4EAHFQHT4AXKGWAWZP3I0" localSheetId="2" hidden="1">#REF!</definedName>
    <definedName name="BExU7HH4EAHFQHT4AXKGWAWZP3I0" localSheetId="14" hidden="1">#REF!</definedName>
    <definedName name="BExU7HH4EAHFQHT4AXKGWAWZP3I0" localSheetId="12" hidden="1">#REF!</definedName>
    <definedName name="BExU7HH4EAHFQHT4AXKGWAWZP3I0" hidden="1">#REF!</definedName>
    <definedName name="BExU7L7WPQSA0ELXZ0I86V33QCCJ" localSheetId="11" hidden="1">#REF!</definedName>
    <definedName name="BExU7L7WPQSA0ELXZ0I86V33QCCJ" localSheetId="2" hidden="1">#REF!</definedName>
    <definedName name="BExU7L7WPQSA0ELXZ0I86V33QCCJ" localSheetId="14" hidden="1">#REF!</definedName>
    <definedName name="BExU7L7WPQSA0ELXZ0I86V33QCCJ" localSheetId="12" hidden="1">#REF!</definedName>
    <definedName name="BExU7L7WPQSA0ELXZ0I86V33QCCJ" hidden="1">#REF!</definedName>
    <definedName name="BExU7MF1ZVPDHOSMCAXOSYICHZ4I" localSheetId="11" hidden="1">#REF!</definedName>
    <definedName name="BExU7MF1ZVPDHOSMCAXOSYICHZ4I" localSheetId="2" hidden="1">#REF!</definedName>
    <definedName name="BExU7MF1ZVPDHOSMCAXOSYICHZ4I" localSheetId="14" hidden="1">#REF!</definedName>
    <definedName name="BExU7MF1ZVPDHOSMCAXOSYICHZ4I" localSheetId="12" hidden="1">#REF!</definedName>
    <definedName name="BExU7MF1ZVPDHOSMCAXOSYICHZ4I" hidden="1">#REF!</definedName>
    <definedName name="BExU7O2BJ6D5YCKEL6FD2EFCWYRX" localSheetId="11" hidden="1">#REF!</definedName>
    <definedName name="BExU7O2BJ6D5YCKEL6FD2EFCWYRX" localSheetId="2" hidden="1">#REF!</definedName>
    <definedName name="BExU7O2BJ6D5YCKEL6FD2EFCWYRX" localSheetId="14" hidden="1">#REF!</definedName>
    <definedName name="BExU7O2BJ6D5YCKEL6FD2EFCWYRX" localSheetId="12" hidden="1">#REF!</definedName>
    <definedName name="BExU7O2BJ6D5YCKEL6FD2EFCWYRX" hidden="1">#REF!</definedName>
    <definedName name="BExU7Q0JS9YIUKUPNSSAIDK2KJAV" localSheetId="11" hidden="1">#REF!</definedName>
    <definedName name="BExU7Q0JS9YIUKUPNSSAIDK2KJAV" localSheetId="2" hidden="1">#REF!</definedName>
    <definedName name="BExU7Q0JS9YIUKUPNSSAIDK2KJAV" localSheetId="14" hidden="1">#REF!</definedName>
    <definedName name="BExU7Q0JS9YIUKUPNSSAIDK2KJAV" localSheetId="12" hidden="1">#REF!</definedName>
    <definedName name="BExU7Q0JS9YIUKUPNSSAIDK2KJAV" hidden="1">#REF!</definedName>
    <definedName name="BExU80I6AE5OU7P7F5V7HWIZBJ4P" localSheetId="11" hidden="1">#REF!</definedName>
    <definedName name="BExU80I6AE5OU7P7F5V7HWIZBJ4P" localSheetId="2" hidden="1">#REF!</definedName>
    <definedName name="BExU80I6AE5OU7P7F5V7HWIZBJ4P" localSheetId="14" hidden="1">#REF!</definedName>
    <definedName name="BExU80I6AE5OU7P7F5V7HWIZBJ4P" localSheetId="12" hidden="1">#REF!</definedName>
    <definedName name="BExU80I6AE5OU7P7F5V7HWIZBJ4P" hidden="1">#REF!</definedName>
    <definedName name="BExU86NB26MCPYIISZ36HADONGT2" localSheetId="11" hidden="1">#REF!</definedName>
    <definedName name="BExU86NB26MCPYIISZ36HADONGT2" localSheetId="2" hidden="1">#REF!</definedName>
    <definedName name="BExU86NB26MCPYIISZ36HADONGT2" localSheetId="14" hidden="1">#REF!</definedName>
    <definedName name="BExU86NB26MCPYIISZ36HADONGT2" localSheetId="12" hidden="1">#REF!</definedName>
    <definedName name="BExU86NB26MCPYIISZ36HADONGT2" hidden="1">#REF!</definedName>
    <definedName name="BExU885EZZNSZV3GP298UJ8LB7OL" localSheetId="11" hidden="1">#REF!</definedName>
    <definedName name="BExU885EZZNSZV3GP298UJ8LB7OL" localSheetId="2" hidden="1">#REF!</definedName>
    <definedName name="BExU885EZZNSZV3GP298UJ8LB7OL" localSheetId="14" hidden="1">#REF!</definedName>
    <definedName name="BExU885EZZNSZV3GP298UJ8LB7OL" localSheetId="12" hidden="1">#REF!</definedName>
    <definedName name="BExU885EZZNSZV3GP298UJ8LB7OL" hidden="1">#REF!</definedName>
    <definedName name="BExU8FSAUP9TUZ1NO9WXK80QPHWV" localSheetId="11" hidden="1">#REF!</definedName>
    <definedName name="BExU8FSAUP9TUZ1NO9WXK80QPHWV" localSheetId="2" hidden="1">#REF!</definedName>
    <definedName name="BExU8FSAUP9TUZ1NO9WXK80QPHWV" localSheetId="14" hidden="1">#REF!</definedName>
    <definedName name="BExU8FSAUP9TUZ1NO9WXK80QPHWV" localSheetId="12" hidden="1">#REF!</definedName>
    <definedName name="BExU8FSAUP9TUZ1NO9WXK80QPHWV" hidden="1">#REF!</definedName>
    <definedName name="BExU8KFLAN778MBN93NYZB0FV30G" localSheetId="11" hidden="1">#REF!</definedName>
    <definedName name="BExU8KFLAN778MBN93NYZB0FV30G" localSheetId="2" hidden="1">#REF!</definedName>
    <definedName name="BExU8KFLAN778MBN93NYZB0FV30G" localSheetId="14" hidden="1">#REF!</definedName>
    <definedName name="BExU8KFLAN778MBN93NYZB0FV30G" localSheetId="12" hidden="1">#REF!</definedName>
    <definedName name="BExU8KFLAN778MBN93NYZB0FV30G" hidden="1">#REF!</definedName>
    <definedName name="BExU8PZC6845UUDFG9M8FTC3P3DK" localSheetId="11" hidden="1">#REF!</definedName>
    <definedName name="BExU8PZC6845UUDFG9M8FTC3P3DK" localSheetId="2" hidden="1">#REF!</definedName>
    <definedName name="BExU8PZC6845UUDFG9M8FTC3P3DK" localSheetId="14" hidden="1">#REF!</definedName>
    <definedName name="BExU8PZC6845UUDFG9M8FTC3P3DK" localSheetId="12" hidden="1">#REF!</definedName>
    <definedName name="BExU8PZC6845UUDFG9M8FTC3P3DK" hidden="1">#REF!</definedName>
    <definedName name="BExU8UX9JX3XLB47YZ8GFXE0V7R2" localSheetId="11" hidden="1">#REF!</definedName>
    <definedName name="BExU8UX9JX3XLB47YZ8GFXE0V7R2" localSheetId="2" hidden="1">#REF!</definedName>
    <definedName name="BExU8UX9JX3XLB47YZ8GFXE0V7R2" localSheetId="14" hidden="1">#REF!</definedName>
    <definedName name="BExU8UX9JX3XLB47YZ8GFXE0V7R2" localSheetId="12" hidden="1">#REF!</definedName>
    <definedName name="BExU8UX9JX3XLB47YZ8GFXE0V7R2" hidden="1">#REF!</definedName>
    <definedName name="BExU8WVGMRSFNWCNHODQ9JQCMZB0" localSheetId="11" hidden="1">#REF!</definedName>
    <definedName name="BExU8WVGMRSFNWCNHODQ9JQCMZB0" localSheetId="2" hidden="1">#REF!</definedName>
    <definedName name="BExU8WVGMRSFNWCNHODQ9JQCMZB0" localSheetId="14" hidden="1">#REF!</definedName>
    <definedName name="BExU8WVGMRSFNWCNHODQ9JQCMZB0" localSheetId="12" hidden="1">#REF!</definedName>
    <definedName name="BExU8WVGMRSFNWCNHODQ9JQCMZB0" hidden="1">#REF!</definedName>
    <definedName name="BExU96M1J7P9DZQ3S9H0C12KGYTW" localSheetId="11" hidden="1">#REF!</definedName>
    <definedName name="BExU96M1J7P9DZQ3S9H0C12KGYTW" localSheetId="2" hidden="1">#REF!</definedName>
    <definedName name="BExU96M1J7P9DZQ3S9H0C12KGYTW" localSheetId="14" hidden="1">#REF!</definedName>
    <definedName name="BExU96M1J7P9DZQ3S9H0C12KGYTW" localSheetId="12" hidden="1">#REF!</definedName>
    <definedName name="BExU96M1J7P9DZQ3S9H0C12KGYTW" hidden="1">#REF!</definedName>
    <definedName name="BExU9F05OR1GZ3057R6UL3WPEIYI" localSheetId="11" hidden="1">#REF!</definedName>
    <definedName name="BExU9F05OR1GZ3057R6UL3WPEIYI" localSheetId="2" hidden="1">#REF!</definedName>
    <definedName name="BExU9F05OR1GZ3057R6UL3WPEIYI" localSheetId="14" hidden="1">#REF!</definedName>
    <definedName name="BExU9F05OR1GZ3057R6UL3WPEIYI" localSheetId="12" hidden="1">#REF!</definedName>
    <definedName name="BExU9F05OR1GZ3057R6UL3WPEIYI" hidden="1">#REF!</definedName>
    <definedName name="BExU9GCSO5YILIKG6VAHN13DL75K" localSheetId="11" hidden="1">#REF!</definedName>
    <definedName name="BExU9GCSO5YILIKG6VAHN13DL75K" localSheetId="2" hidden="1">#REF!</definedName>
    <definedName name="BExU9GCSO5YILIKG6VAHN13DL75K" localSheetId="14" hidden="1">#REF!</definedName>
    <definedName name="BExU9GCSO5YILIKG6VAHN13DL75K" localSheetId="12" hidden="1">#REF!</definedName>
    <definedName name="BExU9GCSO5YILIKG6VAHN13DL75K" hidden="1">#REF!</definedName>
    <definedName name="BExU9KJOZLO15N11MJVN782NFGJ0" localSheetId="11" hidden="1">#REF!</definedName>
    <definedName name="BExU9KJOZLO15N11MJVN782NFGJ0" localSheetId="2" hidden="1">#REF!</definedName>
    <definedName name="BExU9KJOZLO15N11MJVN782NFGJ0" localSheetId="14" hidden="1">#REF!</definedName>
    <definedName name="BExU9KJOZLO15N11MJVN782NFGJ0" localSheetId="12" hidden="1">#REF!</definedName>
    <definedName name="BExU9KJOZLO15N11MJVN782NFGJ0" hidden="1">#REF!</definedName>
    <definedName name="BExU9LG29XU2K1GNKRO4438JYQZE" localSheetId="11" hidden="1">#REF!</definedName>
    <definedName name="BExU9LG29XU2K1GNKRO4438JYQZE" localSheetId="2" hidden="1">#REF!</definedName>
    <definedName name="BExU9LG29XU2K1GNKRO4438JYQZE" localSheetId="14" hidden="1">#REF!</definedName>
    <definedName name="BExU9LG29XU2K1GNKRO4438JYQZE" localSheetId="12" hidden="1">#REF!</definedName>
    <definedName name="BExU9LG29XU2K1GNKRO4438JYQZE" hidden="1">#REF!</definedName>
    <definedName name="BExU9RW36I5Z6JIXUIUB3PJH86LT" localSheetId="11" hidden="1">#REF!</definedName>
    <definedName name="BExU9RW36I5Z6JIXUIUB3PJH86LT" localSheetId="2" hidden="1">#REF!</definedName>
    <definedName name="BExU9RW36I5Z6JIXUIUB3PJH86LT" localSheetId="14" hidden="1">#REF!</definedName>
    <definedName name="BExU9RW36I5Z6JIXUIUB3PJH86LT" localSheetId="12" hidden="1">#REF!</definedName>
    <definedName name="BExU9RW36I5Z6JIXUIUB3PJH86LT" hidden="1">#REF!</definedName>
    <definedName name="BExU9WU19DJ2VAGISPFEGDWWOO4V" localSheetId="11" hidden="1">#REF!</definedName>
    <definedName name="BExU9WU19DJ2VAGISPFEGDWWOO4V" localSheetId="2" hidden="1">#REF!</definedName>
    <definedName name="BExU9WU19DJ2VAGISPFEGDWWOO4V" localSheetId="14" hidden="1">#REF!</definedName>
    <definedName name="BExU9WU19DJ2VAGISPFEGDWWOO4V" localSheetId="12" hidden="1">#REF!</definedName>
    <definedName name="BExU9WU19DJ2VAGISPFEGDWWOO4V" hidden="1">#REF!</definedName>
    <definedName name="BExUA28AO7OWDG3H23Q0CL4B7BHW" localSheetId="11" hidden="1">#REF!</definedName>
    <definedName name="BExUA28AO7OWDG3H23Q0CL4B7BHW" localSheetId="2" hidden="1">#REF!</definedName>
    <definedName name="BExUA28AO7OWDG3H23Q0CL4B7BHW" localSheetId="14" hidden="1">#REF!</definedName>
    <definedName name="BExUA28AO7OWDG3H23Q0CL4B7BHW" localSheetId="12" hidden="1">#REF!</definedName>
    <definedName name="BExUA28AO7OWDG3H23Q0CL4B7BHW" hidden="1">#REF!</definedName>
    <definedName name="BExUA34N2C083NSTAHQGZZ3BCYGK" localSheetId="11" hidden="1">#REF!</definedName>
    <definedName name="BExUA34N2C083NSTAHQGZZ3BCYGK" localSheetId="2" hidden="1">#REF!</definedName>
    <definedName name="BExUA34N2C083NSTAHQGZZ3BCYGK" localSheetId="14" hidden="1">#REF!</definedName>
    <definedName name="BExUA34N2C083NSTAHQGZZ3BCYGK" localSheetId="12" hidden="1">#REF!</definedName>
    <definedName name="BExUA34N2C083NSTAHQGZZ3BCYGK" hidden="1">#REF!</definedName>
    <definedName name="BExUA5O923FFNEBY8BPO1TU3QGBM" localSheetId="11" hidden="1">#REF!</definedName>
    <definedName name="BExUA5O923FFNEBY8BPO1TU3QGBM" localSheetId="2" hidden="1">#REF!</definedName>
    <definedName name="BExUA5O923FFNEBY8BPO1TU3QGBM" localSheetId="14" hidden="1">#REF!</definedName>
    <definedName name="BExUA5O923FFNEBY8BPO1TU3QGBM" localSheetId="12" hidden="1">#REF!</definedName>
    <definedName name="BExUA5O923FFNEBY8BPO1TU3QGBM" hidden="1">#REF!</definedName>
    <definedName name="BExUA6Q4K25VH452AQ3ZIRBCMS61" localSheetId="11" hidden="1">#REF!</definedName>
    <definedName name="BExUA6Q4K25VH452AQ3ZIRBCMS61" localSheetId="2" hidden="1">#REF!</definedName>
    <definedName name="BExUA6Q4K25VH452AQ3ZIRBCMS61" localSheetId="14" hidden="1">#REF!</definedName>
    <definedName name="BExUA6Q4K25VH452AQ3ZIRBCMS61" localSheetId="12" hidden="1">#REF!</definedName>
    <definedName name="BExUA6Q4K25VH452AQ3ZIRBCMS61" hidden="1">#REF!</definedName>
    <definedName name="BExUAFV4JMBSM2SKBQL9NHL0NIBS" localSheetId="11" hidden="1">#REF!</definedName>
    <definedName name="BExUAFV4JMBSM2SKBQL9NHL0NIBS" localSheetId="2" hidden="1">#REF!</definedName>
    <definedName name="BExUAFV4JMBSM2SKBQL9NHL0NIBS" localSheetId="14" hidden="1">#REF!</definedName>
    <definedName name="BExUAFV4JMBSM2SKBQL9NHL0NIBS" localSheetId="12" hidden="1">#REF!</definedName>
    <definedName name="BExUAFV4JMBSM2SKBQL9NHL0NIBS" hidden="1">#REF!</definedName>
    <definedName name="BExUAMWQODKBXMRH1QCMJLJBF8M7" localSheetId="11" hidden="1">#REF!</definedName>
    <definedName name="BExUAMWQODKBXMRH1QCMJLJBF8M7" localSheetId="2" hidden="1">#REF!</definedName>
    <definedName name="BExUAMWQODKBXMRH1QCMJLJBF8M7" localSheetId="14" hidden="1">#REF!</definedName>
    <definedName name="BExUAMWQODKBXMRH1QCMJLJBF8M7" localSheetId="12" hidden="1">#REF!</definedName>
    <definedName name="BExUAMWQODKBXMRH1QCMJLJBF8M7" hidden="1">#REF!</definedName>
    <definedName name="BExUARUP0MX710TNZSAA01HUEAVC" localSheetId="11" hidden="1">#REF!</definedName>
    <definedName name="BExUARUP0MX710TNZSAA01HUEAVC" localSheetId="2" hidden="1">#REF!</definedName>
    <definedName name="BExUARUP0MX710TNZSAA01HUEAVC" localSheetId="14" hidden="1">#REF!</definedName>
    <definedName name="BExUARUP0MX710TNZSAA01HUEAVC" localSheetId="12" hidden="1">#REF!</definedName>
    <definedName name="BExUARUP0MX710TNZSAA01HUEAVC" hidden="1">#REF!</definedName>
    <definedName name="BExUAX8WS5OPVLCDXRGKTU2QMTFO" localSheetId="11" hidden="1">#REF!</definedName>
    <definedName name="BExUAX8WS5OPVLCDXRGKTU2QMTFO" localSheetId="2" hidden="1">#REF!</definedName>
    <definedName name="BExUAX8WS5OPVLCDXRGKTU2QMTFO" localSheetId="14" hidden="1">#REF!</definedName>
    <definedName name="BExUAX8WS5OPVLCDXRGKTU2QMTFO" localSheetId="12" hidden="1">#REF!</definedName>
    <definedName name="BExUAX8WS5OPVLCDXRGKTU2QMTFO" hidden="1">#REF!</definedName>
    <definedName name="BExUB1FYAZ433NX9GD7WGACX5IZD" localSheetId="11" hidden="1">#REF!</definedName>
    <definedName name="BExUB1FYAZ433NX9GD7WGACX5IZD" localSheetId="2" hidden="1">#REF!</definedName>
    <definedName name="BExUB1FYAZ433NX9GD7WGACX5IZD" localSheetId="14" hidden="1">#REF!</definedName>
    <definedName name="BExUB1FYAZ433NX9GD7WGACX5IZD" localSheetId="12" hidden="1">#REF!</definedName>
    <definedName name="BExUB1FYAZ433NX9GD7WGACX5IZD" hidden="1">#REF!</definedName>
    <definedName name="BExUB8HLEXSBVPZ5AXNQEK96F1N4" localSheetId="11" hidden="1">#REF!</definedName>
    <definedName name="BExUB8HLEXSBVPZ5AXNQEK96F1N4" localSheetId="2" hidden="1">#REF!</definedName>
    <definedName name="BExUB8HLEXSBVPZ5AXNQEK96F1N4" localSheetId="14" hidden="1">#REF!</definedName>
    <definedName name="BExUB8HLEXSBVPZ5AXNQEK96F1N4" localSheetId="12" hidden="1">#REF!</definedName>
    <definedName name="BExUB8HLEXSBVPZ5AXNQEK96F1N4" hidden="1">#REF!</definedName>
    <definedName name="BExUBCDVZIEA7YT0LPSMHL5ZSERQ" localSheetId="11" hidden="1">#REF!</definedName>
    <definedName name="BExUBCDVZIEA7YT0LPSMHL5ZSERQ" localSheetId="2" hidden="1">#REF!</definedName>
    <definedName name="BExUBCDVZIEA7YT0LPSMHL5ZSERQ" localSheetId="14" hidden="1">#REF!</definedName>
    <definedName name="BExUBCDVZIEA7YT0LPSMHL5ZSERQ" localSheetId="12" hidden="1">#REF!</definedName>
    <definedName name="BExUBCDVZIEA7YT0LPSMHL5ZSERQ" hidden="1">#REF!</definedName>
    <definedName name="BExUBDA8WU087BUIMXC1U1CKA2RA" localSheetId="11" hidden="1">#REF!</definedName>
    <definedName name="BExUBDA8WU087BUIMXC1U1CKA2RA" localSheetId="2" hidden="1">#REF!</definedName>
    <definedName name="BExUBDA8WU087BUIMXC1U1CKA2RA" localSheetId="14" hidden="1">#REF!</definedName>
    <definedName name="BExUBDA8WU087BUIMXC1U1CKA2RA" localSheetId="12" hidden="1">#REF!</definedName>
    <definedName name="BExUBDA8WU087BUIMXC1U1CKA2RA" hidden="1">#REF!</definedName>
    <definedName name="BExUBKXBUCN760QYU7Q8GESBWOQH" localSheetId="11" hidden="1">#REF!</definedName>
    <definedName name="BExUBKXBUCN760QYU7Q8GESBWOQH" localSheetId="2" hidden="1">#REF!</definedName>
    <definedName name="BExUBKXBUCN760QYU7Q8GESBWOQH" localSheetId="14" hidden="1">#REF!</definedName>
    <definedName name="BExUBKXBUCN760QYU7Q8GESBWOQH" localSheetId="12" hidden="1">#REF!</definedName>
    <definedName name="BExUBKXBUCN760QYU7Q8GESBWOQH" hidden="1">#REF!</definedName>
    <definedName name="BExUBL83ED0P076RN9RJ8P1MZ299" localSheetId="11" hidden="1">#REF!</definedName>
    <definedName name="BExUBL83ED0P076RN9RJ8P1MZ299" localSheetId="2" hidden="1">#REF!</definedName>
    <definedName name="BExUBL83ED0P076RN9RJ8P1MZ299" localSheetId="14" hidden="1">#REF!</definedName>
    <definedName name="BExUBL83ED0P076RN9RJ8P1MZ299" localSheetId="12" hidden="1">#REF!</definedName>
    <definedName name="BExUBL83ED0P076RN9RJ8P1MZ299" hidden="1">#REF!</definedName>
    <definedName name="BExUC1EPS2CZ5CKFA0AQRIVRSHS8" localSheetId="11" hidden="1">#REF!</definedName>
    <definedName name="BExUC1EPS2CZ5CKFA0AQRIVRSHS8" localSheetId="2" hidden="1">#REF!</definedName>
    <definedName name="BExUC1EPS2CZ5CKFA0AQRIVRSHS8" localSheetId="14" hidden="1">#REF!</definedName>
    <definedName name="BExUC1EPS2CZ5CKFA0AQRIVRSHS8" localSheetId="12" hidden="1">#REF!</definedName>
    <definedName name="BExUC1EPS2CZ5CKFA0AQRIVRSHS8" hidden="1">#REF!</definedName>
    <definedName name="BExUC623BDYEODBN0N4DO6PJQ7NU" localSheetId="11" hidden="1">#REF!</definedName>
    <definedName name="BExUC623BDYEODBN0N4DO6PJQ7NU" localSheetId="2" hidden="1">#REF!</definedName>
    <definedName name="BExUC623BDYEODBN0N4DO6PJQ7NU" localSheetId="14" hidden="1">#REF!</definedName>
    <definedName name="BExUC623BDYEODBN0N4DO6PJQ7NU" localSheetId="12" hidden="1">#REF!</definedName>
    <definedName name="BExUC623BDYEODBN0N4DO6PJQ7NU" hidden="1">#REF!</definedName>
    <definedName name="BExUC8WH8TCKBB5313JGYYQ1WFLT" localSheetId="11" hidden="1">#REF!</definedName>
    <definedName name="BExUC8WH8TCKBB5313JGYYQ1WFLT" localSheetId="2" hidden="1">#REF!</definedName>
    <definedName name="BExUC8WH8TCKBB5313JGYYQ1WFLT" localSheetId="14" hidden="1">#REF!</definedName>
    <definedName name="BExUC8WH8TCKBB5313JGYYQ1WFLT" localSheetId="12" hidden="1">#REF!</definedName>
    <definedName name="BExUC8WH8TCKBB5313JGYYQ1WFLT" hidden="1">#REF!</definedName>
    <definedName name="BExUCAP7GOSYPHMQKK6719YLSDIQ" localSheetId="11" hidden="1">#REF!</definedName>
    <definedName name="BExUCAP7GOSYPHMQKK6719YLSDIQ" localSheetId="2" hidden="1">#REF!</definedName>
    <definedName name="BExUCAP7GOSYPHMQKK6719YLSDIQ" localSheetId="14" hidden="1">#REF!</definedName>
    <definedName name="BExUCAP7GOSYPHMQKK6719YLSDIQ" localSheetId="12" hidden="1">#REF!</definedName>
    <definedName name="BExUCAP7GOSYPHMQKK6719YLSDIQ" hidden="1">#REF!</definedName>
    <definedName name="BExUCFCDK6SPH86I6STXX8X3WMC4" localSheetId="11" hidden="1">#REF!</definedName>
    <definedName name="BExUCFCDK6SPH86I6STXX8X3WMC4" localSheetId="2" hidden="1">#REF!</definedName>
    <definedName name="BExUCFCDK6SPH86I6STXX8X3WMC4" localSheetId="14" hidden="1">#REF!</definedName>
    <definedName name="BExUCFCDK6SPH86I6STXX8X3WMC4" localSheetId="12" hidden="1">#REF!</definedName>
    <definedName name="BExUCFCDK6SPH86I6STXX8X3WMC4" hidden="1">#REF!</definedName>
    <definedName name="BExUCKL98JB87L3I6T6IFSWJNYAB" localSheetId="11" hidden="1">#REF!</definedName>
    <definedName name="BExUCKL98JB87L3I6T6IFSWJNYAB" localSheetId="2" hidden="1">#REF!</definedName>
    <definedName name="BExUCKL98JB87L3I6T6IFSWJNYAB" localSheetId="14" hidden="1">#REF!</definedName>
    <definedName name="BExUCKL98JB87L3I6T6IFSWJNYAB" localSheetId="12" hidden="1">#REF!</definedName>
    <definedName name="BExUCKL98JB87L3I6T6IFSWJNYAB" hidden="1">#REF!</definedName>
    <definedName name="BExUCLC6AQ5KR6LXSAXV4QQ8ASVG" localSheetId="11" hidden="1">#REF!</definedName>
    <definedName name="BExUCLC6AQ5KR6LXSAXV4QQ8ASVG" localSheetId="2" hidden="1">#REF!</definedName>
    <definedName name="BExUCLC6AQ5KR6LXSAXV4QQ8ASVG" localSheetId="14" hidden="1">#REF!</definedName>
    <definedName name="BExUCLC6AQ5KR6LXSAXV4QQ8ASVG" localSheetId="12" hidden="1">#REF!</definedName>
    <definedName name="BExUCLC6AQ5KR6LXSAXV4QQ8ASVG" hidden="1">#REF!</definedName>
    <definedName name="BExUD4IOJ12X3PJG5WXNNGDRCKAP" localSheetId="11" hidden="1">#REF!</definedName>
    <definedName name="BExUD4IOJ12X3PJG5WXNNGDRCKAP" localSheetId="2" hidden="1">#REF!</definedName>
    <definedName name="BExUD4IOJ12X3PJG5WXNNGDRCKAP" localSheetId="14" hidden="1">#REF!</definedName>
    <definedName name="BExUD4IOJ12X3PJG5WXNNGDRCKAP" localSheetId="12" hidden="1">#REF!</definedName>
    <definedName name="BExUD4IOJ12X3PJG5WXNNGDRCKAP" hidden="1">#REF!</definedName>
    <definedName name="BExUD9WX9BWK72UWVSLYZJLAY5VY" localSheetId="11" hidden="1">#REF!</definedName>
    <definedName name="BExUD9WX9BWK72UWVSLYZJLAY5VY" localSheetId="2" hidden="1">#REF!</definedName>
    <definedName name="BExUD9WX9BWK72UWVSLYZJLAY5VY" localSheetId="14" hidden="1">#REF!</definedName>
    <definedName name="BExUD9WX9BWK72UWVSLYZJLAY5VY" localSheetId="12" hidden="1">#REF!</definedName>
    <definedName name="BExUD9WX9BWK72UWVSLYZJLAY5VY" hidden="1">#REF!</definedName>
    <definedName name="BExUDEV0CYVO7Y5IQQBEJ6FUY9S6" localSheetId="11" hidden="1">#REF!</definedName>
    <definedName name="BExUDEV0CYVO7Y5IQQBEJ6FUY9S6" localSheetId="2" hidden="1">#REF!</definedName>
    <definedName name="BExUDEV0CYVO7Y5IQQBEJ6FUY9S6" localSheetId="14" hidden="1">#REF!</definedName>
    <definedName name="BExUDEV0CYVO7Y5IQQBEJ6FUY9S6" localSheetId="12" hidden="1">#REF!</definedName>
    <definedName name="BExUDEV0CYVO7Y5IQQBEJ6FUY9S6" hidden="1">#REF!</definedName>
    <definedName name="BExUDWOXQGIZW0EAIIYLQUPXF8YV" localSheetId="11" hidden="1">#REF!</definedName>
    <definedName name="BExUDWOXQGIZW0EAIIYLQUPXF8YV" localSheetId="2" hidden="1">#REF!</definedName>
    <definedName name="BExUDWOXQGIZW0EAIIYLQUPXF8YV" localSheetId="14" hidden="1">#REF!</definedName>
    <definedName name="BExUDWOXQGIZW0EAIIYLQUPXF8YV" localSheetId="12" hidden="1">#REF!</definedName>
    <definedName name="BExUDWOXQGIZW0EAIIYLQUPXF8YV" hidden="1">#REF!</definedName>
    <definedName name="BExUDXAIC17W1FUU8Z10XUAVB7CS" localSheetId="11" hidden="1">#REF!</definedName>
    <definedName name="BExUDXAIC17W1FUU8Z10XUAVB7CS" localSheetId="2" hidden="1">#REF!</definedName>
    <definedName name="BExUDXAIC17W1FUU8Z10XUAVB7CS" localSheetId="14" hidden="1">#REF!</definedName>
    <definedName name="BExUDXAIC17W1FUU8Z10XUAVB7CS" localSheetId="12" hidden="1">#REF!</definedName>
    <definedName name="BExUDXAIC17W1FUU8Z10XUAVB7CS" hidden="1">#REF!</definedName>
    <definedName name="BExUE5OMY7OAJQ9WR8C8HG311ORP" localSheetId="11" hidden="1">#REF!</definedName>
    <definedName name="BExUE5OMY7OAJQ9WR8C8HG311ORP" localSheetId="2" hidden="1">#REF!</definedName>
    <definedName name="BExUE5OMY7OAJQ9WR8C8HG311ORP" localSheetId="14" hidden="1">#REF!</definedName>
    <definedName name="BExUE5OMY7OAJQ9WR8C8HG311ORP" localSheetId="12" hidden="1">#REF!</definedName>
    <definedName name="BExUE5OMY7OAJQ9WR8C8HG311ORP" hidden="1">#REF!</definedName>
    <definedName name="BExUEFKOQWXXGRNLAOJV2BJ66UB8" localSheetId="11" hidden="1">#REF!</definedName>
    <definedName name="BExUEFKOQWXXGRNLAOJV2BJ66UB8" localSheetId="2" hidden="1">#REF!</definedName>
    <definedName name="BExUEFKOQWXXGRNLAOJV2BJ66UB8" localSheetId="14" hidden="1">#REF!</definedName>
    <definedName name="BExUEFKOQWXXGRNLAOJV2BJ66UB8" localSheetId="12" hidden="1">#REF!</definedName>
    <definedName name="BExUEFKOQWXXGRNLAOJV2BJ66UB8" hidden="1">#REF!</definedName>
    <definedName name="BExUEJGX3OQQP5KFRJSRCZ70EI9V" localSheetId="11" hidden="1">#REF!</definedName>
    <definedName name="BExUEJGX3OQQP5KFRJSRCZ70EI9V" localSheetId="2" hidden="1">#REF!</definedName>
    <definedName name="BExUEJGX3OQQP5KFRJSRCZ70EI9V" localSheetId="14" hidden="1">#REF!</definedName>
    <definedName name="BExUEJGX3OQQP5KFRJSRCZ70EI9V" localSheetId="12" hidden="1">#REF!</definedName>
    <definedName name="BExUEJGX3OQQP5KFRJSRCZ70EI9V" hidden="1">#REF!</definedName>
    <definedName name="BExUEKDB2RWXF3WMTZ6JSBCHNSDT" localSheetId="11" hidden="1">#REF!</definedName>
    <definedName name="BExUEKDB2RWXF3WMTZ6JSBCHNSDT" localSheetId="2" hidden="1">#REF!</definedName>
    <definedName name="BExUEKDB2RWXF3WMTZ6JSBCHNSDT" localSheetId="14" hidden="1">#REF!</definedName>
    <definedName name="BExUEKDB2RWXF3WMTZ6JSBCHNSDT" localSheetId="12" hidden="1">#REF!</definedName>
    <definedName name="BExUEKDB2RWXF3WMTZ6JSBCHNSDT" hidden="1">#REF!</definedName>
    <definedName name="BExUEYR71COFS2X8PDNU21IPMQEU" localSheetId="11" hidden="1">#REF!</definedName>
    <definedName name="BExUEYR71COFS2X8PDNU21IPMQEU" localSheetId="2" hidden="1">#REF!</definedName>
    <definedName name="BExUEYR71COFS2X8PDNU21IPMQEU" localSheetId="14" hidden="1">#REF!</definedName>
    <definedName name="BExUEYR71COFS2X8PDNU21IPMQEU" localSheetId="12" hidden="1">#REF!</definedName>
    <definedName name="BExUEYR71COFS2X8PDNU21IPMQEU" hidden="1">#REF!</definedName>
    <definedName name="BExVPRLJ9I6RX45EDVFSQGCPJSOK" localSheetId="11" hidden="1">#REF!</definedName>
    <definedName name="BExVPRLJ9I6RX45EDVFSQGCPJSOK" localSheetId="2" hidden="1">#REF!</definedName>
    <definedName name="BExVPRLJ9I6RX45EDVFSQGCPJSOK" localSheetId="14" hidden="1">#REF!</definedName>
    <definedName name="BExVPRLJ9I6RX45EDVFSQGCPJSOK" localSheetId="12" hidden="1">#REF!</definedName>
    <definedName name="BExVPRLJ9I6RX45EDVFSQGCPJSOK" hidden="1">#REF!</definedName>
    <definedName name="BExVRFU8RWFT8A80ZVAW185SG2G6" localSheetId="11" hidden="1">#REF!</definedName>
    <definedName name="BExVRFU8RWFT8A80ZVAW185SG2G6" localSheetId="2" hidden="1">#REF!</definedName>
    <definedName name="BExVRFU8RWFT8A80ZVAW185SG2G6" localSheetId="14" hidden="1">#REF!</definedName>
    <definedName name="BExVRFU8RWFT8A80ZVAW185SG2G6" localSheetId="12" hidden="1">#REF!</definedName>
    <definedName name="BExVRFU8RWFT8A80ZVAW185SG2G6" hidden="1">#REF!</definedName>
    <definedName name="BExVSJ3NHETBAIZTZQSM8LAVT76V" localSheetId="11" hidden="1">#REF!</definedName>
    <definedName name="BExVSJ3NHETBAIZTZQSM8LAVT76V" localSheetId="2" hidden="1">#REF!</definedName>
    <definedName name="BExVSJ3NHETBAIZTZQSM8LAVT76V" localSheetId="14" hidden="1">#REF!</definedName>
    <definedName name="BExVSJ3NHETBAIZTZQSM8LAVT76V" localSheetId="12" hidden="1">#REF!</definedName>
    <definedName name="BExVSJ3NHETBAIZTZQSM8LAVT76V" hidden="1">#REF!</definedName>
    <definedName name="BExVSL787C8E4HFQZ2NVLT35I2XV" localSheetId="11" hidden="1">#REF!</definedName>
    <definedName name="BExVSL787C8E4HFQZ2NVLT35I2XV" localSheetId="2" hidden="1">#REF!</definedName>
    <definedName name="BExVSL787C8E4HFQZ2NVLT35I2XV" localSheetId="14" hidden="1">#REF!</definedName>
    <definedName name="BExVSL787C8E4HFQZ2NVLT35I2XV" localSheetId="12" hidden="1">#REF!</definedName>
    <definedName name="BExVSL787C8E4HFQZ2NVLT35I2XV" hidden="1">#REF!</definedName>
    <definedName name="BExVSTFTVV14SFGHQUOJL5SQ5TX9" localSheetId="11" hidden="1">#REF!</definedName>
    <definedName name="BExVSTFTVV14SFGHQUOJL5SQ5TX9" localSheetId="2" hidden="1">#REF!</definedName>
    <definedName name="BExVSTFTVV14SFGHQUOJL5SQ5TX9" localSheetId="14" hidden="1">#REF!</definedName>
    <definedName name="BExVSTFTVV14SFGHQUOJL5SQ5TX9" localSheetId="12" hidden="1">#REF!</definedName>
    <definedName name="BExVSTFTVV14SFGHQUOJL5SQ5TX9" hidden="1">#REF!</definedName>
    <definedName name="BExVT017S14M5X928ARKQ2GNUFE0" localSheetId="11" hidden="1">#REF!</definedName>
    <definedName name="BExVT017S14M5X928ARKQ2GNUFE0" localSheetId="2" hidden="1">#REF!</definedName>
    <definedName name="BExVT017S14M5X928ARKQ2GNUFE0" localSheetId="14" hidden="1">#REF!</definedName>
    <definedName name="BExVT017S14M5X928ARKQ2GNUFE0" localSheetId="12" hidden="1">#REF!</definedName>
    <definedName name="BExVT017S14M5X928ARKQ2GNUFE0" hidden="1">#REF!</definedName>
    <definedName name="BExVT3MPE8LQ5JFN3HQIFKSQ80U4" localSheetId="11" hidden="1">#REF!</definedName>
    <definedName name="BExVT3MPE8LQ5JFN3HQIFKSQ80U4" localSheetId="2" hidden="1">#REF!</definedName>
    <definedName name="BExVT3MPE8LQ5JFN3HQIFKSQ80U4" localSheetId="14" hidden="1">#REF!</definedName>
    <definedName name="BExVT3MPE8LQ5JFN3HQIFKSQ80U4" localSheetId="12" hidden="1">#REF!</definedName>
    <definedName name="BExVT3MPE8LQ5JFN3HQIFKSQ80U4" hidden="1">#REF!</definedName>
    <definedName name="BExVT7TRK3NZHPME2TFBXOF1WBR9" localSheetId="11" hidden="1">#REF!</definedName>
    <definedName name="BExVT7TRK3NZHPME2TFBXOF1WBR9" localSheetId="2" hidden="1">#REF!</definedName>
    <definedName name="BExVT7TRK3NZHPME2TFBXOF1WBR9" localSheetId="14" hidden="1">#REF!</definedName>
    <definedName name="BExVT7TRK3NZHPME2TFBXOF1WBR9" localSheetId="12" hidden="1">#REF!</definedName>
    <definedName name="BExVT7TRK3NZHPME2TFBXOF1WBR9" hidden="1">#REF!</definedName>
    <definedName name="BExVT9H0R0T7WGQAAC0HABMG54YM" localSheetId="11" hidden="1">#REF!</definedName>
    <definedName name="BExVT9H0R0T7WGQAAC0HABMG54YM" localSheetId="2" hidden="1">#REF!</definedName>
    <definedName name="BExVT9H0R0T7WGQAAC0HABMG54YM" localSheetId="14" hidden="1">#REF!</definedName>
    <definedName name="BExVT9H0R0T7WGQAAC0HABMG54YM" localSheetId="12" hidden="1">#REF!</definedName>
    <definedName name="BExVT9H0R0T7WGQAAC0HABMG54YM" hidden="1">#REF!</definedName>
    <definedName name="BExVTAO57POUXSZQJQ6MABMZQA13" localSheetId="11" hidden="1">#REF!</definedName>
    <definedName name="BExVTAO57POUXSZQJQ6MABMZQA13" localSheetId="2" hidden="1">#REF!</definedName>
    <definedName name="BExVTAO57POUXSZQJQ6MABMZQA13" localSheetId="14" hidden="1">#REF!</definedName>
    <definedName name="BExVTAO57POUXSZQJQ6MABMZQA13" localSheetId="12" hidden="1">#REF!</definedName>
    <definedName name="BExVTAO57POUXSZQJQ6MABMZQA13" hidden="1">#REF!</definedName>
    <definedName name="BExVTCMDDEDGLUIMUU6BSFHEWTOP" localSheetId="11" hidden="1">#REF!</definedName>
    <definedName name="BExVTCMDDEDGLUIMUU6BSFHEWTOP" localSheetId="2" hidden="1">#REF!</definedName>
    <definedName name="BExVTCMDDEDGLUIMUU6BSFHEWTOP" localSheetId="14" hidden="1">#REF!</definedName>
    <definedName name="BExVTCMDDEDGLUIMUU6BSFHEWTOP" localSheetId="12" hidden="1">#REF!</definedName>
    <definedName name="BExVTCMDDEDGLUIMUU6BSFHEWTOP" hidden="1">#REF!</definedName>
    <definedName name="BExVTCMDQMLKRA2NQR72XU6Y54IK" localSheetId="11" hidden="1">#REF!</definedName>
    <definedName name="BExVTCMDQMLKRA2NQR72XU6Y54IK" localSheetId="2" hidden="1">#REF!</definedName>
    <definedName name="BExVTCMDQMLKRA2NQR72XU6Y54IK" localSheetId="14" hidden="1">#REF!</definedName>
    <definedName name="BExVTCMDQMLKRA2NQR72XU6Y54IK" localSheetId="12" hidden="1">#REF!</definedName>
    <definedName name="BExVTCMDQMLKRA2NQR72XU6Y54IK" hidden="1">#REF!</definedName>
    <definedName name="BExVTCRV8FQ5U9OYWWL44N6KFNHU" localSheetId="11" hidden="1">#REF!</definedName>
    <definedName name="BExVTCRV8FQ5U9OYWWL44N6KFNHU" localSheetId="2" hidden="1">#REF!</definedName>
    <definedName name="BExVTCRV8FQ5U9OYWWL44N6KFNHU" localSheetId="14" hidden="1">#REF!</definedName>
    <definedName name="BExVTCRV8FQ5U9OYWWL44N6KFNHU" localSheetId="12" hidden="1">#REF!</definedName>
    <definedName name="BExVTCRV8FQ5U9OYWWL44N6KFNHU" hidden="1">#REF!</definedName>
    <definedName name="BExVTNESHPVG0A0KZ7BRX26MS0PF" localSheetId="11" hidden="1">#REF!</definedName>
    <definedName name="BExVTNESHPVG0A0KZ7BRX26MS0PF" localSheetId="2" hidden="1">#REF!</definedName>
    <definedName name="BExVTNESHPVG0A0KZ7BRX26MS0PF" localSheetId="14" hidden="1">#REF!</definedName>
    <definedName name="BExVTNESHPVG0A0KZ7BRX26MS0PF" localSheetId="12" hidden="1">#REF!</definedName>
    <definedName name="BExVTNESHPVG0A0KZ7BRX26MS0PF" hidden="1">#REF!</definedName>
    <definedName name="BExVTTJVTNRSBHBTUZ78WG2JM5MK" localSheetId="11" hidden="1">#REF!</definedName>
    <definedName name="BExVTTJVTNRSBHBTUZ78WG2JM5MK" localSheetId="2" hidden="1">#REF!</definedName>
    <definedName name="BExVTTJVTNRSBHBTUZ78WG2JM5MK" localSheetId="14" hidden="1">#REF!</definedName>
    <definedName name="BExVTTJVTNRSBHBTUZ78WG2JM5MK" localSheetId="12" hidden="1">#REF!</definedName>
    <definedName name="BExVTTJVTNRSBHBTUZ78WG2JM5MK" hidden="1">#REF!</definedName>
    <definedName name="BExVTXLMYR87BC04D1ERALPUFVPG" localSheetId="11" hidden="1">#REF!</definedName>
    <definedName name="BExVTXLMYR87BC04D1ERALPUFVPG" localSheetId="2" hidden="1">#REF!</definedName>
    <definedName name="BExVTXLMYR87BC04D1ERALPUFVPG" localSheetId="14" hidden="1">#REF!</definedName>
    <definedName name="BExVTXLMYR87BC04D1ERALPUFVPG" localSheetId="12" hidden="1">#REF!</definedName>
    <definedName name="BExVTXLMYR87BC04D1ERALPUFVPG" hidden="1">#REF!</definedName>
    <definedName name="BExVUL9V3H8ZF6Y72LQBBN639YAA" localSheetId="11" hidden="1">#REF!</definedName>
    <definedName name="BExVUL9V3H8ZF6Y72LQBBN639YAA" localSheetId="2" hidden="1">#REF!</definedName>
    <definedName name="BExVUL9V3H8ZF6Y72LQBBN639YAA" localSheetId="14" hidden="1">#REF!</definedName>
    <definedName name="BExVUL9V3H8ZF6Y72LQBBN639YAA" localSheetId="12" hidden="1">#REF!</definedName>
    <definedName name="BExVUL9V3H8ZF6Y72LQBBN639YAA" hidden="1">#REF!</definedName>
    <definedName name="BExVUZT95UAU8XG5X9XSE25CHQGA" localSheetId="11" hidden="1">#REF!</definedName>
    <definedName name="BExVUZT95UAU8XG5X9XSE25CHQGA" localSheetId="2" hidden="1">#REF!</definedName>
    <definedName name="BExVUZT95UAU8XG5X9XSE25CHQGA" localSheetId="14" hidden="1">#REF!</definedName>
    <definedName name="BExVUZT95UAU8XG5X9XSE25CHQGA" localSheetId="12" hidden="1">#REF!</definedName>
    <definedName name="BExVUZT95UAU8XG5X9XSE25CHQGA" hidden="1">#REF!</definedName>
    <definedName name="BExVV5T14N2HZIK7HQ4P2KG09U0J" localSheetId="11" hidden="1">#REF!</definedName>
    <definedName name="BExVV5T14N2HZIK7HQ4P2KG09U0J" localSheetId="2" hidden="1">#REF!</definedName>
    <definedName name="BExVV5T14N2HZIK7HQ4P2KG09U0J" localSheetId="14" hidden="1">#REF!</definedName>
    <definedName name="BExVV5T14N2HZIK7HQ4P2KG09U0J" localSheetId="12" hidden="1">#REF!</definedName>
    <definedName name="BExVV5T14N2HZIK7HQ4P2KG09U0J" hidden="1">#REF!</definedName>
    <definedName name="BExVV7R410VYLADLX9LNG63ID6H1" localSheetId="11" hidden="1">#REF!</definedName>
    <definedName name="BExVV7R410VYLADLX9LNG63ID6H1" localSheetId="2" hidden="1">#REF!</definedName>
    <definedName name="BExVV7R410VYLADLX9LNG63ID6H1" localSheetId="14" hidden="1">#REF!</definedName>
    <definedName name="BExVV7R410VYLADLX9LNG63ID6H1" localSheetId="12" hidden="1">#REF!</definedName>
    <definedName name="BExVV7R410VYLADLX9LNG63ID6H1" hidden="1">#REF!</definedName>
    <definedName name="BExVVAAVDXGWAVI6J2W0BCU58MBM" localSheetId="11" hidden="1">#REF!</definedName>
    <definedName name="BExVVAAVDXGWAVI6J2W0BCU58MBM" localSheetId="2" hidden="1">#REF!</definedName>
    <definedName name="BExVVAAVDXGWAVI6J2W0BCU58MBM" localSheetId="14" hidden="1">#REF!</definedName>
    <definedName name="BExVVAAVDXGWAVI6J2W0BCU58MBM" localSheetId="12" hidden="1">#REF!</definedName>
    <definedName name="BExVVAAVDXGWAVI6J2W0BCU58MBM" hidden="1">#REF!</definedName>
    <definedName name="BExVVCEED4JEKF59OV0G3T4XFMFO" localSheetId="11" hidden="1">#REF!</definedName>
    <definedName name="BExVVCEED4JEKF59OV0G3T4XFMFO" localSheetId="2" hidden="1">#REF!</definedName>
    <definedName name="BExVVCEED4JEKF59OV0G3T4XFMFO" localSheetId="14" hidden="1">#REF!</definedName>
    <definedName name="BExVVCEED4JEKF59OV0G3T4XFMFO" localSheetId="12" hidden="1">#REF!</definedName>
    <definedName name="BExVVCEED4JEKF59OV0G3T4XFMFO" hidden="1">#REF!</definedName>
    <definedName name="BExVVPFO2J7FMSRPD36909HN4BZJ" localSheetId="11" hidden="1">#REF!</definedName>
    <definedName name="BExVVPFO2J7FMSRPD36909HN4BZJ" localSheetId="2" hidden="1">#REF!</definedName>
    <definedName name="BExVVPFO2J7FMSRPD36909HN4BZJ" localSheetId="14" hidden="1">#REF!</definedName>
    <definedName name="BExVVPFO2J7FMSRPD36909HN4BZJ" localSheetId="12" hidden="1">#REF!</definedName>
    <definedName name="BExVVPFO2J7FMSRPD36909HN4BZJ" hidden="1">#REF!</definedName>
    <definedName name="BExVVQ19AQ3VCARJOC38SF7OYE9Y" localSheetId="11" hidden="1">#REF!</definedName>
    <definedName name="BExVVQ19AQ3VCARJOC38SF7OYE9Y" localSheetId="2" hidden="1">#REF!</definedName>
    <definedName name="BExVVQ19AQ3VCARJOC38SF7OYE9Y" localSheetId="14" hidden="1">#REF!</definedName>
    <definedName name="BExVVQ19AQ3VCARJOC38SF7OYE9Y" localSheetId="12" hidden="1">#REF!</definedName>
    <definedName name="BExVVQ19AQ3VCARJOC38SF7OYE9Y" hidden="1">#REF!</definedName>
    <definedName name="BExVVQ19TAECID45CS4HXT1RD3AQ" localSheetId="11" hidden="1">#REF!</definedName>
    <definedName name="BExVVQ19TAECID45CS4HXT1RD3AQ" localSheetId="2" hidden="1">#REF!</definedName>
    <definedName name="BExVVQ19TAECID45CS4HXT1RD3AQ" localSheetId="14" hidden="1">#REF!</definedName>
    <definedName name="BExVVQ19TAECID45CS4HXT1RD3AQ" localSheetId="12" hidden="1">#REF!</definedName>
    <definedName name="BExVVQ19TAECID45CS4HXT1RD3AQ" hidden="1">#REF!</definedName>
    <definedName name="BExVVYKOYB7OX8Y0B4UIUF79PVDO" localSheetId="11" hidden="1">#REF!</definedName>
    <definedName name="BExVVYKOYB7OX8Y0B4UIUF79PVDO" localSheetId="2" hidden="1">#REF!</definedName>
    <definedName name="BExVVYKOYB7OX8Y0B4UIUF79PVDO" localSheetId="14" hidden="1">#REF!</definedName>
    <definedName name="BExVVYKOYB7OX8Y0B4UIUF79PVDO" localSheetId="12" hidden="1">#REF!</definedName>
    <definedName name="BExVVYKOYB7OX8Y0B4UIUF79PVDO" hidden="1">#REF!</definedName>
    <definedName name="BExVW3YV5XGIVJ97UUPDJGJ2P15B" localSheetId="11" hidden="1">#REF!</definedName>
    <definedName name="BExVW3YV5XGIVJ97UUPDJGJ2P15B" localSheetId="2" hidden="1">#REF!</definedName>
    <definedName name="BExVW3YV5XGIVJ97UUPDJGJ2P15B" localSheetId="14" hidden="1">#REF!</definedName>
    <definedName name="BExVW3YV5XGIVJ97UUPDJGJ2P15B" localSheetId="12" hidden="1">#REF!</definedName>
    <definedName name="BExVW3YV5XGIVJ97UUPDJGJ2P15B" hidden="1">#REF!</definedName>
    <definedName name="BExVW5X571GEYR5SCU1Z2DHKWM79" localSheetId="11" hidden="1">#REF!</definedName>
    <definedName name="BExVW5X571GEYR5SCU1Z2DHKWM79" localSheetId="2" hidden="1">#REF!</definedName>
    <definedName name="BExVW5X571GEYR5SCU1Z2DHKWM79" localSheetId="14" hidden="1">#REF!</definedName>
    <definedName name="BExVW5X571GEYR5SCU1Z2DHKWM79" localSheetId="12" hidden="1">#REF!</definedName>
    <definedName name="BExVW5X571GEYR5SCU1Z2DHKWM79" hidden="1">#REF!</definedName>
    <definedName name="BExVW6YTKA098AF57M4PHNQ54XMH" localSheetId="11" hidden="1">#REF!</definedName>
    <definedName name="BExVW6YTKA098AF57M4PHNQ54XMH" localSheetId="2" hidden="1">#REF!</definedName>
    <definedName name="BExVW6YTKA098AF57M4PHNQ54XMH" localSheetId="14" hidden="1">#REF!</definedName>
    <definedName name="BExVW6YTKA098AF57M4PHNQ54XMH" localSheetId="12" hidden="1">#REF!</definedName>
    <definedName name="BExVW6YTKA098AF57M4PHNQ54XMH" hidden="1">#REF!</definedName>
    <definedName name="BExVWHRDIJBRFANMKJFY05BHP7RS" localSheetId="11" hidden="1">#REF!</definedName>
    <definedName name="BExVWHRDIJBRFANMKJFY05BHP7RS" localSheetId="2" hidden="1">#REF!</definedName>
    <definedName name="BExVWHRDIJBRFANMKJFY05BHP7RS" localSheetId="14" hidden="1">#REF!</definedName>
    <definedName name="BExVWHRDIJBRFANMKJFY05BHP7RS" localSheetId="12" hidden="1">#REF!</definedName>
    <definedName name="BExVWHRDIJBRFANMKJFY05BHP7RS" hidden="1">#REF!</definedName>
    <definedName name="BExVWINKCH0V0NUWH363SMXAZE62" localSheetId="11" hidden="1">#REF!</definedName>
    <definedName name="BExVWINKCH0V0NUWH363SMXAZE62" localSheetId="2" hidden="1">#REF!</definedName>
    <definedName name="BExVWINKCH0V0NUWH363SMXAZE62" localSheetId="14" hidden="1">#REF!</definedName>
    <definedName name="BExVWINKCH0V0NUWH363SMXAZE62" localSheetId="12" hidden="1">#REF!</definedName>
    <definedName name="BExVWINKCH0V0NUWH363SMXAZE62" hidden="1">#REF!</definedName>
    <definedName name="BExVWYU8EK669NP172GEIGCTVPPA" localSheetId="11" hidden="1">#REF!</definedName>
    <definedName name="BExVWYU8EK669NP172GEIGCTVPPA" localSheetId="2" hidden="1">#REF!</definedName>
    <definedName name="BExVWYU8EK669NP172GEIGCTVPPA" localSheetId="14" hidden="1">#REF!</definedName>
    <definedName name="BExVWYU8EK669NP172GEIGCTVPPA" localSheetId="12" hidden="1">#REF!</definedName>
    <definedName name="BExVWYU8EK669NP172GEIGCTVPPA" hidden="1">#REF!</definedName>
    <definedName name="BExVX3XN2DRJKL8EDBIG58RYQ36R" localSheetId="11" hidden="1">#REF!</definedName>
    <definedName name="BExVX3XN2DRJKL8EDBIG58RYQ36R" localSheetId="2" hidden="1">#REF!</definedName>
    <definedName name="BExVX3XN2DRJKL8EDBIG58RYQ36R" localSheetId="14" hidden="1">#REF!</definedName>
    <definedName name="BExVX3XN2DRJKL8EDBIG58RYQ36R" localSheetId="12" hidden="1">#REF!</definedName>
    <definedName name="BExVX3XN2DRJKL8EDBIG58RYQ36R" hidden="1">#REF!</definedName>
    <definedName name="BExVXBA38Z5WNQUH39HHZ2SAMC1T" localSheetId="11" hidden="1">#REF!</definedName>
    <definedName name="BExVXBA38Z5WNQUH39HHZ2SAMC1T" localSheetId="2" hidden="1">#REF!</definedName>
    <definedName name="BExVXBA38Z5WNQUH39HHZ2SAMC1T" localSheetId="14" hidden="1">#REF!</definedName>
    <definedName name="BExVXBA38Z5WNQUH39HHZ2SAMC1T" localSheetId="12" hidden="1">#REF!</definedName>
    <definedName name="BExVXBA38Z5WNQUH39HHZ2SAMC1T" hidden="1">#REF!</definedName>
    <definedName name="BExVXDZ63PUART77BBR5SI63TPC6" localSheetId="11" hidden="1">#REF!</definedName>
    <definedName name="BExVXDZ63PUART77BBR5SI63TPC6" localSheetId="2" hidden="1">#REF!</definedName>
    <definedName name="BExVXDZ63PUART77BBR5SI63TPC6" localSheetId="14" hidden="1">#REF!</definedName>
    <definedName name="BExVXDZ63PUART77BBR5SI63TPC6" localSheetId="12" hidden="1">#REF!</definedName>
    <definedName name="BExVXDZ63PUART77BBR5SI63TPC6" hidden="1">#REF!</definedName>
    <definedName name="BExVXHKI6LFYMGWISMPACMO247HL" localSheetId="11" hidden="1">#REF!</definedName>
    <definedName name="BExVXHKI6LFYMGWISMPACMO247HL" localSheetId="2" hidden="1">#REF!</definedName>
    <definedName name="BExVXHKI6LFYMGWISMPACMO247HL" localSheetId="14" hidden="1">#REF!</definedName>
    <definedName name="BExVXHKI6LFYMGWISMPACMO247HL" localSheetId="12" hidden="1">#REF!</definedName>
    <definedName name="BExVXHKI6LFYMGWISMPACMO247HL" hidden="1">#REF!</definedName>
    <definedName name="BExVXK9SK580O7MYHVNJ3V911ALP" localSheetId="11" hidden="1">#REF!</definedName>
    <definedName name="BExVXK9SK580O7MYHVNJ3V911ALP" localSheetId="2" hidden="1">#REF!</definedName>
    <definedName name="BExVXK9SK580O7MYHVNJ3V911ALP" localSheetId="14" hidden="1">#REF!</definedName>
    <definedName name="BExVXK9SK580O7MYHVNJ3V911ALP" localSheetId="12" hidden="1">#REF!</definedName>
    <definedName name="BExVXK9SK580O7MYHVNJ3V911ALP" hidden="1">#REF!</definedName>
    <definedName name="BExVXLX2BZ5EF2X6R41BTKRJR1NM" localSheetId="11" hidden="1">#REF!</definedName>
    <definedName name="BExVXLX2BZ5EF2X6R41BTKRJR1NM" localSheetId="2" hidden="1">#REF!</definedName>
    <definedName name="BExVXLX2BZ5EF2X6R41BTKRJR1NM" localSheetId="14" hidden="1">#REF!</definedName>
    <definedName name="BExVXLX2BZ5EF2X6R41BTKRJR1NM" localSheetId="12" hidden="1">#REF!</definedName>
    <definedName name="BExVXLX2BZ5EF2X6R41BTKRJR1NM" hidden="1">#REF!</definedName>
    <definedName name="BExVXYT01U5IPYA7E44FWS6KCEFC" localSheetId="11" hidden="1">#REF!</definedName>
    <definedName name="BExVXYT01U5IPYA7E44FWS6KCEFC" localSheetId="2" hidden="1">#REF!</definedName>
    <definedName name="BExVXYT01U5IPYA7E44FWS6KCEFC" localSheetId="14" hidden="1">#REF!</definedName>
    <definedName name="BExVXYT01U5IPYA7E44FWS6KCEFC" localSheetId="12" hidden="1">#REF!</definedName>
    <definedName name="BExVXYT01U5IPYA7E44FWS6KCEFC" hidden="1">#REF!</definedName>
    <definedName name="BExVY11V7U1SAY4QKYE0PBSPD7LW" localSheetId="11" hidden="1">#REF!</definedName>
    <definedName name="BExVY11V7U1SAY4QKYE0PBSPD7LW" localSheetId="2" hidden="1">#REF!</definedName>
    <definedName name="BExVY11V7U1SAY4QKYE0PBSPD7LW" localSheetId="14" hidden="1">#REF!</definedName>
    <definedName name="BExVY11V7U1SAY4QKYE0PBSPD7LW" localSheetId="12" hidden="1">#REF!</definedName>
    <definedName name="BExVY11V7U1SAY4QKYE0PBSPD7LW" hidden="1">#REF!</definedName>
    <definedName name="BExVY1SV37DL5YU59HS4IG3VBCP4" localSheetId="11" hidden="1">#REF!</definedName>
    <definedName name="BExVY1SV37DL5YU59HS4IG3VBCP4" localSheetId="2" hidden="1">#REF!</definedName>
    <definedName name="BExVY1SV37DL5YU59HS4IG3VBCP4" localSheetId="14" hidden="1">#REF!</definedName>
    <definedName name="BExVY1SV37DL5YU59HS4IG3VBCP4" localSheetId="12" hidden="1">#REF!</definedName>
    <definedName name="BExVY1SV37DL5YU59HS4IG3VBCP4" hidden="1">#REF!</definedName>
    <definedName name="BExVY3WFGJKSQA08UF9NCMST928Y" localSheetId="11" hidden="1">#REF!</definedName>
    <definedName name="BExVY3WFGJKSQA08UF9NCMST928Y" localSheetId="2" hidden="1">#REF!</definedName>
    <definedName name="BExVY3WFGJKSQA08UF9NCMST928Y" localSheetId="14" hidden="1">#REF!</definedName>
    <definedName name="BExVY3WFGJKSQA08UF9NCMST928Y" localSheetId="12" hidden="1">#REF!</definedName>
    <definedName name="BExVY3WFGJKSQA08UF9NCMST928Y" hidden="1">#REF!</definedName>
    <definedName name="BExVY954UOEVQEIC5OFO4NEWVKAQ" localSheetId="11" hidden="1">#REF!</definedName>
    <definedName name="BExVY954UOEVQEIC5OFO4NEWVKAQ" localSheetId="2" hidden="1">#REF!</definedName>
    <definedName name="BExVY954UOEVQEIC5OFO4NEWVKAQ" localSheetId="14" hidden="1">#REF!</definedName>
    <definedName name="BExVY954UOEVQEIC5OFO4NEWVKAQ" localSheetId="12" hidden="1">#REF!</definedName>
    <definedName name="BExVY954UOEVQEIC5OFO4NEWVKAQ" hidden="1">#REF!</definedName>
    <definedName name="BExVYHDYIV5397LC02V4FEP8VD6W" localSheetId="11" hidden="1">#REF!</definedName>
    <definedName name="BExVYHDYIV5397LC02V4FEP8VD6W" localSheetId="2" hidden="1">#REF!</definedName>
    <definedName name="BExVYHDYIV5397LC02V4FEP8VD6W" localSheetId="14" hidden="1">#REF!</definedName>
    <definedName name="BExVYHDYIV5397LC02V4FEP8VD6W" localSheetId="12" hidden="1">#REF!</definedName>
    <definedName name="BExVYHDYIV5397LC02V4FEP8VD6W" hidden="1">#REF!</definedName>
    <definedName name="BExVYO4NFDGC4ZOGHANQWX5CH4BT" localSheetId="11" hidden="1">#REF!</definedName>
    <definedName name="BExVYO4NFDGC4ZOGHANQWX5CH4BT" localSheetId="2" hidden="1">#REF!</definedName>
    <definedName name="BExVYO4NFDGC4ZOGHANQWX5CH4BT" localSheetId="14" hidden="1">#REF!</definedName>
    <definedName name="BExVYO4NFDGC4ZOGHANQWX5CH4BT" localSheetId="12" hidden="1">#REF!</definedName>
    <definedName name="BExVYO4NFDGC4ZOGHANQWX5CH4BT" hidden="1">#REF!</definedName>
    <definedName name="BExVYOVIZDA18YIQ0A30Q052PCAK" localSheetId="11" hidden="1">#REF!</definedName>
    <definedName name="BExVYOVIZDA18YIQ0A30Q052PCAK" localSheetId="2" hidden="1">#REF!</definedName>
    <definedName name="BExVYOVIZDA18YIQ0A30Q052PCAK" localSheetId="14" hidden="1">#REF!</definedName>
    <definedName name="BExVYOVIZDA18YIQ0A30Q052PCAK" localSheetId="12" hidden="1">#REF!</definedName>
    <definedName name="BExVYOVIZDA18YIQ0A30Q052PCAK" hidden="1">#REF!</definedName>
    <definedName name="BExVYPS2R6B75R1EFIUJ6G5TE4Q4" localSheetId="11" hidden="1">#REF!</definedName>
    <definedName name="BExVYPS2R6B75R1EFIUJ6G5TE4Q4" localSheetId="2" hidden="1">#REF!</definedName>
    <definedName name="BExVYPS2R6B75R1EFIUJ6G5TE4Q4" localSheetId="14" hidden="1">#REF!</definedName>
    <definedName name="BExVYPS2R6B75R1EFIUJ6G5TE4Q4" localSheetId="12" hidden="1">#REF!</definedName>
    <definedName name="BExVYPS2R6B75R1EFIUJ6G5TE4Q4" hidden="1">#REF!</definedName>
    <definedName name="BExVYQIXPEM6J4JVP78BRHIC05PV" localSheetId="11" hidden="1">#REF!</definedName>
    <definedName name="BExVYQIXPEM6J4JVP78BRHIC05PV" localSheetId="2" hidden="1">#REF!</definedName>
    <definedName name="BExVYQIXPEM6J4JVP78BRHIC05PV" localSheetId="14" hidden="1">#REF!</definedName>
    <definedName name="BExVYQIXPEM6J4JVP78BRHIC05PV" localSheetId="12" hidden="1">#REF!</definedName>
    <definedName name="BExVYQIXPEM6J4JVP78BRHIC05PV" hidden="1">#REF!</definedName>
    <definedName name="BExVYVGWN7SONLVDH9WJ2F1JS264" localSheetId="11" hidden="1">#REF!</definedName>
    <definedName name="BExVYVGWN7SONLVDH9WJ2F1JS264" localSheetId="2" hidden="1">#REF!</definedName>
    <definedName name="BExVYVGWN7SONLVDH9WJ2F1JS264" localSheetId="14" hidden="1">#REF!</definedName>
    <definedName name="BExVYVGWN7SONLVDH9WJ2F1JS264" localSheetId="12" hidden="1">#REF!</definedName>
    <definedName name="BExVYVGWN7SONLVDH9WJ2F1JS264" hidden="1">#REF!</definedName>
    <definedName name="BExVZ40HNAZRM8JHYYNQ7F6A4GU0" localSheetId="11" hidden="1">#REF!</definedName>
    <definedName name="BExVZ40HNAZRM8JHYYNQ7F6A4GU0" localSheetId="2" hidden="1">#REF!</definedName>
    <definedName name="BExVZ40HNAZRM8JHYYNQ7F6A4GU0" localSheetId="14" hidden="1">#REF!</definedName>
    <definedName name="BExVZ40HNAZRM8JHYYNQ7F6A4GU0" localSheetId="12" hidden="1">#REF!</definedName>
    <definedName name="BExVZ40HNAZRM8JHYYNQ7F6A4GU0" hidden="1">#REF!</definedName>
    <definedName name="BExVZ7WRO17PYILJEJGPQCO5IL66" localSheetId="11" hidden="1">#REF!</definedName>
    <definedName name="BExVZ7WRO17PYILJEJGPQCO5IL66" localSheetId="2" hidden="1">#REF!</definedName>
    <definedName name="BExVZ7WRO17PYILJEJGPQCO5IL66" localSheetId="14" hidden="1">#REF!</definedName>
    <definedName name="BExVZ7WRO17PYILJEJGPQCO5IL66" localSheetId="12" hidden="1">#REF!</definedName>
    <definedName name="BExVZ7WRO17PYILJEJGPQCO5IL66" hidden="1">#REF!</definedName>
    <definedName name="BExVZ9EO732IK6MNMG17Y1EFTJQC" localSheetId="11" hidden="1">#REF!</definedName>
    <definedName name="BExVZ9EO732IK6MNMG17Y1EFTJQC" localSheetId="2" hidden="1">#REF!</definedName>
    <definedName name="BExVZ9EO732IK6MNMG17Y1EFTJQC" localSheetId="14" hidden="1">#REF!</definedName>
    <definedName name="BExVZ9EO732IK6MNMG17Y1EFTJQC" localSheetId="12" hidden="1">#REF!</definedName>
    <definedName name="BExVZ9EO732IK6MNMG17Y1EFTJQC" hidden="1">#REF!</definedName>
    <definedName name="BExVZB1Y5J4UL2LKK0363EU7GIJ1" localSheetId="11" hidden="1">#REF!</definedName>
    <definedName name="BExVZB1Y5J4UL2LKK0363EU7GIJ1" localSheetId="2" hidden="1">#REF!</definedName>
    <definedName name="BExVZB1Y5J4UL2LKK0363EU7GIJ1" localSheetId="14" hidden="1">#REF!</definedName>
    <definedName name="BExVZB1Y5J4UL2LKK0363EU7GIJ1" localSheetId="12" hidden="1">#REF!</definedName>
    <definedName name="BExVZB1Y5J4UL2LKK0363EU7GIJ1" hidden="1">#REF!</definedName>
    <definedName name="BExVZGQXYK2ICC9JSNFPRHBD5KNU" localSheetId="11" hidden="1">#REF!</definedName>
    <definedName name="BExVZGQXYK2ICC9JSNFPRHBD5KNU" localSheetId="2" hidden="1">#REF!</definedName>
    <definedName name="BExVZGQXYK2ICC9JSNFPRHBD5KNU" localSheetId="14" hidden="1">#REF!</definedName>
    <definedName name="BExVZGQXYK2ICC9JSNFPRHBD5KNU" localSheetId="12" hidden="1">#REF!</definedName>
    <definedName name="BExVZGQXYK2ICC9JSNFPRHBD5KNU" hidden="1">#REF!</definedName>
    <definedName name="BExVZJQVO5LQ0BJH5JEN5NOBIAF6" localSheetId="11" hidden="1">#REF!</definedName>
    <definedName name="BExVZJQVO5LQ0BJH5JEN5NOBIAF6" localSheetId="2" hidden="1">#REF!</definedName>
    <definedName name="BExVZJQVO5LQ0BJH5JEN5NOBIAF6" localSheetId="14" hidden="1">#REF!</definedName>
    <definedName name="BExVZJQVO5LQ0BJH5JEN5NOBIAF6" localSheetId="12" hidden="1">#REF!</definedName>
    <definedName name="BExVZJQVO5LQ0BJH5JEN5NOBIAF6" hidden="1">#REF!</definedName>
    <definedName name="BExVZNXWS91RD7NXV5NE2R3C8WW7" localSheetId="11" hidden="1">#REF!</definedName>
    <definedName name="BExVZNXWS91RD7NXV5NE2R3C8WW7" localSheetId="2" hidden="1">#REF!</definedName>
    <definedName name="BExVZNXWS91RD7NXV5NE2R3C8WW7" localSheetId="14" hidden="1">#REF!</definedName>
    <definedName name="BExVZNXWS91RD7NXV5NE2R3C8WW7" localSheetId="12" hidden="1">#REF!</definedName>
    <definedName name="BExVZNXWS91RD7NXV5NE2R3C8WW7" hidden="1">#REF!</definedName>
    <definedName name="BExW008AGT1ZRN5DFG4YOH5F7G47" localSheetId="11" hidden="1">#REF!</definedName>
    <definedName name="BExW008AGT1ZRN5DFG4YOH5F7G47" localSheetId="2" hidden="1">#REF!</definedName>
    <definedName name="BExW008AGT1ZRN5DFG4YOH5F7G47" localSheetId="14" hidden="1">#REF!</definedName>
    <definedName name="BExW008AGT1ZRN5DFG4YOH5F7G47" localSheetId="12" hidden="1">#REF!</definedName>
    <definedName name="BExW008AGT1ZRN5DFG4YOH5F7G47" hidden="1">#REF!</definedName>
    <definedName name="BExW0386REQRCQCVT9BCX80UPTRY" localSheetId="11" hidden="1">#REF!</definedName>
    <definedName name="BExW0386REQRCQCVT9BCX80UPTRY" localSheetId="2" hidden="1">#REF!</definedName>
    <definedName name="BExW0386REQRCQCVT9BCX80UPTRY" localSheetId="14" hidden="1">#REF!</definedName>
    <definedName name="BExW0386REQRCQCVT9BCX80UPTRY" localSheetId="12" hidden="1">#REF!</definedName>
    <definedName name="BExW0386REQRCQCVT9BCX80UPTRY" hidden="1">#REF!</definedName>
    <definedName name="BExW0FYP4WXY71CYUG40SUBG9UWU" localSheetId="11" hidden="1">#REF!</definedName>
    <definedName name="BExW0FYP4WXY71CYUG40SUBG9UWU" localSheetId="2" hidden="1">#REF!</definedName>
    <definedName name="BExW0FYP4WXY71CYUG40SUBG9UWU" localSheetId="14" hidden="1">#REF!</definedName>
    <definedName name="BExW0FYP4WXY71CYUG40SUBG9UWU" localSheetId="12" hidden="1">#REF!</definedName>
    <definedName name="BExW0FYP4WXY71CYUG40SUBG9UWU" hidden="1">#REF!</definedName>
    <definedName name="BExW0MPJNQOJ7D6U780WU5XBL97X" localSheetId="11" hidden="1">#REF!</definedName>
    <definedName name="BExW0MPJNQOJ7D6U780WU5XBL97X" localSheetId="2" hidden="1">#REF!</definedName>
    <definedName name="BExW0MPJNQOJ7D6U780WU5XBL97X" localSheetId="14" hidden="1">#REF!</definedName>
    <definedName name="BExW0MPJNQOJ7D6U780WU5XBL97X" localSheetId="12" hidden="1">#REF!</definedName>
    <definedName name="BExW0MPJNQOJ7D6U780WU5XBL97X" hidden="1">#REF!</definedName>
    <definedName name="BExW0RI61B4VV0ARXTFVBAWRA1C5" localSheetId="11" hidden="1">#REF!</definedName>
    <definedName name="BExW0RI61B4VV0ARXTFVBAWRA1C5" localSheetId="2" hidden="1">#REF!</definedName>
    <definedName name="BExW0RI61B4VV0ARXTFVBAWRA1C5" localSheetId="14" hidden="1">#REF!</definedName>
    <definedName name="BExW0RI61B4VV0ARXTFVBAWRA1C5" localSheetId="12" hidden="1">#REF!</definedName>
    <definedName name="BExW0RI61B4VV0ARXTFVBAWRA1C5" hidden="1">#REF!</definedName>
    <definedName name="BExW0Y8T85LBE0WS6FPX6ILTX9ON" localSheetId="11" hidden="1">#REF!</definedName>
    <definedName name="BExW0Y8T85LBE0WS6FPX6ILTX9ON" localSheetId="2" hidden="1">#REF!</definedName>
    <definedName name="BExW0Y8T85LBE0WS6FPX6ILTX9ON" localSheetId="14" hidden="1">#REF!</definedName>
    <definedName name="BExW0Y8T85LBE0WS6FPX6ILTX9ON" localSheetId="12" hidden="1">#REF!</definedName>
    <definedName name="BExW0Y8T85LBE0WS6FPX6ILTX9ON" hidden="1">#REF!</definedName>
    <definedName name="BExW1BVUYQTKMOR56MW7RVRX4L1L" localSheetId="11" hidden="1">#REF!</definedName>
    <definedName name="BExW1BVUYQTKMOR56MW7RVRX4L1L" localSheetId="2" hidden="1">#REF!</definedName>
    <definedName name="BExW1BVUYQTKMOR56MW7RVRX4L1L" localSheetId="14" hidden="1">#REF!</definedName>
    <definedName name="BExW1BVUYQTKMOR56MW7RVRX4L1L" localSheetId="12" hidden="1">#REF!</definedName>
    <definedName name="BExW1BVUYQTKMOR56MW7RVRX4L1L" hidden="1">#REF!</definedName>
    <definedName name="BExW1F1220628FOMTW5UAATHRJHK" localSheetId="11" hidden="1">#REF!</definedName>
    <definedName name="BExW1F1220628FOMTW5UAATHRJHK" localSheetId="2" hidden="1">#REF!</definedName>
    <definedName name="BExW1F1220628FOMTW5UAATHRJHK" localSheetId="14" hidden="1">#REF!</definedName>
    <definedName name="BExW1F1220628FOMTW5UAATHRJHK" localSheetId="12" hidden="1">#REF!</definedName>
    <definedName name="BExW1F1220628FOMTW5UAATHRJHK" hidden="1">#REF!</definedName>
    <definedName name="BExW1PTHB0NZUF0GTD2J1UUL693E" localSheetId="11" hidden="1">#REF!</definedName>
    <definedName name="BExW1PTHB0NZUF0GTD2J1UUL693E" localSheetId="2" hidden="1">#REF!</definedName>
    <definedName name="BExW1PTHB0NZUF0GTD2J1UUL693E" localSheetId="14" hidden="1">#REF!</definedName>
    <definedName name="BExW1PTHB0NZUF0GTD2J1UUL693E" localSheetId="12" hidden="1">#REF!</definedName>
    <definedName name="BExW1PTHB0NZUF0GTD2J1UUL693E" hidden="1">#REF!</definedName>
    <definedName name="BExW1TKA0Z9OP2DTG50GZR5EG8C7" localSheetId="11" hidden="1">#REF!</definedName>
    <definedName name="BExW1TKA0Z9OP2DTG50GZR5EG8C7" localSheetId="2" hidden="1">#REF!</definedName>
    <definedName name="BExW1TKA0Z9OP2DTG50GZR5EG8C7" localSheetId="14" hidden="1">#REF!</definedName>
    <definedName name="BExW1TKA0Z9OP2DTG50GZR5EG8C7" localSheetId="12" hidden="1">#REF!</definedName>
    <definedName name="BExW1TKA0Z9OP2DTG50GZR5EG8C7" hidden="1">#REF!</definedName>
    <definedName name="BExW1U0JLKQ094DW5MMOI8UHO09V" localSheetId="11" hidden="1">#REF!</definedName>
    <definedName name="BExW1U0JLKQ094DW5MMOI8UHO09V" localSheetId="2" hidden="1">#REF!</definedName>
    <definedName name="BExW1U0JLKQ094DW5MMOI8UHO09V" localSheetId="14" hidden="1">#REF!</definedName>
    <definedName name="BExW1U0JLKQ094DW5MMOI8UHO09V" localSheetId="12" hidden="1">#REF!</definedName>
    <definedName name="BExW1U0JLKQ094DW5MMOI8UHO09V" hidden="1">#REF!</definedName>
    <definedName name="BExW1WK6J1TDP29S3QDPTYZJBLIW" localSheetId="11" hidden="1">#REF!</definedName>
    <definedName name="BExW1WK6J1TDP29S3QDPTYZJBLIW" localSheetId="2" hidden="1">#REF!</definedName>
    <definedName name="BExW1WK6J1TDP29S3QDPTYZJBLIW" localSheetId="14" hidden="1">#REF!</definedName>
    <definedName name="BExW1WK6J1TDP29S3QDPTYZJBLIW" localSheetId="12" hidden="1">#REF!</definedName>
    <definedName name="BExW1WK6J1TDP29S3QDPTYZJBLIW" hidden="1">#REF!</definedName>
    <definedName name="BExW283NP9D366XFPXLGSCI5UB0L" localSheetId="11" hidden="1">#REF!</definedName>
    <definedName name="BExW283NP9D366XFPXLGSCI5UB0L" localSheetId="2" hidden="1">#REF!</definedName>
    <definedName name="BExW283NP9D366XFPXLGSCI5UB0L" localSheetId="14" hidden="1">#REF!</definedName>
    <definedName name="BExW283NP9D366XFPXLGSCI5UB0L" localSheetId="12" hidden="1">#REF!</definedName>
    <definedName name="BExW283NP9D366XFPXLGSCI5UB0L" hidden="1">#REF!</definedName>
    <definedName name="BExW2H3C8WJSBW5FGTFKVDVJC4CL" localSheetId="11" hidden="1">#REF!</definedName>
    <definedName name="BExW2H3C8WJSBW5FGTFKVDVJC4CL" localSheetId="2" hidden="1">#REF!</definedName>
    <definedName name="BExW2H3C8WJSBW5FGTFKVDVJC4CL" localSheetId="14" hidden="1">#REF!</definedName>
    <definedName name="BExW2H3C8WJSBW5FGTFKVDVJC4CL" localSheetId="12" hidden="1">#REF!</definedName>
    <definedName name="BExW2H3C8WJSBW5FGTFKVDVJC4CL" hidden="1">#REF!</definedName>
    <definedName name="BExW2MSCKPGF5K3I7TL4KF5ISUOL" localSheetId="11" hidden="1">#REF!</definedName>
    <definedName name="BExW2MSCKPGF5K3I7TL4KF5ISUOL" localSheetId="2" hidden="1">#REF!</definedName>
    <definedName name="BExW2MSCKPGF5K3I7TL4KF5ISUOL" localSheetId="14" hidden="1">#REF!</definedName>
    <definedName name="BExW2MSCKPGF5K3I7TL4KF5ISUOL" localSheetId="12" hidden="1">#REF!</definedName>
    <definedName name="BExW2MSCKPGF5K3I7TL4KF5ISUOL" hidden="1">#REF!</definedName>
    <definedName name="BExW2SMO90FU9W8DVVES6Q4E6BZR" localSheetId="11" hidden="1">#REF!</definedName>
    <definedName name="BExW2SMO90FU9W8DVVES6Q4E6BZR" localSheetId="2" hidden="1">#REF!</definedName>
    <definedName name="BExW2SMO90FU9W8DVVES6Q4E6BZR" localSheetId="14" hidden="1">#REF!</definedName>
    <definedName name="BExW2SMO90FU9W8DVVES6Q4E6BZR" localSheetId="12" hidden="1">#REF!</definedName>
    <definedName name="BExW2SMO90FU9W8DVVES6Q4E6BZR" hidden="1">#REF!</definedName>
    <definedName name="BExW36V9N91OHCUMGWJQL3I5P4JK" localSheetId="11" hidden="1">#REF!</definedName>
    <definedName name="BExW36V9N91OHCUMGWJQL3I5P4JK" localSheetId="2" hidden="1">#REF!</definedName>
    <definedName name="BExW36V9N91OHCUMGWJQL3I5P4JK" localSheetId="14" hidden="1">#REF!</definedName>
    <definedName name="BExW36V9N91OHCUMGWJQL3I5P4JK" localSheetId="12" hidden="1">#REF!</definedName>
    <definedName name="BExW36V9N91OHCUMGWJQL3I5P4JK" hidden="1">#REF!</definedName>
    <definedName name="BExW39V04HTFFQE7DAW9MAJT0NNF" localSheetId="11" hidden="1">#REF!</definedName>
    <definedName name="BExW39V04HTFFQE7DAW9MAJT0NNF" localSheetId="2" hidden="1">#REF!</definedName>
    <definedName name="BExW39V04HTFFQE7DAW9MAJT0NNF" localSheetId="14" hidden="1">#REF!</definedName>
    <definedName name="BExW39V04HTFFQE7DAW9MAJT0NNF" localSheetId="12" hidden="1">#REF!</definedName>
    <definedName name="BExW39V04HTFFQE7DAW9MAJT0NNF" hidden="1">#REF!</definedName>
    <definedName name="BExW3ECU6QPMV99AITCPHAG0CGYK" localSheetId="11" hidden="1">#REF!</definedName>
    <definedName name="BExW3ECU6QPMV99AITCPHAG0CGYK" localSheetId="2" hidden="1">#REF!</definedName>
    <definedName name="BExW3ECU6QPMV99AITCPHAG0CGYK" localSheetId="14" hidden="1">#REF!</definedName>
    <definedName name="BExW3ECU6QPMV99AITCPHAG0CGYK" localSheetId="12" hidden="1">#REF!</definedName>
    <definedName name="BExW3ECU6QPMV99AITCPHAG0CGYK" hidden="1">#REF!</definedName>
    <definedName name="BExW3EIBA1J9Q9NA9VCGZGRS8WV7" localSheetId="11" hidden="1">#REF!</definedName>
    <definedName name="BExW3EIBA1J9Q9NA9VCGZGRS8WV7" localSheetId="2" hidden="1">#REF!</definedName>
    <definedName name="BExW3EIBA1J9Q9NA9VCGZGRS8WV7" localSheetId="14" hidden="1">#REF!</definedName>
    <definedName name="BExW3EIBA1J9Q9NA9VCGZGRS8WV7" localSheetId="12" hidden="1">#REF!</definedName>
    <definedName name="BExW3EIBA1J9Q9NA9VCGZGRS8WV7" hidden="1">#REF!</definedName>
    <definedName name="BExW3FEO8FI8N6AGQKYEG4SQVJWB" localSheetId="11" hidden="1">#REF!</definedName>
    <definedName name="BExW3FEO8FI8N6AGQKYEG4SQVJWB" localSheetId="2" hidden="1">#REF!</definedName>
    <definedName name="BExW3FEO8FI8N6AGQKYEG4SQVJWB" localSheetId="14" hidden="1">#REF!</definedName>
    <definedName name="BExW3FEO8FI8N6AGQKYEG4SQVJWB" localSheetId="12" hidden="1">#REF!</definedName>
    <definedName name="BExW3FEO8FI8N6AGQKYEG4SQVJWB" hidden="1">#REF!</definedName>
    <definedName name="BExW3GB28STOMJUSZEIA7YKYNS4Y" localSheetId="11" hidden="1">#REF!</definedName>
    <definedName name="BExW3GB28STOMJUSZEIA7YKYNS4Y" localSheetId="2" hidden="1">#REF!</definedName>
    <definedName name="BExW3GB28STOMJUSZEIA7YKYNS4Y" localSheetId="14" hidden="1">#REF!</definedName>
    <definedName name="BExW3GB28STOMJUSZEIA7YKYNS4Y" localSheetId="12" hidden="1">#REF!</definedName>
    <definedName name="BExW3GB28STOMJUSZEIA7YKYNS4Y" hidden="1">#REF!</definedName>
    <definedName name="BExW3T1K638HT5E0Y8MMK108P5JT" localSheetId="11" hidden="1">#REF!</definedName>
    <definedName name="BExW3T1K638HT5E0Y8MMK108P5JT" localSheetId="2" hidden="1">#REF!</definedName>
    <definedName name="BExW3T1K638HT5E0Y8MMK108P5JT" localSheetId="14" hidden="1">#REF!</definedName>
    <definedName name="BExW3T1K638HT5E0Y8MMK108P5JT" localSheetId="12" hidden="1">#REF!</definedName>
    <definedName name="BExW3T1K638HT5E0Y8MMK108P5JT" hidden="1">#REF!</definedName>
    <definedName name="BExW3U3D6FTAFTK3Q7DSA9FY454Q" localSheetId="11" hidden="1">#REF!</definedName>
    <definedName name="BExW3U3D6FTAFTK3Q7DSA9FY454Q" localSheetId="2" hidden="1">#REF!</definedName>
    <definedName name="BExW3U3D6FTAFTK3Q7DSA9FY454Q" localSheetId="14" hidden="1">#REF!</definedName>
    <definedName name="BExW3U3D6FTAFTK3Q7DSA9FY454Q" localSheetId="12" hidden="1">#REF!</definedName>
    <definedName name="BExW3U3D6FTAFTK3Q7DSA9FY454Q" hidden="1">#REF!</definedName>
    <definedName name="BExW4217ZHL9VO39POSTJOD090WU" localSheetId="11" hidden="1">#REF!</definedName>
    <definedName name="BExW4217ZHL9VO39POSTJOD090WU" localSheetId="2" hidden="1">#REF!</definedName>
    <definedName name="BExW4217ZHL9VO39POSTJOD090WU" localSheetId="14" hidden="1">#REF!</definedName>
    <definedName name="BExW4217ZHL9VO39POSTJOD090WU" localSheetId="12" hidden="1">#REF!</definedName>
    <definedName name="BExW4217ZHL9VO39POSTJOD090WU" hidden="1">#REF!</definedName>
    <definedName name="BExW4GPW71EBF8XPS2QGVQHBCDX3" localSheetId="11" hidden="1">#REF!</definedName>
    <definedName name="BExW4GPW71EBF8XPS2QGVQHBCDX3" localSheetId="2" hidden="1">#REF!</definedName>
    <definedName name="BExW4GPW71EBF8XPS2QGVQHBCDX3" localSheetId="14" hidden="1">#REF!</definedName>
    <definedName name="BExW4GPW71EBF8XPS2QGVQHBCDX3" localSheetId="12" hidden="1">#REF!</definedName>
    <definedName name="BExW4GPW71EBF8XPS2QGVQHBCDX3" hidden="1">#REF!</definedName>
    <definedName name="BExW4JKC5837JBPCOJV337ZVYYY3" localSheetId="11" hidden="1">#REF!</definedName>
    <definedName name="BExW4JKC5837JBPCOJV337ZVYYY3" localSheetId="2" hidden="1">#REF!</definedName>
    <definedName name="BExW4JKC5837JBPCOJV337ZVYYY3" localSheetId="14" hidden="1">#REF!</definedName>
    <definedName name="BExW4JKC5837JBPCOJV337ZVYYY3" localSheetId="12" hidden="1">#REF!</definedName>
    <definedName name="BExW4JKC5837JBPCOJV337ZVYYY3" hidden="1">#REF!</definedName>
    <definedName name="BExW4O2DBZGV8KGBO9EB4BAXIH4Y" localSheetId="11" hidden="1">#REF!</definedName>
    <definedName name="BExW4O2DBZGV8KGBO9EB4BAXIH4Y" localSheetId="2" hidden="1">#REF!</definedName>
    <definedName name="BExW4O2DBZGV8KGBO9EB4BAXIH4Y" localSheetId="14" hidden="1">#REF!</definedName>
    <definedName name="BExW4O2DBZGV8KGBO9EB4BAXIH4Y" localSheetId="12" hidden="1">#REF!</definedName>
    <definedName name="BExW4O2DBZGV8KGBO9EB4BAXIH4Y" hidden="1">#REF!</definedName>
    <definedName name="BExW4QR9FV9MP5K610THBSM51RYO" localSheetId="11" hidden="1">#REF!</definedName>
    <definedName name="BExW4QR9FV9MP5K610THBSM51RYO" localSheetId="2" hidden="1">#REF!</definedName>
    <definedName name="BExW4QR9FV9MP5K610THBSM51RYO" localSheetId="14" hidden="1">#REF!</definedName>
    <definedName name="BExW4QR9FV9MP5K610THBSM51RYO" localSheetId="12" hidden="1">#REF!</definedName>
    <definedName name="BExW4QR9FV9MP5K610THBSM51RYO" hidden="1">#REF!</definedName>
    <definedName name="BExW4Z029R9E19ZENN3WEA3VDAD1" localSheetId="11" hidden="1">#REF!</definedName>
    <definedName name="BExW4Z029R9E19ZENN3WEA3VDAD1" localSheetId="2" hidden="1">#REF!</definedName>
    <definedName name="BExW4Z029R9E19ZENN3WEA3VDAD1" localSheetId="14" hidden="1">#REF!</definedName>
    <definedName name="BExW4Z029R9E19ZENN3WEA3VDAD1" localSheetId="12" hidden="1">#REF!</definedName>
    <definedName name="BExW4Z029R9E19ZENN3WEA3VDAD1" hidden="1">#REF!</definedName>
    <definedName name="BExW53SPLW3K0Y0ZVTM4NYF1B2YH" localSheetId="11" hidden="1">#REF!</definedName>
    <definedName name="BExW53SPLW3K0Y0ZVTM4NYF1B2YH" localSheetId="2" hidden="1">#REF!</definedName>
    <definedName name="BExW53SPLW3K0Y0ZVTM4NYF1B2YH" localSheetId="14" hidden="1">#REF!</definedName>
    <definedName name="BExW53SPLW3K0Y0ZVTM4NYF1B2YH" localSheetId="12" hidden="1">#REF!</definedName>
    <definedName name="BExW53SPLW3K0Y0ZVTM4NYF1B2YH" hidden="1">#REF!</definedName>
    <definedName name="BExW591F7X34FVKJ2OUT09PFUW1B" localSheetId="11" hidden="1">#REF!</definedName>
    <definedName name="BExW591F7X34FVKJ2OUT09PFUW1B" localSheetId="2" hidden="1">#REF!</definedName>
    <definedName name="BExW591F7X34FVKJ2OUT09PFUW1B" localSheetId="14" hidden="1">#REF!</definedName>
    <definedName name="BExW591F7X34FVKJ2OUT09PFUW1B" localSheetId="12" hidden="1">#REF!</definedName>
    <definedName name="BExW591F7X34FVKJ2OUT09PFUW1B" hidden="1">#REF!</definedName>
    <definedName name="BExW5AZNT6IAZGNF2C879ODHY1B8" localSheetId="11" hidden="1">#REF!</definedName>
    <definedName name="BExW5AZNT6IAZGNF2C879ODHY1B8" localSheetId="2" hidden="1">#REF!</definedName>
    <definedName name="BExW5AZNT6IAZGNF2C879ODHY1B8" localSheetId="14" hidden="1">#REF!</definedName>
    <definedName name="BExW5AZNT6IAZGNF2C879ODHY1B8" localSheetId="12" hidden="1">#REF!</definedName>
    <definedName name="BExW5AZNT6IAZGNF2C879ODHY1B8" hidden="1">#REF!</definedName>
    <definedName name="BExW5F6OUXHEWQU5VYE7W7P8DD78" localSheetId="11" hidden="1">#REF!</definedName>
    <definedName name="BExW5F6OUXHEWQU5VYE7W7P8DD78" localSheetId="2" hidden="1">#REF!</definedName>
    <definedName name="BExW5F6OUXHEWQU5VYE7W7P8DD78" localSheetId="14" hidden="1">#REF!</definedName>
    <definedName name="BExW5F6OUXHEWQU5VYE7W7P8DD78" localSheetId="12" hidden="1">#REF!</definedName>
    <definedName name="BExW5F6OUXHEWQU5VYE7W7P8DD78" hidden="1">#REF!</definedName>
    <definedName name="BExW5WPU27WD4NWZOT0ZEJIDLX5J" localSheetId="11" hidden="1">#REF!</definedName>
    <definedName name="BExW5WPU27WD4NWZOT0ZEJIDLX5J" localSheetId="2" hidden="1">#REF!</definedName>
    <definedName name="BExW5WPU27WD4NWZOT0ZEJIDLX5J" localSheetId="14" hidden="1">#REF!</definedName>
    <definedName name="BExW5WPU27WD4NWZOT0ZEJIDLX5J" localSheetId="12" hidden="1">#REF!</definedName>
    <definedName name="BExW5WPU27WD4NWZOT0ZEJIDLX5J" hidden="1">#REF!</definedName>
    <definedName name="BExW5YD97EMSUYC4KDEFH1FB4FY3" localSheetId="11" hidden="1">#REF!</definedName>
    <definedName name="BExW5YD97EMSUYC4KDEFH1FB4FY3" localSheetId="2" hidden="1">#REF!</definedName>
    <definedName name="BExW5YD97EMSUYC4KDEFH1FB4FY3" localSheetId="14" hidden="1">#REF!</definedName>
    <definedName name="BExW5YD97EMSUYC4KDEFH1FB4FY3" localSheetId="12" hidden="1">#REF!</definedName>
    <definedName name="BExW5YD97EMSUYC4KDEFH1FB4FY3" hidden="1">#REF!</definedName>
    <definedName name="BExW5Z469DSRWTA6T0KVLA7SMIPL" localSheetId="11" hidden="1">#REF!</definedName>
    <definedName name="BExW5Z469DSRWTA6T0KVLA7SMIPL" localSheetId="2" hidden="1">#REF!</definedName>
    <definedName name="BExW5Z469DSRWTA6T0KVLA7SMIPL" localSheetId="14" hidden="1">#REF!</definedName>
    <definedName name="BExW5Z469DSRWTA6T0KVLA7SMIPL" localSheetId="12" hidden="1">#REF!</definedName>
    <definedName name="BExW5Z469DSRWTA6T0KVLA7SMIPL" hidden="1">#REF!</definedName>
    <definedName name="BExW62ETJAPBX5X53FTGUCHZXI2K" localSheetId="11" hidden="1">#REF!</definedName>
    <definedName name="BExW62ETJAPBX5X53FTGUCHZXI2K" localSheetId="2" hidden="1">#REF!</definedName>
    <definedName name="BExW62ETJAPBX5X53FTGUCHZXI2K" localSheetId="14" hidden="1">#REF!</definedName>
    <definedName name="BExW62ETJAPBX5X53FTGUCHZXI2K" localSheetId="12" hidden="1">#REF!</definedName>
    <definedName name="BExW62ETJAPBX5X53FTGUCHZXI2K" hidden="1">#REF!</definedName>
    <definedName name="BExW660AV1TUV2XNUPD65RZR3QOO" localSheetId="11" hidden="1">#REF!</definedName>
    <definedName name="BExW660AV1TUV2XNUPD65RZR3QOO" localSheetId="2" hidden="1">#REF!</definedName>
    <definedName name="BExW660AV1TUV2XNUPD65RZR3QOO" localSheetId="14" hidden="1">#REF!</definedName>
    <definedName name="BExW660AV1TUV2XNUPD65RZR3QOO" localSheetId="12" hidden="1">#REF!</definedName>
    <definedName name="BExW660AV1TUV2XNUPD65RZR3QOO" hidden="1">#REF!</definedName>
    <definedName name="BExW66LVVZK656PQY1257QMHP2AY" localSheetId="11" hidden="1">#REF!</definedName>
    <definedName name="BExW66LVVZK656PQY1257QMHP2AY" localSheetId="2" hidden="1">#REF!</definedName>
    <definedName name="BExW66LVVZK656PQY1257QMHP2AY" localSheetId="14" hidden="1">#REF!</definedName>
    <definedName name="BExW66LVVZK656PQY1257QMHP2AY" localSheetId="12" hidden="1">#REF!</definedName>
    <definedName name="BExW66LVVZK656PQY1257QMHP2AY" hidden="1">#REF!</definedName>
    <definedName name="BExW6EJPHAP1TWT380AZLXNHR22P" localSheetId="11" hidden="1">#REF!</definedName>
    <definedName name="BExW6EJPHAP1TWT380AZLXNHR22P" localSheetId="2" hidden="1">#REF!</definedName>
    <definedName name="BExW6EJPHAP1TWT380AZLXNHR22P" localSheetId="14" hidden="1">#REF!</definedName>
    <definedName name="BExW6EJPHAP1TWT380AZLXNHR22P" localSheetId="12" hidden="1">#REF!</definedName>
    <definedName name="BExW6EJPHAP1TWT380AZLXNHR22P" hidden="1">#REF!</definedName>
    <definedName name="BExW6G1PJ38H10DVLL8WPQ736OEB" localSheetId="11" hidden="1">#REF!</definedName>
    <definedName name="BExW6G1PJ38H10DVLL8WPQ736OEB" localSheetId="2" hidden="1">#REF!</definedName>
    <definedName name="BExW6G1PJ38H10DVLL8WPQ736OEB" localSheetId="14" hidden="1">#REF!</definedName>
    <definedName name="BExW6G1PJ38H10DVLL8WPQ736OEB" localSheetId="12" hidden="1">#REF!</definedName>
    <definedName name="BExW6G1PJ38H10DVLL8WPQ736OEB" hidden="1">#REF!</definedName>
    <definedName name="BExW794A74Z5F2K8LVQLD6VSKXUE" localSheetId="11" hidden="1">#REF!</definedName>
    <definedName name="BExW794A74Z5F2K8LVQLD6VSKXUE" localSheetId="2" hidden="1">#REF!</definedName>
    <definedName name="BExW794A74Z5F2K8LVQLD6VSKXUE" localSheetId="14" hidden="1">#REF!</definedName>
    <definedName name="BExW794A74Z5F2K8LVQLD6VSKXUE" localSheetId="12" hidden="1">#REF!</definedName>
    <definedName name="BExW794A74Z5F2K8LVQLD6VSKXUE" hidden="1">#REF!</definedName>
    <definedName name="BExW7Q1TQ8E6G4WYYNSOMV43S95R" localSheetId="11" hidden="1">#REF!</definedName>
    <definedName name="BExW7Q1TQ8E6G4WYYNSOMV43S95R" localSheetId="2" hidden="1">#REF!</definedName>
    <definedName name="BExW7Q1TQ8E6G4WYYNSOMV43S95R" localSheetId="14" hidden="1">#REF!</definedName>
    <definedName name="BExW7Q1TQ8E6G4WYYNSOMV43S95R" localSheetId="12" hidden="1">#REF!</definedName>
    <definedName name="BExW7Q1TQ8E6G4WYYNSOMV43S95R" hidden="1">#REF!</definedName>
    <definedName name="BExW7XZTFZV0N9YM9S4PM74A5X2O" localSheetId="11" hidden="1">#REF!</definedName>
    <definedName name="BExW7XZTFZV0N9YM9S4PM74A5X2O" localSheetId="2" hidden="1">#REF!</definedName>
    <definedName name="BExW7XZTFZV0N9YM9S4PM74A5X2O" localSheetId="14" hidden="1">#REF!</definedName>
    <definedName name="BExW7XZTFZV0N9YM9S4PM74A5X2O" localSheetId="12" hidden="1">#REF!</definedName>
    <definedName name="BExW7XZTFZV0N9YM9S4PM74A5X2O" hidden="1">#REF!</definedName>
    <definedName name="BExW8K0SSIPSKBVP06IJ71600HJZ" localSheetId="11" hidden="1">#REF!</definedName>
    <definedName name="BExW8K0SSIPSKBVP06IJ71600HJZ" localSheetId="2" hidden="1">#REF!</definedName>
    <definedName name="BExW8K0SSIPSKBVP06IJ71600HJZ" localSheetId="14" hidden="1">#REF!</definedName>
    <definedName name="BExW8K0SSIPSKBVP06IJ71600HJZ" localSheetId="12" hidden="1">#REF!</definedName>
    <definedName name="BExW8K0SSIPSKBVP06IJ71600HJZ" hidden="1">#REF!</definedName>
    <definedName name="BExW8T0GVY3ZYO4ACSBLHS8SH895" localSheetId="11" hidden="1">#REF!</definedName>
    <definedName name="BExW8T0GVY3ZYO4ACSBLHS8SH895" localSheetId="2" hidden="1">#REF!</definedName>
    <definedName name="BExW8T0GVY3ZYO4ACSBLHS8SH895" localSheetId="14" hidden="1">#REF!</definedName>
    <definedName name="BExW8T0GVY3ZYO4ACSBLHS8SH895" localSheetId="12" hidden="1">#REF!</definedName>
    <definedName name="BExW8T0GVY3ZYO4ACSBLHS8SH895" hidden="1">#REF!</definedName>
    <definedName name="BExW8YEP73JMMU9HZ08PM4WHJQZ4" localSheetId="11" hidden="1">#REF!</definedName>
    <definedName name="BExW8YEP73JMMU9HZ08PM4WHJQZ4" localSheetId="2" hidden="1">#REF!</definedName>
    <definedName name="BExW8YEP73JMMU9HZ08PM4WHJQZ4" localSheetId="14" hidden="1">#REF!</definedName>
    <definedName name="BExW8YEP73JMMU9HZ08PM4WHJQZ4" localSheetId="12" hidden="1">#REF!</definedName>
    <definedName name="BExW8YEP73JMMU9HZ08PM4WHJQZ4" hidden="1">#REF!</definedName>
    <definedName name="BExW937AT53OZQRHNWQZ5BVH24IE" localSheetId="11" hidden="1">#REF!</definedName>
    <definedName name="BExW937AT53OZQRHNWQZ5BVH24IE" localSheetId="2" hidden="1">#REF!</definedName>
    <definedName name="BExW937AT53OZQRHNWQZ5BVH24IE" localSheetId="14" hidden="1">#REF!</definedName>
    <definedName name="BExW937AT53OZQRHNWQZ5BVH24IE" localSheetId="12" hidden="1">#REF!</definedName>
    <definedName name="BExW937AT53OZQRHNWQZ5BVH24IE" hidden="1">#REF!</definedName>
    <definedName name="BExW95LN5N0LYFFVP7GJEGDVDLF0" localSheetId="11" hidden="1">#REF!</definedName>
    <definedName name="BExW95LN5N0LYFFVP7GJEGDVDLF0" localSheetId="2" hidden="1">#REF!</definedName>
    <definedName name="BExW95LN5N0LYFFVP7GJEGDVDLF0" localSheetId="14" hidden="1">#REF!</definedName>
    <definedName name="BExW95LN5N0LYFFVP7GJEGDVDLF0" localSheetId="12" hidden="1">#REF!</definedName>
    <definedName name="BExW95LN5N0LYFFVP7GJEGDVDLF0" hidden="1">#REF!</definedName>
    <definedName name="BExW967733Q8RAJOHR2GJ3HO8JIW" localSheetId="11" hidden="1">#REF!</definedName>
    <definedName name="BExW967733Q8RAJOHR2GJ3HO8JIW" localSheetId="2" hidden="1">#REF!</definedName>
    <definedName name="BExW967733Q8RAJOHR2GJ3HO8JIW" localSheetId="14" hidden="1">#REF!</definedName>
    <definedName name="BExW967733Q8RAJOHR2GJ3HO8JIW" localSheetId="12" hidden="1">#REF!</definedName>
    <definedName name="BExW967733Q8RAJOHR2GJ3HO8JIW" hidden="1">#REF!</definedName>
    <definedName name="BExW9POK1KIOI0ALS5MZIKTDIYMA" localSheetId="11" hidden="1">#REF!</definedName>
    <definedName name="BExW9POK1KIOI0ALS5MZIKTDIYMA" localSheetId="2" hidden="1">#REF!</definedName>
    <definedName name="BExW9POK1KIOI0ALS5MZIKTDIYMA" localSheetId="14" hidden="1">#REF!</definedName>
    <definedName name="BExW9POK1KIOI0ALS5MZIKTDIYMA" localSheetId="12" hidden="1">#REF!</definedName>
    <definedName name="BExW9POK1KIOI0ALS5MZIKTDIYMA" hidden="1">#REF!</definedName>
    <definedName name="BExXLDE6PN4ESWT3LXJNQCY94NE4" localSheetId="11" hidden="1">#REF!</definedName>
    <definedName name="BExXLDE6PN4ESWT3LXJNQCY94NE4" localSheetId="2" hidden="1">#REF!</definedName>
    <definedName name="BExXLDE6PN4ESWT3LXJNQCY94NE4" localSheetId="14" hidden="1">#REF!</definedName>
    <definedName name="BExXLDE6PN4ESWT3LXJNQCY94NE4" localSheetId="12" hidden="1">#REF!</definedName>
    <definedName name="BExXLDE6PN4ESWT3LXJNQCY94NE4" hidden="1">#REF!</definedName>
    <definedName name="BExXLQVPK2H3IF0NDDA5CT612EUK" localSheetId="11" hidden="1">#REF!</definedName>
    <definedName name="BExXLQVPK2H3IF0NDDA5CT612EUK" localSheetId="2" hidden="1">#REF!</definedName>
    <definedName name="BExXLQVPK2H3IF0NDDA5CT612EUK" localSheetId="14" hidden="1">#REF!</definedName>
    <definedName name="BExXLQVPK2H3IF0NDDA5CT612EUK" localSheetId="12" hidden="1">#REF!</definedName>
    <definedName name="BExXLQVPK2H3IF0NDDA5CT612EUK" hidden="1">#REF!</definedName>
    <definedName name="BExXLR6IO70TYTACKQH9M5PGV24J" localSheetId="11" hidden="1">#REF!</definedName>
    <definedName name="BExXLR6IO70TYTACKQH9M5PGV24J" localSheetId="2" hidden="1">#REF!</definedName>
    <definedName name="BExXLR6IO70TYTACKQH9M5PGV24J" localSheetId="14" hidden="1">#REF!</definedName>
    <definedName name="BExXLR6IO70TYTACKQH9M5PGV24J" localSheetId="12" hidden="1">#REF!</definedName>
    <definedName name="BExXLR6IO70TYTACKQH9M5PGV24J" hidden="1">#REF!</definedName>
    <definedName name="BExXM065WOLYRYHGHOJE0OOFXA4M" localSheetId="11" hidden="1">#REF!</definedName>
    <definedName name="BExXM065WOLYRYHGHOJE0OOFXA4M" localSheetId="2" hidden="1">#REF!</definedName>
    <definedName name="BExXM065WOLYRYHGHOJE0OOFXA4M" localSheetId="14" hidden="1">#REF!</definedName>
    <definedName name="BExXM065WOLYRYHGHOJE0OOFXA4M" localSheetId="12" hidden="1">#REF!</definedName>
    <definedName name="BExXM065WOLYRYHGHOJE0OOFXA4M" hidden="1">#REF!</definedName>
    <definedName name="BExXM3GUNXVDM82KUR17NNUMQCNI" localSheetId="11" hidden="1">#REF!</definedName>
    <definedName name="BExXM3GUNXVDM82KUR17NNUMQCNI" localSheetId="2" hidden="1">#REF!</definedName>
    <definedName name="BExXM3GUNXVDM82KUR17NNUMQCNI" localSheetId="14" hidden="1">#REF!</definedName>
    <definedName name="BExXM3GUNXVDM82KUR17NNUMQCNI" localSheetId="12" hidden="1">#REF!</definedName>
    <definedName name="BExXM3GUNXVDM82KUR17NNUMQCNI" hidden="1">#REF!</definedName>
    <definedName name="BExXMA28M8SH7MKIGETSDA72WUIZ" localSheetId="11" hidden="1">#REF!</definedName>
    <definedName name="BExXMA28M8SH7MKIGETSDA72WUIZ" localSheetId="2" hidden="1">#REF!</definedName>
    <definedName name="BExXMA28M8SH7MKIGETSDA72WUIZ" localSheetId="14" hidden="1">#REF!</definedName>
    <definedName name="BExXMA28M8SH7MKIGETSDA72WUIZ" localSheetId="12" hidden="1">#REF!</definedName>
    <definedName name="BExXMA28M8SH7MKIGETSDA72WUIZ" hidden="1">#REF!</definedName>
    <definedName name="BExXMOLHIAHDLFSA31PUB36SC3I9" localSheetId="11" hidden="1">#REF!</definedName>
    <definedName name="BExXMOLHIAHDLFSA31PUB36SC3I9" localSheetId="2" hidden="1">#REF!</definedName>
    <definedName name="BExXMOLHIAHDLFSA31PUB36SC3I9" localSheetId="14" hidden="1">#REF!</definedName>
    <definedName name="BExXMOLHIAHDLFSA31PUB36SC3I9" localSheetId="12" hidden="1">#REF!</definedName>
    <definedName name="BExXMOLHIAHDLFSA31PUB36SC3I9" hidden="1">#REF!</definedName>
    <definedName name="BExXMT8T5Z3M2JBQN65X2LKH0YQI" localSheetId="11" hidden="1">#REF!</definedName>
    <definedName name="BExXMT8T5Z3M2JBQN65X2LKH0YQI" localSheetId="2" hidden="1">#REF!</definedName>
    <definedName name="BExXMT8T5Z3M2JBQN65X2LKH0YQI" localSheetId="14" hidden="1">#REF!</definedName>
    <definedName name="BExXMT8T5Z3M2JBQN65X2LKH0YQI" localSheetId="12" hidden="1">#REF!</definedName>
    <definedName name="BExXMT8T5Z3M2JBQN65X2LKH0YQI" hidden="1">#REF!</definedName>
    <definedName name="BExXN1XNO7H60M9X1E7EVWFJDM5N" localSheetId="11" hidden="1">#REF!</definedName>
    <definedName name="BExXN1XNO7H60M9X1E7EVWFJDM5N" localSheetId="2" hidden="1">#REF!</definedName>
    <definedName name="BExXN1XNO7H60M9X1E7EVWFJDM5N" localSheetId="14" hidden="1">#REF!</definedName>
    <definedName name="BExXN1XNO7H60M9X1E7EVWFJDM5N" localSheetId="12" hidden="1">#REF!</definedName>
    <definedName name="BExXN1XNO7H60M9X1E7EVWFJDM5N" hidden="1">#REF!</definedName>
    <definedName name="BExXN1XOOOY51EZQ6II0LWEU2OYT" localSheetId="11" hidden="1">#REF!</definedName>
    <definedName name="BExXN1XOOOY51EZQ6II0LWEU2OYT" localSheetId="2" hidden="1">#REF!</definedName>
    <definedName name="BExXN1XOOOY51EZQ6II0LWEU2OYT" localSheetId="14" hidden="1">#REF!</definedName>
    <definedName name="BExXN1XOOOY51EZQ6II0LWEU2OYT" localSheetId="12" hidden="1">#REF!</definedName>
    <definedName name="BExXN1XOOOY51EZQ6II0LWEU2OYT" hidden="1">#REF!</definedName>
    <definedName name="BExXN22ZOTIW49GPLWFYKVM90FNZ" localSheetId="11" hidden="1">#REF!</definedName>
    <definedName name="BExXN22ZOTIW49GPLWFYKVM90FNZ" localSheetId="2" hidden="1">#REF!</definedName>
    <definedName name="BExXN22ZOTIW49GPLWFYKVM90FNZ" localSheetId="14" hidden="1">#REF!</definedName>
    <definedName name="BExXN22ZOTIW49GPLWFYKVM90FNZ" localSheetId="12" hidden="1">#REF!</definedName>
    <definedName name="BExXN22ZOTIW49GPLWFYKVM90FNZ" hidden="1">#REF!</definedName>
    <definedName name="BExXN6QAP8UJQVN4R4BQKPP4QK35" localSheetId="11" hidden="1">#REF!</definedName>
    <definedName name="BExXN6QAP8UJQVN4R4BQKPP4QK35" localSheetId="2" hidden="1">#REF!</definedName>
    <definedName name="BExXN6QAP8UJQVN4R4BQKPP4QK35" localSheetId="14" hidden="1">#REF!</definedName>
    <definedName name="BExXN6QAP8UJQVN4R4BQKPP4QK35" localSheetId="12" hidden="1">#REF!</definedName>
    <definedName name="BExXN6QAP8UJQVN4R4BQKPP4QK35" hidden="1">#REF!</definedName>
    <definedName name="BExXNBOA39T2X6Y5Y5GZ5DDNA1AX" localSheetId="11" hidden="1">#REF!</definedName>
    <definedName name="BExXNBOA39T2X6Y5Y5GZ5DDNA1AX" localSheetId="2" hidden="1">#REF!</definedName>
    <definedName name="BExXNBOA39T2X6Y5Y5GZ5DDNA1AX" localSheetId="14" hidden="1">#REF!</definedName>
    <definedName name="BExXNBOA39T2X6Y5Y5GZ5DDNA1AX" localSheetId="12" hidden="1">#REF!</definedName>
    <definedName name="BExXNBOA39T2X6Y5Y5GZ5DDNA1AX" hidden="1">#REF!</definedName>
    <definedName name="BExXNBZ1BRDK73S9XPRR1645KLVB" localSheetId="11" hidden="1">#REF!</definedName>
    <definedName name="BExXNBZ1BRDK73S9XPRR1645KLVB" localSheetId="2" hidden="1">#REF!</definedName>
    <definedName name="BExXNBZ1BRDK73S9XPRR1645KLVB" localSheetId="14" hidden="1">#REF!</definedName>
    <definedName name="BExXNBZ1BRDK73S9XPRR1645KLVB" localSheetId="12" hidden="1">#REF!</definedName>
    <definedName name="BExXNBZ1BRDK73S9XPRR1645KLVB" hidden="1">#REF!</definedName>
    <definedName name="BExXND6872VJ3M2PGT056WQMWBHD" localSheetId="11" hidden="1">#REF!</definedName>
    <definedName name="BExXND6872VJ3M2PGT056WQMWBHD" localSheetId="2" hidden="1">#REF!</definedName>
    <definedName name="BExXND6872VJ3M2PGT056WQMWBHD" localSheetId="14" hidden="1">#REF!</definedName>
    <definedName name="BExXND6872VJ3M2PGT056WQMWBHD" localSheetId="12" hidden="1">#REF!</definedName>
    <definedName name="BExXND6872VJ3M2PGT056WQMWBHD" hidden="1">#REF!</definedName>
    <definedName name="BExXNPM24UN2PGVL9D1TUBFRIKR4" localSheetId="11" hidden="1">#REF!</definedName>
    <definedName name="BExXNPM24UN2PGVL9D1TUBFRIKR4" localSheetId="2" hidden="1">#REF!</definedName>
    <definedName name="BExXNPM24UN2PGVL9D1TUBFRIKR4" localSheetId="14" hidden="1">#REF!</definedName>
    <definedName name="BExXNPM24UN2PGVL9D1TUBFRIKR4" localSheetId="12" hidden="1">#REF!</definedName>
    <definedName name="BExXNPM24UN2PGVL9D1TUBFRIKR4" hidden="1">#REF!</definedName>
    <definedName name="BExXNWCR6WOY5G3VTC96QCIFQE0E" localSheetId="11" hidden="1">#REF!</definedName>
    <definedName name="BExXNWCR6WOY5G3VTC96QCIFQE0E" localSheetId="2" hidden="1">#REF!</definedName>
    <definedName name="BExXNWCR6WOY5G3VTC96QCIFQE0E" localSheetId="14" hidden="1">#REF!</definedName>
    <definedName name="BExXNWCR6WOY5G3VTC96QCIFQE0E" localSheetId="12" hidden="1">#REF!</definedName>
    <definedName name="BExXNWCR6WOY5G3VTC96QCIFQE0E" hidden="1">#REF!</definedName>
    <definedName name="BExXNWYB165VO9MHARCL5WLCHWS0" localSheetId="11" hidden="1">#REF!</definedName>
    <definedName name="BExXNWYB165VO9MHARCL5WLCHWS0" localSheetId="2" hidden="1">#REF!</definedName>
    <definedName name="BExXNWYB165VO9MHARCL5WLCHWS0" localSheetId="14" hidden="1">#REF!</definedName>
    <definedName name="BExXNWYB165VO9MHARCL5WLCHWS0" localSheetId="12" hidden="1">#REF!</definedName>
    <definedName name="BExXNWYB165VO9MHARCL5WLCHWS0" hidden="1">#REF!</definedName>
    <definedName name="BExXO278QHQN8JDK5425EJ615ECC" localSheetId="11" hidden="1">#REF!</definedName>
    <definedName name="BExXO278QHQN8JDK5425EJ615ECC" localSheetId="2" hidden="1">#REF!</definedName>
    <definedName name="BExXO278QHQN8JDK5425EJ615ECC" localSheetId="14" hidden="1">#REF!</definedName>
    <definedName name="BExXO278QHQN8JDK5425EJ615ECC" localSheetId="12" hidden="1">#REF!</definedName>
    <definedName name="BExXO278QHQN8JDK5425EJ615ECC" hidden="1">#REF!</definedName>
    <definedName name="BExXOBHOP0WGFHI2Y9AO4L440UVQ" localSheetId="11" hidden="1">#REF!</definedName>
    <definedName name="BExXOBHOP0WGFHI2Y9AO4L440UVQ" localSheetId="2" hidden="1">#REF!</definedName>
    <definedName name="BExXOBHOP0WGFHI2Y9AO4L440UVQ" localSheetId="14" hidden="1">#REF!</definedName>
    <definedName name="BExXOBHOP0WGFHI2Y9AO4L440UVQ" localSheetId="12" hidden="1">#REF!</definedName>
    <definedName name="BExXOBHOP0WGFHI2Y9AO4L440UVQ" hidden="1">#REF!</definedName>
    <definedName name="BExXOHHHX25B8F97636QMXFUDZQK" localSheetId="11" hidden="1">#REF!</definedName>
    <definedName name="BExXOHHHX25B8F97636QMXFUDZQK" localSheetId="2" hidden="1">#REF!</definedName>
    <definedName name="BExXOHHHX25B8F97636QMXFUDZQK" localSheetId="14" hidden="1">#REF!</definedName>
    <definedName name="BExXOHHHX25B8F97636QMXFUDZQK" localSheetId="12" hidden="1">#REF!</definedName>
    <definedName name="BExXOHHHX25B8F97636QMXFUDZQK" hidden="1">#REF!</definedName>
    <definedName name="BExXOHSAD2NSHOLLMZ2JWA4I3I1R" localSheetId="11" hidden="1">#REF!</definedName>
    <definedName name="BExXOHSAD2NSHOLLMZ2JWA4I3I1R" localSheetId="2" hidden="1">#REF!</definedName>
    <definedName name="BExXOHSAD2NSHOLLMZ2JWA4I3I1R" localSheetId="14" hidden="1">#REF!</definedName>
    <definedName name="BExXOHSAD2NSHOLLMZ2JWA4I3I1R" localSheetId="12" hidden="1">#REF!</definedName>
    <definedName name="BExXOHSAD2NSHOLLMZ2JWA4I3I1R" hidden="1">#REF!</definedName>
    <definedName name="BExXOJKWIJ6IFTV1RHIWHR91EZMW" localSheetId="11" hidden="1">#REF!</definedName>
    <definedName name="BExXOJKWIJ6IFTV1RHIWHR91EZMW" localSheetId="2" hidden="1">#REF!</definedName>
    <definedName name="BExXOJKWIJ6IFTV1RHIWHR91EZMW" localSheetId="14" hidden="1">#REF!</definedName>
    <definedName name="BExXOJKWIJ6IFTV1RHIWHR91EZMW" localSheetId="12" hidden="1">#REF!</definedName>
    <definedName name="BExXOJKWIJ6IFTV1RHIWHR91EZMW" hidden="1">#REF!</definedName>
    <definedName name="BExXP80B5FGA00JCM7UXKPI3PB7Y" localSheetId="11" hidden="1">#REF!</definedName>
    <definedName name="BExXP80B5FGA00JCM7UXKPI3PB7Y" localSheetId="2" hidden="1">#REF!</definedName>
    <definedName name="BExXP80B5FGA00JCM7UXKPI3PB7Y" localSheetId="14" hidden="1">#REF!</definedName>
    <definedName name="BExXP80B5FGA00JCM7UXKPI3PB7Y" localSheetId="12" hidden="1">#REF!</definedName>
    <definedName name="BExXP80B5FGA00JCM7UXKPI3PB7Y" hidden="1">#REF!</definedName>
    <definedName name="BExXP85M4WXYVN1UVHUTOEKEG5XS" localSheetId="11" hidden="1">#REF!</definedName>
    <definedName name="BExXP85M4WXYVN1UVHUTOEKEG5XS" localSheetId="2" hidden="1">#REF!</definedName>
    <definedName name="BExXP85M4WXYVN1UVHUTOEKEG5XS" localSheetId="14" hidden="1">#REF!</definedName>
    <definedName name="BExXP85M4WXYVN1UVHUTOEKEG5XS" localSheetId="12" hidden="1">#REF!</definedName>
    <definedName name="BExXP85M4WXYVN1UVHUTOEKEG5XS" hidden="1">#REF!</definedName>
    <definedName name="BExXPELOTHOAG0OWILLAH94OZV5J" localSheetId="11" hidden="1">#REF!</definedName>
    <definedName name="BExXPELOTHOAG0OWILLAH94OZV5J" localSheetId="2" hidden="1">#REF!</definedName>
    <definedName name="BExXPELOTHOAG0OWILLAH94OZV5J" localSheetId="14" hidden="1">#REF!</definedName>
    <definedName name="BExXPELOTHOAG0OWILLAH94OZV5J" localSheetId="12" hidden="1">#REF!</definedName>
    <definedName name="BExXPELOTHOAG0OWILLAH94OZV5J" hidden="1">#REF!</definedName>
    <definedName name="BExXPOSJRLJNYPU01QNNQ5URXP2U" localSheetId="11" hidden="1">#REF!</definedName>
    <definedName name="BExXPOSJRLJNYPU01QNNQ5URXP2U" localSheetId="2" hidden="1">#REF!</definedName>
    <definedName name="BExXPOSJRLJNYPU01QNNQ5URXP2U" localSheetId="14" hidden="1">#REF!</definedName>
    <definedName name="BExXPOSJRLJNYPU01QNNQ5URXP2U" localSheetId="12" hidden="1">#REF!</definedName>
    <definedName name="BExXPOSJRLJNYPU01QNNQ5URXP2U" hidden="1">#REF!</definedName>
    <definedName name="BExXPS31W1VD2NMIE4E37LHVDF0L" localSheetId="11" hidden="1">#REF!</definedName>
    <definedName name="BExXPS31W1VD2NMIE4E37LHVDF0L" localSheetId="2" hidden="1">#REF!</definedName>
    <definedName name="BExXPS31W1VD2NMIE4E37LHVDF0L" localSheetId="14" hidden="1">#REF!</definedName>
    <definedName name="BExXPS31W1VD2NMIE4E37LHVDF0L" localSheetId="12" hidden="1">#REF!</definedName>
    <definedName name="BExXPS31W1VD2NMIE4E37LHVDF0L" hidden="1">#REF!</definedName>
    <definedName name="BExXPZKYEMVF5JOC14HYOOYQK6JK" localSheetId="11" hidden="1">#REF!</definedName>
    <definedName name="BExXPZKYEMVF5JOC14HYOOYQK6JK" localSheetId="2" hidden="1">#REF!</definedName>
    <definedName name="BExXPZKYEMVF5JOC14HYOOYQK6JK" localSheetId="14" hidden="1">#REF!</definedName>
    <definedName name="BExXPZKYEMVF5JOC14HYOOYQK6JK" localSheetId="12" hidden="1">#REF!</definedName>
    <definedName name="BExXPZKYEMVF5JOC14HYOOYQK6JK" hidden="1">#REF!</definedName>
    <definedName name="BExXQ89PA10X79WBWOEP1AJX1OQM" localSheetId="11" hidden="1">#REF!</definedName>
    <definedName name="BExXQ89PA10X79WBWOEP1AJX1OQM" localSheetId="2" hidden="1">#REF!</definedName>
    <definedName name="BExXQ89PA10X79WBWOEP1AJX1OQM" localSheetId="14" hidden="1">#REF!</definedName>
    <definedName name="BExXQ89PA10X79WBWOEP1AJX1OQM" localSheetId="12" hidden="1">#REF!</definedName>
    <definedName name="BExXQ89PA10X79WBWOEP1AJX1OQM" hidden="1">#REF!</definedName>
    <definedName name="BExXQCGQGGYSI0LTRVR73MUO50AW" localSheetId="11" hidden="1">#REF!</definedName>
    <definedName name="BExXQCGQGGYSI0LTRVR73MUO50AW" localSheetId="2" hidden="1">#REF!</definedName>
    <definedName name="BExXQCGQGGYSI0LTRVR73MUO50AW" localSheetId="14" hidden="1">#REF!</definedName>
    <definedName name="BExXQCGQGGYSI0LTRVR73MUO50AW" localSheetId="12" hidden="1">#REF!</definedName>
    <definedName name="BExXQCGQGGYSI0LTRVR73MUO50AW" hidden="1">#REF!</definedName>
    <definedName name="BExXQEEXFHDQ8DSRAJSB5ET6J004" localSheetId="11" hidden="1">#REF!</definedName>
    <definedName name="BExXQEEXFHDQ8DSRAJSB5ET6J004" localSheetId="2" hidden="1">#REF!</definedName>
    <definedName name="BExXQEEXFHDQ8DSRAJSB5ET6J004" localSheetId="14" hidden="1">#REF!</definedName>
    <definedName name="BExXQEEXFHDQ8DSRAJSB5ET6J004" localSheetId="12" hidden="1">#REF!</definedName>
    <definedName name="BExXQEEXFHDQ8DSRAJSB5ET6J004" hidden="1">#REF!</definedName>
    <definedName name="BExXQH41O5HZAH8BO6HCFY8YC3TU" localSheetId="11" hidden="1">#REF!</definedName>
    <definedName name="BExXQH41O5HZAH8BO6HCFY8YC3TU" localSheetId="2" hidden="1">#REF!</definedName>
    <definedName name="BExXQH41O5HZAH8BO6HCFY8YC3TU" localSheetId="14" hidden="1">#REF!</definedName>
    <definedName name="BExXQH41O5HZAH8BO6HCFY8YC3TU" localSheetId="12" hidden="1">#REF!</definedName>
    <definedName name="BExXQH41O5HZAH8BO6HCFY8YC3TU" hidden="1">#REF!</definedName>
    <definedName name="BExXQJIEF5R3QQ6D8HO3NGPU0IQC" localSheetId="11" hidden="1">#REF!</definedName>
    <definedName name="BExXQJIEF5R3QQ6D8HO3NGPU0IQC" localSheetId="2" hidden="1">#REF!</definedName>
    <definedName name="BExXQJIEF5R3QQ6D8HO3NGPU0IQC" localSheetId="14" hidden="1">#REF!</definedName>
    <definedName name="BExXQJIEF5R3QQ6D8HO3NGPU0IQC" localSheetId="12" hidden="1">#REF!</definedName>
    <definedName name="BExXQJIEF5R3QQ6D8HO3NGPU0IQC" hidden="1">#REF!</definedName>
    <definedName name="BExXQRAVW0KPQXIJ59NG6UGTZB59" localSheetId="11" hidden="1">#REF!</definedName>
    <definedName name="BExXQRAVW0KPQXIJ59NG6UGTZB59" localSheetId="2" hidden="1">#REF!</definedName>
    <definedName name="BExXQRAVW0KPQXIJ59NG6UGTZB59" localSheetId="14" hidden="1">#REF!</definedName>
    <definedName name="BExXQRAVW0KPQXIJ59NG6UGTZB59" localSheetId="12" hidden="1">#REF!</definedName>
    <definedName name="BExXQRAVW0KPQXIJ59NG6UGTZB59" hidden="1">#REF!</definedName>
    <definedName name="BExXQU00K9ER4I1WM7T9J0W1E7ZC" localSheetId="11" hidden="1">#REF!</definedName>
    <definedName name="BExXQU00K9ER4I1WM7T9J0W1E7ZC" localSheetId="2" hidden="1">#REF!</definedName>
    <definedName name="BExXQU00K9ER4I1WM7T9J0W1E7ZC" localSheetId="14" hidden="1">#REF!</definedName>
    <definedName name="BExXQU00K9ER4I1WM7T9J0W1E7ZC" localSheetId="12" hidden="1">#REF!</definedName>
    <definedName name="BExXQU00K9ER4I1WM7T9J0W1E7ZC" hidden="1">#REF!</definedName>
    <definedName name="BExXQU00KOR7XLM8B13DGJ1MIQDY" localSheetId="11" hidden="1">#REF!</definedName>
    <definedName name="BExXQU00KOR7XLM8B13DGJ1MIQDY" localSheetId="2" hidden="1">#REF!</definedName>
    <definedName name="BExXQU00KOR7XLM8B13DGJ1MIQDY" localSheetId="14" hidden="1">#REF!</definedName>
    <definedName name="BExXQU00KOR7XLM8B13DGJ1MIQDY" localSheetId="12" hidden="1">#REF!</definedName>
    <definedName name="BExXQU00KOR7XLM8B13DGJ1MIQDY" hidden="1">#REF!</definedName>
    <definedName name="BExXQUG48Q1ISN53FE4MRROM0HSJ" localSheetId="11" hidden="1">#REF!</definedName>
    <definedName name="BExXQUG48Q1ISN53FE4MRROM0HSJ" localSheetId="2" hidden="1">#REF!</definedName>
    <definedName name="BExXQUG48Q1ISN53FE4MRROM0HSJ" localSheetId="14" hidden="1">#REF!</definedName>
    <definedName name="BExXQUG48Q1ISN53FE4MRROM0HSJ" localSheetId="12" hidden="1">#REF!</definedName>
    <definedName name="BExXQUG48Q1ISN53FE4MRROM0HSJ" hidden="1">#REF!</definedName>
    <definedName name="BExXQXG18PS8HGBOS03OSTQ0KEYC" localSheetId="11" hidden="1">#REF!</definedName>
    <definedName name="BExXQXG18PS8HGBOS03OSTQ0KEYC" localSheetId="2" hidden="1">#REF!</definedName>
    <definedName name="BExXQXG18PS8HGBOS03OSTQ0KEYC" localSheetId="14" hidden="1">#REF!</definedName>
    <definedName name="BExXQXG18PS8HGBOS03OSTQ0KEYC" localSheetId="12" hidden="1">#REF!</definedName>
    <definedName name="BExXQXG18PS8HGBOS03OSTQ0KEYC" hidden="1">#REF!</definedName>
    <definedName name="BExXQXQT4OAFQT5B0YB3USDJOJOB" localSheetId="11" hidden="1">#REF!</definedName>
    <definedName name="BExXQXQT4OAFQT5B0YB3USDJOJOB" localSheetId="2" hidden="1">#REF!</definedName>
    <definedName name="BExXQXQT4OAFQT5B0YB3USDJOJOB" localSheetId="14" hidden="1">#REF!</definedName>
    <definedName name="BExXQXQT4OAFQT5B0YB3USDJOJOB" localSheetId="12" hidden="1">#REF!</definedName>
    <definedName name="BExXQXQT4OAFQT5B0YB3USDJOJOB" hidden="1">#REF!</definedName>
    <definedName name="BExXR3FSEXAHSXEQNJORWFCPX86N" localSheetId="11" hidden="1">#REF!</definedName>
    <definedName name="BExXR3FSEXAHSXEQNJORWFCPX86N" localSheetId="2" hidden="1">#REF!</definedName>
    <definedName name="BExXR3FSEXAHSXEQNJORWFCPX86N" localSheetId="14" hidden="1">#REF!</definedName>
    <definedName name="BExXR3FSEXAHSXEQNJORWFCPX86N" localSheetId="12" hidden="1">#REF!</definedName>
    <definedName name="BExXR3FSEXAHSXEQNJORWFCPX86N" hidden="1">#REF!</definedName>
    <definedName name="BExXR3W3FKYQBLR299HO9RZ70C43" localSheetId="11" hidden="1">#REF!</definedName>
    <definedName name="BExXR3W3FKYQBLR299HO9RZ70C43" localSheetId="2" hidden="1">#REF!</definedName>
    <definedName name="BExXR3W3FKYQBLR299HO9RZ70C43" localSheetId="14" hidden="1">#REF!</definedName>
    <definedName name="BExXR3W3FKYQBLR299HO9RZ70C43" localSheetId="12" hidden="1">#REF!</definedName>
    <definedName name="BExXR3W3FKYQBLR299HO9RZ70C43" hidden="1">#REF!</definedName>
    <definedName name="BExXR46U23CRRBV6IZT982MAEQKI" localSheetId="11" hidden="1">#REF!</definedName>
    <definedName name="BExXR46U23CRRBV6IZT982MAEQKI" localSheetId="2" hidden="1">#REF!</definedName>
    <definedName name="BExXR46U23CRRBV6IZT982MAEQKI" localSheetId="14" hidden="1">#REF!</definedName>
    <definedName name="BExXR46U23CRRBV6IZT982MAEQKI" localSheetId="12" hidden="1">#REF!</definedName>
    <definedName name="BExXR46U23CRRBV6IZT982MAEQKI" hidden="1">#REF!</definedName>
    <definedName name="BExXR6A8W3ND3XDZXBMQZ1VCAXHG" localSheetId="11" hidden="1">#REF!</definedName>
    <definedName name="BExXR6A8W3ND3XDZXBMQZ1VCAXHG" localSheetId="2" hidden="1">#REF!</definedName>
    <definedName name="BExXR6A8W3ND3XDZXBMQZ1VCAXHG" localSheetId="14" hidden="1">#REF!</definedName>
    <definedName name="BExXR6A8W3ND3XDZXBMQZ1VCAXHG" localSheetId="12" hidden="1">#REF!</definedName>
    <definedName name="BExXR6A8W3ND3XDZXBMQZ1VCAXHG" hidden="1">#REF!</definedName>
    <definedName name="BExXR7HKNHT37B4OOA9K9191PP22" localSheetId="11" hidden="1">#REF!</definedName>
    <definedName name="BExXR7HKNHT37B4OOA9K9191PP22" localSheetId="2" hidden="1">#REF!</definedName>
    <definedName name="BExXR7HKNHT37B4OOA9K9191PP22" localSheetId="14" hidden="1">#REF!</definedName>
    <definedName name="BExXR7HKNHT37B4OOA9K9191PP22" localSheetId="12" hidden="1">#REF!</definedName>
    <definedName name="BExXR7HKNHT37B4OOA9K9191PP22" hidden="1">#REF!</definedName>
    <definedName name="BExXR8OKAVX7O70V5IYG2PRKXSTI" localSheetId="11" hidden="1">#REF!</definedName>
    <definedName name="BExXR8OKAVX7O70V5IYG2PRKXSTI" localSheetId="2" hidden="1">#REF!</definedName>
    <definedName name="BExXR8OKAVX7O70V5IYG2PRKXSTI" localSheetId="14" hidden="1">#REF!</definedName>
    <definedName name="BExXR8OKAVX7O70V5IYG2PRKXSTI" localSheetId="12" hidden="1">#REF!</definedName>
    <definedName name="BExXR8OKAVX7O70V5IYG2PRKXSTI" hidden="1">#REF!</definedName>
    <definedName name="BExXRA6N6XCLQM6XDV724ZIH6G93" localSheetId="11" hidden="1">#REF!</definedName>
    <definedName name="BExXRA6N6XCLQM6XDV724ZIH6G93" localSheetId="2" hidden="1">#REF!</definedName>
    <definedName name="BExXRA6N6XCLQM6XDV724ZIH6G93" localSheetId="14" hidden="1">#REF!</definedName>
    <definedName name="BExXRA6N6XCLQM6XDV724ZIH6G93" localSheetId="12" hidden="1">#REF!</definedName>
    <definedName name="BExXRA6N6XCLQM6XDV724ZIH6G93" hidden="1">#REF!</definedName>
    <definedName name="BExXRABZ1CNKCG6K1MR6OUFHF7J9" localSheetId="11" hidden="1">#REF!</definedName>
    <definedName name="BExXRABZ1CNKCG6K1MR6OUFHF7J9" localSheetId="2" hidden="1">#REF!</definedName>
    <definedName name="BExXRABZ1CNKCG6K1MR6OUFHF7J9" localSheetId="14" hidden="1">#REF!</definedName>
    <definedName name="BExXRABZ1CNKCG6K1MR6OUFHF7J9" localSheetId="12" hidden="1">#REF!</definedName>
    <definedName name="BExXRABZ1CNKCG6K1MR6OUFHF7J9" hidden="1">#REF!</definedName>
    <definedName name="BExXRBOFETC0OTJ6WY3VPMFH03VB" localSheetId="11" hidden="1">#REF!</definedName>
    <definedName name="BExXRBOFETC0OTJ6WY3VPMFH03VB" localSheetId="2" hidden="1">#REF!</definedName>
    <definedName name="BExXRBOFETC0OTJ6WY3VPMFH03VB" localSheetId="14" hidden="1">#REF!</definedName>
    <definedName name="BExXRBOFETC0OTJ6WY3VPMFH03VB" localSheetId="12" hidden="1">#REF!</definedName>
    <definedName name="BExXRBOFETC0OTJ6WY3VPMFH03VB" hidden="1">#REF!</definedName>
    <definedName name="BExXRD13K1S9Y3JGR7CXSONT7RJZ" localSheetId="11" hidden="1">#REF!</definedName>
    <definedName name="BExXRD13K1S9Y3JGR7CXSONT7RJZ" localSheetId="2" hidden="1">#REF!</definedName>
    <definedName name="BExXRD13K1S9Y3JGR7CXSONT7RJZ" localSheetId="14" hidden="1">#REF!</definedName>
    <definedName name="BExXRD13K1S9Y3JGR7CXSONT7RJZ" localSheetId="12" hidden="1">#REF!</definedName>
    <definedName name="BExXRD13K1S9Y3JGR7CXSONT7RJZ" hidden="1">#REF!</definedName>
    <definedName name="BExXRIFB4QQ87QIGA9AG0NXP577K" localSheetId="11" hidden="1">#REF!</definedName>
    <definedName name="BExXRIFB4QQ87QIGA9AG0NXP577K" localSheetId="2" hidden="1">#REF!</definedName>
    <definedName name="BExXRIFB4QQ87QIGA9AG0NXP577K" localSheetId="14" hidden="1">#REF!</definedName>
    <definedName name="BExXRIFB4QQ87QIGA9AG0NXP577K" localSheetId="12" hidden="1">#REF!</definedName>
    <definedName name="BExXRIFB4QQ87QIGA9AG0NXP577K" hidden="1">#REF!</definedName>
    <definedName name="BExXRIQ2JF2CVTRDQX2D9SPH7FTN" localSheetId="11" hidden="1">#REF!</definedName>
    <definedName name="BExXRIQ2JF2CVTRDQX2D9SPH7FTN" localSheetId="2" hidden="1">#REF!</definedName>
    <definedName name="BExXRIQ2JF2CVTRDQX2D9SPH7FTN" localSheetId="14" hidden="1">#REF!</definedName>
    <definedName name="BExXRIQ2JF2CVTRDQX2D9SPH7FTN" localSheetId="12" hidden="1">#REF!</definedName>
    <definedName name="BExXRIQ2JF2CVTRDQX2D9SPH7FTN" hidden="1">#REF!</definedName>
    <definedName name="BExXRO4A6VUH1F4XV8N1BRJ4896W" localSheetId="11" hidden="1">#REF!</definedName>
    <definedName name="BExXRO4A6VUH1F4XV8N1BRJ4896W" localSheetId="2" hidden="1">#REF!</definedName>
    <definedName name="BExXRO4A6VUH1F4XV8N1BRJ4896W" localSheetId="14" hidden="1">#REF!</definedName>
    <definedName name="BExXRO4A6VUH1F4XV8N1BRJ4896W" localSheetId="12" hidden="1">#REF!</definedName>
    <definedName name="BExXRO4A6VUH1F4XV8N1BRJ4896W" hidden="1">#REF!</definedName>
    <definedName name="BExXRO9N1SNJZGKD90P4K7FU1J0P" localSheetId="11" hidden="1">#REF!</definedName>
    <definedName name="BExXRO9N1SNJZGKD90P4K7FU1J0P" localSheetId="2" hidden="1">#REF!</definedName>
    <definedName name="BExXRO9N1SNJZGKD90P4K7FU1J0P" localSheetId="14" hidden="1">#REF!</definedName>
    <definedName name="BExXRO9N1SNJZGKD90P4K7FU1J0P" localSheetId="12" hidden="1">#REF!</definedName>
    <definedName name="BExXRO9N1SNJZGKD90P4K7FU1J0P" hidden="1">#REF!</definedName>
    <definedName name="BExXROF2MWDZ7IFXX27XOJ79Q86E" localSheetId="11" hidden="1">#REF!</definedName>
    <definedName name="BExXROF2MWDZ7IFXX27XOJ79Q86E" localSheetId="2" hidden="1">#REF!</definedName>
    <definedName name="BExXROF2MWDZ7IFXX27XOJ79Q86E" localSheetId="14" hidden="1">#REF!</definedName>
    <definedName name="BExXROF2MWDZ7IFXX27XOJ79Q86E" localSheetId="12" hidden="1">#REF!</definedName>
    <definedName name="BExXROF2MWDZ7IFXX27XOJ79Q86E" hidden="1">#REF!</definedName>
    <definedName name="BExXRV5QP3Z0KAQ1EQT9JYT2FV0L" localSheetId="11" hidden="1">#REF!</definedName>
    <definedName name="BExXRV5QP3Z0KAQ1EQT9JYT2FV0L" localSheetId="2" hidden="1">#REF!</definedName>
    <definedName name="BExXRV5QP3Z0KAQ1EQT9JYT2FV0L" localSheetId="14" hidden="1">#REF!</definedName>
    <definedName name="BExXRV5QP3Z0KAQ1EQT9JYT2FV0L" localSheetId="12" hidden="1">#REF!</definedName>
    <definedName name="BExXRV5QP3Z0KAQ1EQT9JYT2FV0L" hidden="1">#REF!</definedName>
    <definedName name="BExXRZ20LZZCW8LVGDK0XETOTSAI" localSheetId="11" hidden="1">#REF!</definedName>
    <definedName name="BExXRZ20LZZCW8LVGDK0XETOTSAI" localSheetId="2" hidden="1">#REF!</definedName>
    <definedName name="BExXRZ20LZZCW8LVGDK0XETOTSAI" localSheetId="14" hidden="1">#REF!</definedName>
    <definedName name="BExXRZ20LZZCW8LVGDK0XETOTSAI" localSheetId="12" hidden="1">#REF!</definedName>
    <definedName name="BExXRZ20LZZCW8LVGDK0XETOTSAI" hidden="1">#REF!</definedName>
    <definedName name="BExXS4R1GKUJQX6MHUIUN4S3SCAS" localSheetId="11" hidden="1">#REF!</definedName>
    <definedName name="BExXS4R1GKUJQX6MHUIUN4S3SCAS" localSheetId="2" hidden="1">#REF!</definedName>
    <definedName name="BExXS4R1GKUJQX6MHUIUN4S3SCAS" localSheetId="14" hidden="1">#REF!</definedName>
    <definedName name="BExXS4R1GKUJQX6MHUIUN4S3SCAS" localSheetId="12" hidden="1">#REF!</definedName>
    <definedName name="BExXS4R1GKUJQX6MHUIUN4S3SCAS" hidden="1">#REF!</definedName>
    <definedName name="BExXS63O4OMWMNXXAODZQFSDG33N" localSheetId="11" hidden="1">#REF!</definedName>
    <definedName name="BExXS63O4OMWMNXXAODZQFSDG33N" localSheetId="2" hidden="1">#REF!</definedName>
    <definedName name="BExXS63O4OMWMNXXAODZQFSDG33N" localSheetId="14" hidden="1">#REF!</definedName>
    <definedName name="BExXS63O4OMWMNXXAODZQFSDG33N" localSheetId="12" hidden="1">#REF!</definedName>
    <definedName name="BExXS63O4OMWMNXXAODZQFSDG33N" hidden="1">#REF!</definedName>
    <definedName name="BExXSBSP1TOY051HSPEPM0AEIO2M" localSheetId="11" hidden="1">#REF!</definedName>
    <definedName name="BExXSBSP1TOY051HSPEPM0AEIO2M" localSheetId="2" hidden="1">#REF!</definedName>
    <definedName name="BExXSBSP1TOY051HSPEPM0AEIO2M" localSheetId="14" hidden="1">#REF!</definedName>
    <definedName name="BExXSBSP1TOY051HSPEPM0AEIO2M" localSheetId="12" hidden="1">#REF!</definedName>
    <definedName name="BExXSBSP1TOY051HSPEPM0AEIO2M" hidden="1">#REF!</definedName>
    <definedName name="BExXSC8RFK5D68FJD2HI4K66SA6I" localSheetId="11" hidden="1">#REF!</definedName>
    <definedName name="BExXSC8RFK5D68FJD2HI4K66SA6I" localSheetId="2" hidden="1">#REF!</definedName>
    <definedName name="BExXSC8RFK5D68FJD2HI4K66SA6I" localSheetId="14" hidden="1">#REF!</definedName>
    <definedName name="BExXSC8RFK5D68FJD2HI4K66SA6I" localSheetId="12" hidden="1">#REF!</definedName>
    <definedName name="BExXSC8RFK5D68FJD2HI4K66SA6I" hidden="1">#REF!</definedName>
    <definedName name="BExXSCP0AZ5MYCC2UFG2GLBCV1CC" localSheetId="11" hidden="1">#REF!</definedName>
    <definedName name="BExXSCP0AZ5MYCC2UFG2GLBCV1CC" localSheetId="2" hidden="1">#REF!</definedName>
    <definedName name="BExXSCP0AZ5MYCC2UFG2GLBCV1CC" localSheetId="14" hidden="1">#REF!</definedName>
    <definedName name="BExXSCP0AZ5MYCC2UFG2GLBCV1CC" localSheetId="12" hidden="1">#REF!</definedName>
    <definedName name="BExXSCP0AZ5MYCC2UFG2GLBCV1CC" hidden="1">#REF!</definedName>
    <definedName name="BExXSNHC88W4UMXEOIOOATJAIKZO" localSheetId="11" hidden="1">#REF!</definedName>
    <definedName name="BExXSNHC88W4UMXEOIOOATJAIKZO" localSheetId="2" hidden="1">#REF!</definedName>
    <definedName name="BExXSNHC88W4UMXEOIOOATJAIKZO" localSheetId="14" hidden="1">#REF!</definedName>
    <definedName name="BExXSNHC88W4UMXEOIOOATJAIKZO" localSheetId="12" hidden="1">#REF!</definedName>
    <definedName name="BExXSNHC88W4UMXEOIOOATJAIKZO" hidden="1">#REF!</definedName>
    <definedName name="BExXSTBS08WIA9TLALV3UQ2Z3MRG" localSheetId="11" hidden="1">#REF!</definedName>
    <definedName name="BExXSTBS08WIA9TLALV3UQ2Z3MRG" localSheetId="2" hidden="1">#REF!</definedName>
    <definedName name="BExXSTBS08WIA9TLALV3UQ2Z3MRG" localSheetId="14" hidden="1">#REF!</definedName>
    <definedName name="BExXSTBS08WIA9TLALV3UQ2Z3MRG" localSheetId="12" hidden="1">#REF!</definedName>
    <definedName name="BExXSTBS08WIA9TLALV3UQ2Z3MRG" hidden="1">#REF!</definedName>
    <definedName name="BExXSVQ2WOJJ73YEO8Q2FK60V4G8" localSheetId="11" hidden="1">#REF!</definedName>
    <definedName name="BExXSVQ2WOJJ73YEO8Q2FK60V4G8" localSheetId="2" hidden="1">#REF!</definedName>
    <definedName name="BExXSVQ2WOJJ73YEO8Q2FK60V4G8" localSheetId="14" hidden="1">#REF!</definedName>
    <definedName name="BExXSVQ2WOJJ73YEO8Q2FK60V4G8" localSheetId="12" hidden="1">#REF!</definedName>
    <definedName name="BExXSVQ2WOJJ73YEO8Q2FK60V4G8" hidden="1">#REF!</definedName>
    <definedName name="BExXTER5A2EQ14KN6J0MVATIHVKN" localSheetId="11" hidden="1">#REF!</definedName>
    <definedName name="BExXTER5A2EQ14KN6J0MVATIHVKN" localSheetId="2" hidden="1">#REF!</definedName>
    <definedName name="BExXTER5A2EQ14KN6J0MVATIHVKN" localSheetId="14" hidden="1">#REF!</definedName>
    <definedName name="BExXTER5A2EQ14KN6J0MVATIHVKN" localSheetId="12" hidden="1">#REF!</definedName>
    <definedName name="BExXTER5A2EQ14KN6J0MVATIHVKN" hidden="1">#REF!</definedName>
    <definedName name="BExXTHLRNL82GN7KZY3TOLO508N7" localSheetId="11" hidden="1">#REF!</definedName>
    <definedName name="BExXTHLRNL82GN7KZY3TOLO508N7" localSheetId="2" hidden="1">#REF!</definedName>
    <definedName name="BExXTHLRNL82GN7KZY3TOLO508N7" localSheetId="14" hidden="1">#REF!</definedName>
    <definedName name="BExXTHLRNL82GN7KZY3TOLO508N7" localSheetId="12" hidden="1">#REF!</definedName>
    <definedName name="BExXTHLRNL82GN7KZY3TOLO508N7" hidden="1">#REF!</definedName>
    <definedName name="BExXTL72MKEQSQH9L2OTFLU8DM2B" localSheetId="11" hidden="1">#REF!</definedName>
    <definedName name="BExXTL72MKEQSQH9L2OTFLU8DM2B" localSheetId="2" hidden="1">#REF!</definedName>
    <definedName name="BExXTL72MKEQSQH9L2OTFLU8DM2B" localSheetId="14" hidden="1">#REF!</definedName>
    <definedName name="BExXTL72MKEQSQH9L2OTFLU8DM2B" localSheetId="12" hidden="1">#REF!</definedName>
    <definedName name="BExXTL72MKEQSQH9L2OTFLU8DM2B" hidden="1">#REF!</definedName>
    <definedName name="BExXTM3M4RTCRSX7VGAXGQNPP668" localSheetId="11" hidden="1">#REF!</definedName>
    <definedName name="BExXTM3M4RTCRSX7VGAXGQNPP668" localSheetId="2" hidden="1">#REF!</definedName>
    <definedName name="BExXTM3M4RTCRSX7VGAXGQNPP668" localSheetId="14" hidden="1">#REF!</definedName>
    <definedName name="BExXTM3M4RTCRSX7VGAXGQNPP668" localSheetId="12" hidden="1">#REF!</definedName>
    <definedName name="BExXTM3M4RTCRSX7VGAXGQNPP668" hidden="1">#REF!</definedName>
    <definedName name="BExXTOCF78J7WY6FOVBRY1N2RBBR" localSheetId="11" hidden="1">#REF!</definedName>
    <definedName name="BExXTOCF78J7WY6FOVBRY1N2RBBR" localSheetId="2" hidden="1">#REF!</definedName>
    <definedName name="BExXTOCF78J7WY6FOVBRY1N2RBBR" localSheetId="14" hidden="1">#REF!</definedName>
    <definedName name="BExXTOCF78J7WY6FOVBRY1N2RBBR" localSheetId="12" hidden="1">#REF!</definedName>
    <definedName name="BExXTOCF78J7WY6FOVBRY1N2RBBR" hidden="1">#REF!</definedName>
    <definedName name="BExXTP3GYO6Z9RTKKT10XA0UTV3T" localSheetId="11" hidden="1">#REF!</definedName>
    <definedName name="BExXTP3GYO6Z9RTKKT10XA0UTV3T" localSheetId="2" hidden="1">#REF!</definedName>
    <definedName name="BExXTP3GYO6Z9RTKKT10XA0UTV3T" localSheetId="14" hidden="1">#REF!</definedName>
    <definedName name="BExXTP3GYO6Z9RTKKT10XA0UTV3T" localSheetId="12" hidden="1">#REF!</definedName>
    <definedName name="BExXTP3GYO6Z9RTKKT10XA0UTV3T" hidden="1">#REF!</definedName>
    <definedName name="BExXTRN4AFX9QW6YC4HNGBBD5R08" localSheetId="11" hidden="1">#REF!</definedName>
    <definedName name="BExXTRN4AFX9QW6YC4HNGBBD5R08" localSheetId="2" hidden="1">#REF!</definedName>
    <definedName name="BExXTRN4AFX9QW6YC4HNGBBD5R08" localSheetId="14" hidden="1">#REF!</definedName>
    <definedName name="BExXTRN4AFX9QW6YC4HNGBBD5R08" localSheetId="12" hidden="1">#REF!</definedName>
    <definedName name="BExXTRN4AFX9QW6YC4HNGBBD5R08" hidden="1">#REF!</definedName>
    <definedName name="BExXTV8M7YIG5C64O046DN613ZRO" localSheetId="11" hidden="1">#REF!</definedName>
    <definedName name="BExXTV8M7YIG5C64O046DN613ZRO" localSheetId="2" hidden="1">#REF!</definedName>
    <definedName name="BExXTV8M7YIG5C64O046DN613ZRO" localSheetId="14" hidden="1">#REF!</definedName>
    <definedName name="BExXTV8M7YIG5C64O046DN613ZRO" localSheetId="12" hidden="1">#REF!</definedName>
    <definedName name="BExXTV8M7YIG5C64O046DN613ZRO" hidden="1">#REF!</definedName>
    <definedName name="BExXTVDXQ7ZX3THNLFJXFAONW0AI" localSheetId="11" hidden="1">#REF!</definedName>
    <definedName name="BExXTVDXQ7ZX3THNLFJXFAONW0AI" localSheetId="2" hidden="1">#REF!</definedName>
    <definedName name="BExXTVDXQ7ZX3THNLFJXFAONW0AI" localSheetId="14" hidden="1">#REF!</definedName>
    <definedName name="BExXTVDXQ7ZX3THNLFJXFAONW0AI" localSheetId="12" hidden="1">#REF!</definedName>
    <definedName name="BExXTVDXQ7ZX3THNLFJXFAONW0AI" hidden="1">#REF!</definedName>
    <definedName name="BExXTZKZ4CG92ZQLIRKEXXH9BFIR" localSheetId="11" hidden="1">#REF!</definedName>
    <definedName name="BExXTZKZ4CG92ZQLIRKEXXH9BFIR" localSheetId="2" hidden="1">#REF!</definedName>
    <definedName name="BExXTZKZ4CG92ZQLIRKEXXH9BFIR" localSheetId="14" hidden="1">#REF!</definedName>
    <definedName name="BExXTZKZ4CG92ZQLIRKEXXH9BFIR" localSheetId="12" hidden="1">#REF!</definedName>
    <definedName name="BExXTZKZ4CG92ZQLIRKEXXH9BFIR" hidden="1">#REF!</definedName>
    <definedName name="BExXU4J2BM2964GD5UZHM752Q4NS" localSheetId="11" hidden="1">#REF!</definedName>
    <definedName name="BExXU4J2BM2964GD5UZHM752Q4NS" localSheetId="2" hidden="1">#REF!</definedName>
    <definedName name="BExXU4J2BM2964GD5UZHM752Q4NS" localSheetId="14" hidden="1">#REF!</definedName>
    <definedName name="BExXU4J2BM2964GD5UZHM752Q4NS" localSheetId="12" hidden="1">#REF!</definedName>
    <definedName name="BExXU4J2BM2964GD5UZHM752Q4NS" hidden="1">#REF!</definedName>
    <definedName name="BExXU6XDTT7RM93KILIDEYPA9XKF" localSheetId="11" hidden="1">#REF!</definedName>
    <definedName name="BExXU6XDTT7RM93KILIDEYPA9XKF" localSheetId="2" hidden="1">#REF!</definedName>
    <definedName name="BExXU6XDTT7RM93KILIDEYPA9XKF" localSheetId="14" hidden="1">#REF!</definedName>
    <definedName name="BExXU6XDTT7RM93KILIDEYPA9XKF" localSheetId="12" hidden="1">#REF!</definedName>
    <definedName name="BExXU6XDTT7RM93KILIDEYPA9XKF" hidden="1">#REF!</definedName>
    <definedName name="BExXU8VLZA7WLPZ3RAQZGNERUD26" localSheetId="11" hidden="1">#REF!</definedName>
    <definedName name="BExXU8VLZA7WLPZ3RAQZGNERUD26" localSheetId="2" hidden="1">#REF!</definedName>
    <definedName name="BExXU8VLZA7WLPZ3RAQZGNERUD26" localSheetId="14" hidden="1">#REF!</definedName>
    <definedName name="BExXU8VLZA7WLPZ3RAQZGNERUD26" localSheetId="12" hidden="1">#REF!</definedName>
    <definedName name="BExXU8VLZA7WLPZ3RAQZGNERUD26" hidden="1">#REF!</definedName>
    <definedName name="BExXUB9RSLSCNN5ETLXY72DAPZZM" localSheetId="11" hidden="1">#REF!</definedName>
    <definedName name="BExXUB9RSLSCNN5ETLXY72DAPZZM" localSheetId="2" hidden="1">#REF!</definedName>
    <definedName name="BExXUB9RSLSCNN5ETLXY72DAPZZM" localSheetId="14" hidden="1">#REF!</definedName>
    <definedName name="BExXUB9RSLSCNN5ETLXY72DAPZZM" localSheetId="12" hidden="1">#REF!</definedName>
    <definedName name="BExXUB9RSLSCNN5ETLXY72DAPZZM" hidden="1">#REF!</definedName>
    <definedName name="BExXUFRM82XQIN2T8KGLDQL1IBQW" localSheetId="11" hidden="1">#REF!</definedName>
    <definedName name="BExXUFRM82XQIN2T8KGLDQL1IBQW" localSheetId="2" hidden="1">#REF!</definedName>
    <definedName name="BExXUFRM82XQIN2T8KGLDQL1IBQW" localSheetId="14" hidden="1">#REF!</definedName>
    <definedName name="BExXUFRM82XQIN2T8KGLDQL1IBQW" localSheetId="12" hidden="1">#REF!</definedName>
    <definedName name="BExXUFRM82XQIN2T8KGLDQL1IBQW" hidden="1">#REF!</definedName>
    <definedName name="BExXUQEQBF6FI240ZGIF9YXZSRAU" localSheetId="11" hidden="1">#REF!</definedName>
    <definedName name="BExXUQEQBF6FI240ZGIF9YXZSRAU" localSheetId="2" hidden="1">#REF!</definedName>
    <definedName name="BExXUQEQBF6FI240ZGIF9YXZSRAU" localSheetId="14" hidden="1">#REF!</definedName>
    <definedName name="BExXUQEQBF6FI240ZGIF9YXZSRAU" localSheetId="12" hidden="1">#REF!</definedName>
    <definedName name="BExXUQEQBF6FI240ZGIF9YXZSRAU" hidden="1">#REF!</definedName>
    <definedName name="BExXUX02UQ8LJPBZ4YBORILFR0W0" localSheetId="11" hidden="1">#REF!</definedName>
    <definedName name="BExXUX02UQ8LJPBZ4YBORILFR0W0" localSheetId="2" hidden="1">#REF!</definedName>
    <definedName name="BExXUX02UQ8LJPBZ4YBORILFR0W0" localSheetId="14" hidden="1">#REF!</definedName>
    <definedName name="BExXUX02UQ8LJPBZ4YBORILFR0W0" localSheetId="12" hidden="1">#REF!</definedName>
    <definedName name="BExXUX02UQ8LJPBZ4YBORILFR0W0" hidden="1">#REF!</definedName>
    <definedName name="BExXUYND6EJO7CJ5KRICV4O1JNWK" localSheetId="11" hidden="1">#REF!</definedName>
    <definedName name="BExXUYND6EJO7CJ5KRICV4O1JNWK" localSheetId="2" hidden="1">#REF!</definedName>
    <definedName name="BExXUYND6EJO7CJ5KRICV4O1JNWK" localSheetId="14" hidden="1">#REF!</definedName>
    <definedName name="BExXUYND6EJO7CJ5KRICV4O1JNWK" localSheetId="12" hidden="1">#REF!</definedName>
    <definedName name="BExXUYND6EJO7CJ5KRICV4O1JNWK" hidden="1">#REF!</definedName>
    <definedName name="BExXV6FWG4H3S2QEUJZYIXILNGJ7" localSheetId="11" hidden="1">#REF!</definedName>
    <definedName name="BExXV6FWG4H3S2QEUJZYIXILNGJ7" localSheetId="2" hidden="1">#REF!</definedName>
    <definedName name="BExXV6FWG4H3S2QEUJZYIXILNGJ7" localSheetId="14" hidden="1">#REF!</definedName>
    <definedName name="BExXV6FWG4H3S2QEUJZYIXILNGJ7" localSheetId="12" hidden="1">#REF!</definedName>
    <definedName name="BExXV6FWG4H3S2QEUJZYIXILNGJ7" hidden="1">#REF!</definedName>
    <definedName name="BExXVK87BMMO6LHKV0CFDNIQVIBS" localSheetId="11" hidden="1">#REF!</definedName>
    <definedName name="BExXVK87BMMO6LHKV0CFDNIQVIBS" localSheetId="2" hidden="1">#REF!</definedName>
    <definedName name="BExXVK87BMMO6LHKV0CFDNIQVIBS" localSheetId="14" hidden="1">#REF!</definedName>
    <definedName name="BExXVK87BMMO6LHKV0CFDNIQVIBS" localSheetId="12" hidden="1">#REF!</definedName>
    <definedName name="BExXVK87BMMO6LHKV0CFDNIQVIBS" hidden="1">#REF!</definedName>
    <definedName name="BExXVKZ9WXPGL6IVY6T61IDD771I" localSheetId="11" hidden="1">#REF!</definedName>
    <definedName name="BExXVKZ9WXPGL6IVY6T61IDD771I" localSheetId="2" hidden="1">#REF!</definedName>
    <definedName name="BExXVKZ9WXPGL6IVY6T61IDD771I" localSheetId="14" hidden="1">#REF!</definedName>
    <definedName name="BExXVKZ9WXPGL6IVY6T61IDD771I" localSheetId="12" hidden="1">#REF!</definedName>
    <definedName name="BExXVKZ9WXPGL6IVY6T61IDD771I" hidden="1">#REF!</definedName>
    <definedName name="BExXVLA319WCSEOVHB05KDUSU054" localSheetId="11" hidden="1">#REF!</definedName>
    <definedName name="BExXVLA319WCSEOVHB05KDUSU054" localSheetId="2" hidden="1">#REF!</definedName>
    <definedName name="BExXVLA319WCSEOVHB05KDUSU054" localSheetId="14" hidden="1">#REF!</definedName>
    <definedName name="BExXVLA319WCSEOVHB05KDUSU054" localSheetId="12" hidden="1">#REF!</definedName>
    <definedName name="BExXVLA319WCSEOVHB05KDUSU054" hidden="1">#REF!</definedName>
    <definedName name="BExXVTTG5YRCSTI0UL141BKR36SU" localSheetId="11" hidden="1">#REF!</definedName>
    <definedName name="BExXVTTG5YRCSTI0UL141BKR36SU" localSheetId="2" hidden="1">#REF!</definedName>
    <definedName name="BExXVTTG5YRCSTI0UL141BKR36SU" localSheetId="14" hidden="1">#REF!</definedName>
    <definedName name="BExXVTTG5YRCSTI0UL141BKR36SU" localSheetId="12" hidden="1">#REF!</definedName>
    <definedName name="BExXVTTG5YRCSTI0UL141BKR36SU" hidden="1">#REF!</definedName>
    <definedName name="BExXVYWX74VKI8BDDSX9U85460MB" localSheetId="11" hidden="1">#REF!</definedName>
    <definedName name="BExXVYWX74VKI8BDDSX9U85460MB" localSheetId="2" hidden="1">#REF!</definedName>
    <definedName name="BExXVYWX74VKI8BDDSX9U85460MB" localSheetId="14" hidden="1">#REF!</definedName>
    <definedName name="BExXVYWX74VKI8BDDSX9U85460MB" localSheetId="12" hidden="1">#REF!</definedName>
    <definedName name="BExXVYWX74VKI8BDDSX9U85460MB" hidden="1">#REF!</definedName>
    <definedName name="BExXW27MMXHXUXX78SDTBE1JYTHT" localSheetId="11" hidden="1">#REF!</definedName>
    <definedName name="BExXW27MMXHXUXX78SDTBE1JYTHT" localSheetId="2" hidden="1">#REF!</definedName>
    <definedName name="BExXW27MMXHXUXX78SDTBE1JYTHT" localSheetId="14" hidden="1">#REF!</definedName>
    <definedName name="BExXW27MMXHXUXX78SDTBE1JYTHT" localSheetId="12" hidden="1">#REF!</definedName>
    <definedName name="BExXW27MMXHXUXX78SDTBE1JYTHT" hidden="1">#REF!</definedName>
    <definedName name="BExXW2YIM2MYBSHRIX0RP9D4PRMN" localSheetId="11" hidden="1">#REF!</definedName>
    <definedName name="BExXW2YIM2MYBSHRIX0RP9D4PRMN" localSheetId="2" hidden="1">#REF!</definedName>
    <definedName name="BExXW2YIM2MYBSHRIX0RP9D4PRMN" localSheetId="14" hidden="1">#REF!</definedName>
    <definedName name="BExXW2YIM2MYBSHRIX0RP9D4PRMN" localSheetId="12" hidden="1">#REF!</definedName>
    <definedName name="BExXW2YIM2MYBSHRIX0RP9D4PRMN" hidden="1">#REF!</definedName>
    <definedName name="BExXWBNE4KTFSXKVSRF6WX039WPB" localSheetId="11" hidden="1">#REF!</definedName>
    <definedName name="BExXWBNE4KTFSXKVSRF6WX039WPB" localSheetId="2" hidden="1">#REF!</definedName>
    <definedName name="BExXWBNE4KTFSXKVSRF6WX039WPB" localSheetId="14" hidden="1">#REF!</definedName>
    <definedName name="BExXWBNE4KTFSXKVSRF6WX039WPB" localSheetId="12" hidden="1">#REF!</definedName>
    <definedName name="BExXWBNE4KTFSXKVSRF6WX039WPB" hidden="1">#REF!</definedName>
    <definedName name="BExXWFP5AYE7EHYTJWBZSQ8PQ0YX" localSheetId="11" hidden="1">#REF!</definedName>
    <definedName name="BExXWFP5AYE7EHYTJWBZSQ8PQ0YX" localSheetId="2" hidden="1">#REF!</definedName>
    <definedName name="BExXWFP5AYE7EHYTJWBZSQ8PQ0YX" localSheetId="14" hidden="1">#REF!</definedName>
    <definedName name="BExXWFP5AYE7EHYTJWBZSQ8PQ0YX" localSheetId="12" hidden="1">#REF!</definedName>
    <definedName name="BExXWFP5AYE7EHYTJWBZSQ8PQ0YX" hidden="1">#REF!</definedName>
    <definedName name="BExXWIUCR0LXM58OVKZT2APLVTIA" localSheetId="11" hidden="1">#REF!</definedName>
    <definedName name="BExXWIUCR0LXM58OVKZT2APLVTIA" localSheetId="2" hidden="1">#REF!</definedName>
    <definedName name="BExXWIUCR0LXM58OVKZT2APLVTIA" localSheetId="14" hidden="1">#REF!</definedName>
    <definedName name="BExXWIUCR0LXM58OVKZT2APLVTIA" localSheetId="12" hidden="1">#REF!</definedName>
    <definedName name="BExXWIUCR0LXM58OVKZT2APLVTIA" hidden="1">#REF!</definedName>
    <definedName name="BExXWTXJEA32DLC6QKN10QB955JT" localSheetId="11" hidden="1">#REF!</definedName>
    <definedName name="BExXWTXJEA32DLC6QKN10QB955JT" localSheetId="2" hidden="1">#REF!</definedName>
    <definedName name="BExXWTXJEA32DLC6QKN10QB955JT" localSheetId="14" hidden="1">#REF!</definedName>
    <definedName name="BExXWTXJEA32DLC6QKN10QB955JT" localSheetId="12" hidden="1">#REF!</definedName>
    <definedName name="BExXWTXJEA32DLC6QKN10QB955JT" hidden="1">#REF!</definedName>
    <definedName name="BExXWVFIBQT8OY1O41FRFPFGXQHK" localSheetId="11" hidden="1">#REF!</definedName>
    <definedName name="BExXWVFIBQT8OY1O41FRFPFGXQHK" localSheetId="2" hidden="1">#REF!</definedName>
    <definedName name="BExXWVFIBQT8OY1O41FRFPFGXQHK" localSheetId="14" hidden="1">#REF!</definedName>
    <definedName name="BExXWVFIBQT8OY1O41FRFPFGXQHK" localSheetId="12" hidden="1">#REF!</definedName>
    <definedName name="BExXWVFIBQT8OY1O41FRFPFGXQHK" hidden="1">#REF!</definedName>
    <definedName name="BExXWWXHBZHA9J3N8K47F84X0M0L" localSheetId="11" hidden="1">#REF!</definedName>
    <definedName name="BExXWWXHBZHA9J3N8K47F84X0M0L" localSheetId="2" hidden="1">#REF!</definedName>
    <definedName name="BExXWWXHBZHA9J3N8K47F84X0M0L" localSheetId="14" hidden="1">#REF!</definedName>
    <definedName name="BExXWWXHBZHA9J3N8K47F84X0M0L" localSheetId="12" hidden="1">#REF!</definedName>
    <definedName name="BExXWWXHBZHA9J3N8K47F84X0M0L" hidden="1">#REF!</definedName>
    <definedName name="BExXXBM521DL8R4ZX7NZ3DBCUOR5" localSheetId="11" hidden="1">#REF!</definedName>
    <definedName name="BExXXBM521DL8R4ZX7NZ3DBCUOR5" localSheetId="2" hidden="1">#REF!</definedName>
    <definedName name="BExXXBM521DL8R4ZX7NZ3DBCUOR5" localSheetId="14" hidden="1">#REF!</definedName>
    <definedName name="BExXXBM521DL8R4ZX7NZ3DBCUOR5" localSheetId="12" hidden="1">#REF!</definedName>
    <definedName name="BExXXBM521DL8R4ZX7NZ3DBCUOR5" hidden="1">#REF!</definedName>
    <definedName name="BExXXC7OZI33XZ03NRMEP7VRLQK4" localSheetId="11" hidden="1">#REF!</definedName>
    <definedName name="BExXXC7OZI33XZ03NRMEP7VRLQK4" localSheetId="2" hidden="1">#REF!</definedName>
    <definedName name="BExXXC7OZI33XZ03NRMEP7VRLQK4" localSheetId="14" hidden="1">#REF!</definedName>
    <definedName name="BExXXC7OZI33XZ03NRMEP7VRLQK4" localSheetId="12" hidden="1">#REF!</definedName>
    <definedName name="BExXXC7OZI33XZ03NRMEP7VRLQK4" hidden="1">#REF!</definedName>
    <definedName name="BExXXH5N3NKBQ7BCJPJTBF8CYM2Q" localSheetId="11" hidden="1">#REF!</definedName>
    <definedName name="BExXXH5N3NKBQ7BCJPJTBF8CYM2Q" localSheetId="2" hidden="1">#REF!</definedName>
    <definedName name="BExXXH5N3NKBQ7BCJPJTBF8CYM2Q" localSheetId="14" hidden="1">#REF!</definedName>
    <definedName name="BExXXH5N3NKBQ7BCJPJTBF8CYM2Q" localSheetId="12" hidden="1">#REF!</definedName>
    <definedName name="BExXXH5N3NKBQ7BCJPJTBF8CYM2Q" hidden="1">#REF!</definedName>
    <definedName name="BExXXI7HHXLBLUEW7EQ73TALJF48" localSheetId="11" hidden="1">#REF!</definedName>
    <definedName name="BExXXI7HHXLBLUEW7EQ73TALJF48" localSheetId="2" hidden="1">#REF!</definedName>
    <definedName name="BExXXI7HHXLBLUEW7EQ73TALJF48" localSheetId="14" hidden="1">#REF!</definedName>
    <definedName name="BExXXI7HHXLBLUEW7EQ73TALJF48" localSheetId="12" hidden="1">#REF!</definedName>
    <definedName name="BExXXI7HHXLBLUEW7EQ73TALJF48" hidden="1">#REF!</definedName>
    <definedName name="BExXXKWLM4D541BH6O8GOJMHFHMW" localSheetId="11" hidden="1">#REF!</definedName>
    <definedName name="BExXXKWLM4D541BH6O8GOJMHFHMW" localSheetId="2" hidden="1">#REF!</definedName>
    <definedName name="BExXXKWLM4D541BH6O8GOJMHFHMW" localSheetId="14" hidden="1">#REF!</definedName>
    <definedName name="BExXXKWLM4D541BH6O8GOJMHFHMW" localSheetId="12" hidden="1">#REF!</definedName>
    <definedName name="BExXXKWLM4D541BH6O8GOJMHFHMW" hidden="1">#REF!</definedName>
    <definedName name="BExXXNR17I6P4FQZPQF2ZXDFYB6C" localSheetId="11" hidden="1">#REF!</definedName>
    <definedName name="BExXXNR17I6P4FQZPQF2ZXDFYB6C" localSheetId="2" hidden="1">#REF!</definedName>
    <definedName name="BExXXNR17I6P4FQZPQF2ZXDFYB6C" localSheetId="14" hidden="1">#REF!</definedName>
    <definedName name="BExXXNR17I6P4FQZPQF2ZXDFYB6C" localSheetId="12" hidden="1">#REF!</definedName>
    <definedName name="BExXXNR17I6P4FQZPQF2ZXDFYB6C" hidden="1">#REF!</definedName>
    <definedName name="BExXXPPA1Q87XPI97X0OXCPBPDON" localSheetId="11" hidden="1">#REF!</definedName>
    <definedName name="BExXXPPA1Q87XPI97X0OXCPBPDON" localSheetId="2" hidden="1">#REF!</definedName>
    <definedName name="BExXXPPA1Q87XPI97X0OXCPBPDON" localSheetId="14" hidden="1">#REF!</definedName>
    <definedName name="BExXXPPA1Q87XPI97X0OXCPBPDON" localSheetId="12" hidden="1">#REF!</definedName>
    <definedName name="BExXXPPA1Q87XPI97X0OXCPBPDON" hidden="1">#REF!</definedName>
    <definedName name="BExXXVUDA98IZTQ6MANKU4MTTDVR" localSheetId="11" hidden="1">#REF!</definedName>
    <definedName name="BExXXVUDA98IZTQ6MANKU4MTTDVR" localSheetId="2" hidden="1">#REF!</definedName>
    <definedName name="BExXXVUDA98IZTQ6MANKU4MTTDVR" localSheetId="14" hidden="1">#REF!</definedName>
    <definedName name="BExXXVUDA98IZTQ6MANKU4MTTDVR" localSheetId="12" hidden="1">#REF!</definedName>
    <definedName name="BExXXVUDA98IZTQ6MANKU4MTTDVR" hidden="1">#REF!</definedName>
    <definedName name="BExXXZQNZY6IZI45DJXJK0MQZWA7" localSheetId="11" hidden="1">#REF!</definedName>
    <definedName name="BExXXZQNZY6IZI45DJXJK0MQZWA7" localSheetId="2" hidden="1">#REF!</definedName>
    <definedName name="BExXXZQNZY6IZI45DJXJK0MQZWA7" localSheetId="14" hidden="1">#REF!</definedName>
    <definedName name="BExXXZQNZY6IZI45DJXJK0MQZWA7" localSheetId="12" hidden="1">#REF!</definedName>
    <definedName name="BExXXZQNZY6IZI45DJXJK0MQZWA7" hidden="1">#REF!</definedName>
    <definedName name="BExXY5QFG6QP94SFT3935OBM8Y4K" localSheetId="11" hidden="1">#REF!</definedName>
    <definedName name="BExXY5QFG6QP94SFT3935OBM8Y4K" localSheetId="2" hidden="1">#REF!</definedName>
    <definedName name="BExXY5QFG6QP94SFT3935OBM8Y4K" localSheetId="14" hidden="1">#REF!</definedName>
    <definedName name="BExXY5QFG6QP94SFT3935OBM8Y4K" localSheetId="12" hidden="1">#REF!</definedName>
    <definedName name="BExXY5QFG6QP94SFT3935OBM8Y4K" hidden="1">#REF!</definedName>
    <definedName name="BExXY7TYEBFXRYUYIFHTN65RJ8EW" localSheetId="11" hidden="1">#REF!</definedName>
    <definedName name="BExXY7TYEBFXRYUYIFHTN65RJ8EW" localSheetId="2" hidden="1">#REF!</definedName>
    <definedName name="BExXY7TYEBFXRYUYIFHTN65RJ8EW" localSheetId="14" hidden="1">#REF!</definedName>
    <definedName name="BExXY7TYEBFXRYUYIFHTN65RJ8EW" localSheetId="12" hidden="1">#REF!</definedName>
    <definedName name="BExXY7TYEBFXRYUYIFHTN65RJ8EW" hidden="1">#REF!</definedName>
    <definedName name="BExXYLBHANUXC5FCTDDTGOVD3GQS" localSheetId="11" hidden="1">#REF!</definedName>
    <definedName name="BExXYLBHANUXC5FCTDDTGOVD3GQS" localSheetId="2" hidden="1">#REF!</definedName>
    <definedName name="BExXYLBHANUXC5FCTDDTGOVD3GQS" localSheetId="14" hidden="1">#REF!</definedName>
    <definedName name="BExXYLBHANUXC5FCTDDTGOVD3GQS" localSheetId="12" hidden="1">#REF!</definedName>
    <definedName name="BExXYLBHANUXC5FCTDDTGOVD3GQS" hidden="1">#REF!</definedName>
    <definedName name="BExXYMNYAYH3WA2ZCFAYKZID9ZCI" localSheetId="11" hidden="1">#REF!</definedName>
    <definedName name="BExXYMNYAYH3WA2ZCFAYKZID9ZCI" localSheetId="2" hidden="1">#REF!</definedName>
    <definedName name="BExXYMNYAYH3WA2ZCFAYKZID9ZCI" localSheetId="14" hidden="1">#REF!</definedName>
    <definedName name="BExXYMNYAYH3WA2ZCFAYKZID9ZCI" localSheetId="12" hidden="1">#REF!</definedName>
    <definedName name="BExXYMNYAYH3WA2ZCFAYKZID9ZCI" hidden="1">#REF!</definedName>
    <definedName name="BExXYYT12SVN2VDMLVNV4P3ISD8T" localSheetId="11" hidden="1">#REF!</definedName>
    <definedName name="BExXYYT12SVN2VDMLVNV4P3ISD8T" localSheetId="2" hidden="1">#REF!</definedName>
    <definedName name="BExXYYT12SVN2VDMLVNV4P3ISD8T" localSheetId="14" hidden="1">#REF!</definedName>
    <definedName name="BExXYYT12SVN2VDMLVNV4P3ISD8T" localSheetId="12" hidden="1">#REF!</definedName>
    <definedName name="BExXYYT12SVN2VDMLVNV4P3ISD8T" hidden="1">#REF!</definedName>
    <definedName name="BExXYZ3SPSRCWM4YHTPZDCOLZPHR" localSheetId="11" hidden="1">#REF!</definedName>
    <definedName name="BExXYZ3SPSRCWM4YHTPZDCOLZPHR" localSheetId="2" hidden="1">#REF!</definedName>
    <definedName name="BExXYZ3SPSRCWM4YHTPZDCOLZPHR" localSheetId="14" hidden="1">#REF!</definedName>
    <definedName name="BExXYZ3SPSRCWM4YHTPZDCOLZPHR" localSheetId="12" hidden="1">#REF!</definedName>
    <definedName name="BExXYZ3SPSRCWM4YHTPZDCOLZPHR" hidden="1">#REF!</definedName>
    <definedName name="BExXZFVV4YB42AZ3H1I40YG3JAPU" localSheetId="11" hidden="1">#REF!</definedName>
    <definedName name="BExXZFVV4YB42AZ3H1I40YG3JAPU" localSheetId="2" hidden="1">#REF!</definedName>
    <definedName name="BExXZFVV4YB42AZ3H1I40YG3JAPU" localSheetId="14" hidden="1">#REF!</definedName>
    <definedName name="BExXZFVV4YB42AZ3H1I40YG3JAPU" localSheetId="12" hidden="1">#REF!</definedName>
    <definedName name="BExXZFVV4YB42AZ3H1I40YG3JAPU" hidden="1">#REF!</definedName>
    <definedName name="BExXZG1CQE1M9TDJ99253H6JVGIH" localSheetId="11" hidden="1">#REF!</definedName>
    <definedName name="BExXZG1CQE1M9TDJ99253H6JVGIH" localSheetId="2" hidden="1">#REF!</definedName>
    <definedName name="BExXZG1CQE1M9TDJ99253H6JVGIH" localSheetId="14" hidden="1">#REF!</definedName>
    <definedName name="BExXZG1CQE1M9TDJ99253H6JVGIH" localSheetId="12" hidden="1">#REF!</definedName>
    <definedName name="BExXZG1CQE1M9TDJ99253H6JVGIH" hidden="1">#REF!</definedName>
    <definedName name="BExXZHJ9T2JELF12CHHGD54J1B0C" localSheetId="11" hidden="1">#REF!</definedName>
    <definedName name="BExXZHJ9T2JELF12CHHGD54J1B0C" localSheetId="2" hidden="1">#REF!</definedName>
    <definedName name="BExXZHJ9T2JELF12CHHGD54J1B0C" localSheetId="14" hidden="1">#REF!</definedName>
    <definedName name="BExXZHJ9T2JELF12CHHGD54J1B0C" localSheetId="12" hidden="1">#REF!</definedName>
    <definedName name="BExXZHJ9T2JELF12CHHGD54J1B0C" hidden="1">#REF!</definedName>
    <definedName name="BExXZNJ2X1TK2LRK5ZY3MX49H5T7" localSheetId="11" hidden="1">#REF!</definedName>
    <definedName name="BExXZNJ2X1TK2LRK5ZY3MX49H5T7" localSheetId="2" hidden="1">#REF!</definedName>
    <definedName name="BExXZNJ2X1TK2LRK5ZY3MX49H5T7" localSheetId="14" hidden="1">#REF!</definedName>
    <definedName name="BExXZNJ2X1TK2LRK5ZY3MX49H5T7" localSheetId="12" hidden="1">#REF!</definedName>
    <definedName name="BExXZNJ2X1TK2LRK5ZY3MX49H5T7" hidden="1">#REF!</definedName>
    <definedName name="BExXZOVPCEP495TQSON6PSRQ8XCY" localSheetId="11" hidden="1">#REF!</definedName>
    <definedName name="BExXZOVPCEP495TQSON6PSRQ8XCY" localSheetId="2" hidden="1">#REF!</definedName>
    <definedName name="BExXZOVPCEP495TQSON6PSRQ8XCY" localSheetId="14" hidden="1">#REF!</definedName>
    <definedName name="BExXZOVPCEP495TQSON6PSRQ8XCY" localSheetId="12" hidden="1">#REF!</definedName>
    <definedName name="BExXZOVPCEP495TQSON6PSRQ8XCY" hidden="1">#REF!</definedName>
    <definedName name="BExXZXKH7NBARQQAZM69Z57IH1MM" localSheetId="11" hidden="1">#REF!</definedName>
    <definedName name="BExXZXKH7NBARQQAZM69Z57IH1MM" localSheetId="2" hidden="1">#REF!</definedName>
    <definedName name="BExXZXKH7NBARQQAZM69Z57IH1MM" localSheetId="14" hidden="1">#REF!</definedName>
    <definedName name="BExXZXKH7NBARQQAZM69Z57IH1MM" localSheetId="12" hidden="1">#REF!</definedName>
    <definedName name="BExXZXKH7NBARQQAZM69Z57IH1MM" hidden="1">#REF!</definedName>
    <definedName name="BExY07WSDH5QEVM7BJXJK2ZRAI1O" localSheetId="11" hidden="1">#REF!</definedName>
    <definedName name="BExY07WSDH5QEVM7BJXJK2ZRAI1O" localSheetId="2" hidden="1">#REF!</definedName>
    <definedName name="BExY07WSDH5QEVM7BJXJK2ZRAI1O" localSheetId="14" hidden="1">#REF!</definedName>
    <definedName name="BExY07WSDH5QEVM7BJXJK2ZRAI1O" localSheetId="12" hidden="1">#REF!</definedName>
    <definedName name="BExY07WSDH5QEVM7BJXJK2ZRAI1O" hidden="1">#REF!</definedName>
    <definedName name="BExY09PJJWYWGWWLX3YT8EVK0YV4" localSheetId="11" hidden="1">#REF!</definedName>
    <definedName name="BExY09PJJWYWGWWLX3YT8EVK0YV4" localSheetId="2" hidden="1">#REF!</definedName>
    <definedName name="BExY09PJJWYWGWWLX3YT8EVK0YV4" localSheetId="14" hidden="1">#REF!</definedName>
    <definedName name="BExY09PJJWYWGWWLX3YT8EVK0YV4" localSheetId="12" hidden="1">#REF!</definedName>
    <definedName name="BExY09PJJWYWGWWLX3YT8EVK0YV4" hidden="1">#REF!</definedName>
    <definedName name="BExY0C3UBVC4M59JIRXVQ8OWAJC1" localSheetId="11" hidden="1">#REF!</definedName>
    <definedName name="BExY0C3UBVC4M59JIRXVQ8OWAJC1" localSheetId="2" hidden="1">#REF!</definedName>
    <definedName name="BExY0C3UBVC4M59JIRXVQ8OWAJC1" localSheetId="14" hidden="1">#REF!</definedName>
    <definedName name="BExY0C3UBVC4M59JIRXVQ8OWAJC1" localSheetId="12" hidden="1">#REF!</definedName>
    <definedName name="BExY0C3UBVC4M59JIRXVQ8OWAJC1" hidden="1">#REF!</definedName>
    <definedName name="BExY0ENH6ZXHW155XIGS0F46T43M" localSheetId="11" hidden="1">#REF!</definedName>
    <definedName name="BExY0ENH6ZXHW155XIGS0F46T43M" localSheetId="2" hidden="1">#REF!</definedName>
    <definedName name="BExY0ENH6ZXHW155XIGS0F46T43M" localSheetId="14" hidden="1">#REF!</definedName>
    <definedName name="BExY0ENH6ZXHW155XIGS0F46T43M" localSheetId="12" hidden="1">#REF!</definedName>
    <definedName name="BExY0ENH6ZXHW155XIGS0F46T43M" hidden="1">#REF!</definedName>
    <definedName name="BExY0IEEUB9SRGD9I14IDCPO5GV4" localSheetId="11" hidden="1">#REF!</definedName>
    <definedName name="BExY0IEEUB9SRGD9I14IDCPO5GV4" localSheetId="2" hidden="1">#REF!</definedName>
    <definedName name="BExY0IEEUB9SRGD9I14IDCPO5GV4" localSheetId="14" hidden="1">#REF!</definedName>
    <definedName name="BExY0IEEUB9SRGD9I14IDCPO5GV4" localSheetId="12" hidden="1">#REF!</definedName>
    <definedName name="BExY0IEEUB9SRGD9I14IDCPO5GV4" hidden="1">#REF!</definedName>
    <definedName name="BExY0LEAAM7MUGBRLXD6KXBOHZ6S" localSheetId="11" hidden="1">#REF!</definedName>
    <definedName name="BExY0LEAAM7MUGBRLXD6KXBOHZ6S" localSheetId="2" hidden="1">#REF!</definedName>
    <definedName name="BExY0LEAAM7MUGBRLXD6KXBOHZ6S" localSheetId="14" hidden="1">#REF!</definedName>
    <definedName name="BExY0LEAAM7MUGBRLXD6KXBOHZ6S" localSheetId="12" hidden="1">#REF!</definedName>
    <definedName name="BExY0LEAAM7MUGBRLXD6KXBOHZ6S" hidden="1">#REF!</definedName>
    <definedName name="BExY0OE8GFHMLLTEAFIOQTOPEVPB" localSheetId="11" hidden="1">#REF!</definedName>
    <definedName name="BExY0OE8GFHMLLTEAFIOQTOPEVPB" localSheetId="2" hidden="1">#REF!</definedName>
    <definedName name="BExY0OE8GFHMLLTEAFIOQTOPEVPB" localSheetId="14" hidden="1">#REF!</definedName>
    <definedName name="BExY0OE8GFHMLLTEAFIOQTOPEVPB" localSheetId="12" hidden="1">#REF!</definedName>
    <definedName name="BExY0OE8GFHMLLTEAFIOQTOPEVPB" hidden="1">#REF!</definedName>
    <definedName name="BExY0OJHW85S0VKBA8T4HTYPYBOS" localSheetId="11" hidden="1">#REF!</definedName>
    <definedName name="BExY0OJHW85S0VKBA8T4HTYPYBOS" localSheetId="2" hidden="1">#REF!</definedName>
    <definedName name="BExY0OJHW85S0VKBA8T4HTYPYBOS" localSheetId="14" hidden="1">#REF!</definedName>
    <definedName name="BExY0OJHW85S0VKBA8T4HTYPYBOS" localSheetId="12" hidden="1">#REF!</definedName>
    <definedName name="BExY0OJHW85S0VKBA8T4HTYPYBOS" hidden="1">#REF!</definedName>
    <definedName name="BExY0T1E034D7XAXNC6F7540LLIE" localSheetId="11" hidden="1">#REF!</definedName>
    <definedName name="BExY0T1E034D7XAXNC6F7540LLIE" localSheetId="2" hidden="1">#REF!</definedName>
    <definedName name="BExY0T1E034D7XAXNC6F7540LLIE" localSheetId="14" hidden="1">#REF!</definedName>
    <definedName name="BExY0T1E034D7XAXNC6F7540LLIE" localSheetId="12" hidden="1">#REF!</definedName>
    <definedName name="BExY0T1E034D7XAXNC6F7540LLIE" hidden="1">#REF!</definedName>
    <definedName name="BExY0XTZLHN49J2JH94BYTKBJLT3" localSheetId="11" hidden="1">#REF!</definedName>
    <definedName name="BExY0XTZLHN49J2JH94BYTKBJLT3" localSheetId="2" hidden="1">#REF!</definedName>
    <definedName name="BExY0XTZLHN49J2JH94BYTKBJLT3" localSheetId="14" hidden="1">#REF!</definedName>
    <definedName name="BExY0XTZLHN49J2JH94BYTKBJLT3" localSheetId="12" hidden="1">#REF!</definedName>
    <definedName name="BExY0XTZLHN49J2JH94BYTKBJLT3" hidden="1">#REF!</definedName>
    <definedName name="BExY11FH9TXHERUYGG8FE50U7H7J" localSheetId="11" hidden="1">#REF!</definedName>
    <definedName name="BExY11FH9TXHERUYGG8FE50U7H7J" localSheetId="2" hidden="1">#REF!</definedName>
    <definedName name="BExY11FH9TXHERUYGG8FE50U7H7J" localSheetId="14" hidden="1">#REF!</definedName>
    <definedName name="BExY11FH9TXHERUYGG8FE50U7H7J" localSheetId="12" hidden="1">#REF!</definedName>
    <definedName name="BExY11FH9TXHERUYGG8FE50U7H7J" hidden="1">#REF!</definedName>
    <definedName name="BExY180UKNW5NIAWD6ZUYTFEH8QS" localSheetId="11" hidden="1">#REF!</definedName>
    <definedName name="BExY180UKNW5NIAWD6ZUYTFEH8QS" localSheetId="2" hidden="1">#REF!</definedName>
    <definedName name="BExY180UKNW5NIAWD6ZUYTFEH8QS" localSheetId="14" hidden="1">#REF!</definedName>
    <definedName name="BExY180UKNW5NIAWD6ZUYTFEH8QS" localSheetId="12" hidden="1">#REF!</definedName>
    <definedName name="BExY180UKNW5NIAWD6ZUYTFEH8QS" hidden="1">#REF!</definedName>
    <definedName name="BExY1DPTV4LSY9MEOUGXF8X052NA" localSheetId="11" hidden="1">#REF!</definedName>
    <definedName name="BExY1DPTV4LSY9MEOUGXF8X052NA" localSheetId="2" hidden="1">#REF!</definedName>
    <definedName name="BExY1DPTV4LSY9MEOUGXF8X052NA" localSheetId="14" hidden="1">#REF!</definedName>
    <definedName name="BExY1DPTV4LSY9MEOUGXF8X052NA" localSheetId="12" hidden="1">#REF!</definedName>
    <definedName name="BExY1DPTV4LSY9MEOUGXF8X052NA" hidden="1">#REF!</definedName>
    <definedName name="BExY1GK9ELBEKDD7O6HR6DUO8YGO" localSheetId="11" hidden="1">#REF!</definedName>
    <definedName name="BExY1GK9ELBEKDD7O6HR6DUO8YGO" localSheetId="2" hidden="1">#REF!</definedName>
    <definedName name="BExY1GK9ELBEKDD7O6HR6DUO8YGO" localSheetId="14" hidden="1">#REF!</definedName>
    <definedName name="BExY1GK9ELBEKDD7O6HR6DUO8YGO" localSheetId="12" hidden="1">#REF!</definedName>
    <definedName name="BExY1GK9ELBEKDD7O6HR6DUO8YGO" hidden="1">#REF!</definedName>
    <definedName name="BExY1NWOXXFV9GGZ3PX444LZ8TVX" localSheetId="11" hidden="1">#REF!</definedName>
    <definedName name="BExY1NWOXXFV9GGZ3PX444LZ8TVX" localSheetId="2" hidden="1">#REF!</definedName>
    <definedName name="BExY1NWOXXFV9GGZ3PX444LZ8TVX" localSheetId="14" hidden="1">#REF!</definedName>
    <definedName name="BExY1NWOXXFV9GGZ3PX444LZ8TVX" localSheetId="12" hidden="1">#REF!</definedName>
    <definedName name="BExY1NWOXXFV9GGZ3PX444LZ8TVX" hidden="1">#REF!</definedName>
    <definedName name="BExY1UCL0RND63LLSM9X5SFRG117" localSheetId="11" hidden="1">#REF!</definedName>
    <definedName name="BExY1UCL0RND63LLSM9X5SFRG117" localSheetId="2" hidden="1">#REF!</definedName>
    <definedName name="BExY1UCL0RND63LLSM9X5SFRG117" localSheetId="14" hidden="1">#REF!</definedName>
    <definedName name="BExY1UCL0RND63LLSM9X5SFRG117" localSheetId="12" hidden="1">#REF!</definedName>
    <definedName name="BExY1UCL0RND63LLSM9X5SFRG117" hidden="1">#REF!</definedName>
    <definedName name="BExY1WAT3937L08HLHIRQHMP2A3H" localSheetId="11" hidden="1">#REF!</definedName>
    <definedName name="BExY1WAT3937L08HLHIRQHMP2A3H" localSheetId="2" hidden="1">#REF!</definedName>
    <definedName name="BExY1WAT3937L08HLHIRQHMP2A3H" localSheetId="14" hidden="1">#REF!</definedName>
    <definedName name="BExY1WAT3937L08HLHIRQHMP2A3H" localSheetId="12" hidden="1">#REF!</definedName>
    <definedName name="BExY1WAT3937L08HLHIRQHMP2A3H" hidden="1">#REF!</definedName>
    <definedName name="BExY1YEBOSLMID7LURP8QB46AI91" localSheetId="11" hidden="1">#REF!</definedName>
    <definedName name="BExY1YEBOSLMID7LURP8QB46AI91" localSheetId="2" hidden="1">#REF!</definedName>
    <definedName name="BExY1YEBOSLMID7LURP8QB46AI91" localSheetId="14" hidden="1">#REF!</definedName>
    <definedName name="BExY1YEBOSLMID7LURP8QB46AI91" localSheetId="12" hidden="1">#REF!</definedName>
    <definedName name="BExY1YEBOSLMID7LURP8QB46AI91" hidden="1">#REF!</definedName>
    <definedName name="BExY236UB98PA9PNCHMCSZYCHJBD" localSheetId="11" hidden="1">#REF!</definedName>
    <definedName name="BExY236UB98PA9PNCHMCSZYCHJBD" localSheetId="2" hidden="1">#REF!</definedName>
    <definedName name="BExY236UB98PA9PNCHMCSZYCHJBD" localSheetId="14" hidden="1">#REF!</definedName>
    <definedName name="BExY236UB98PA9PNCHMCSZYCHJBD" localSheetId="12" hidden="1">#REF!</definedName>
    <definedName name="BExY236UB98PA9PNCHMCSZYCHJBD" hidden="1">#REF!</definedName>
    <definedName name="BExY2FS4LFX9OHOTQT7SJ2PXAC25" localSheetId="11" hidden="1">#REF!</definedName>
    <definedName name="BExY2FS4LFX9OHOTQT7SJ2PXAC25" localSheetId="2" hidden="1">#REF!</definedName>
    <definedName name="BExY2FS4LFX9OHOTQT7SJ2PXAC25" localSheetId="14" hidden="1">#REF!</definedName>
    <definedName name="BExY2FS4LFX9OHOTQT7SJ2PXAC25" localSheetId="12" hidden="1">#REF!</definedName>
    <definedName name="BExY2FS4LFX9OHOTQT7SJ2PXAC25" hidden="1">#REF!</definedName>
    <definedName name="BExY2GDPCZPVU0IQ6IJIB1YQQRQ6" localSheetId="11" hidden="1">#REF!</definedName>
    <definedName name="BExY2GDPCZPVU0IQ6IJIB1YQQRQ6" localSheetId="2" hidden="1">#REF!</definedName>
    <definedName name="BExY2GDPCZPVU0IQ6IJIB1YQQRQ6" localSheetId="14" hidden="1">#REF!</definedName>
    <definedName name="BExY2GDPCZPVU0IQ6IJIB1YQQRQ6" localSheetId="12" hidden="1">#REF!</definedName>
    <definedName name="BExY2GDPCZPVU0IQ6IJIB1YQQRQ6" hidden="1">#REF!</definedName>
    <definedName name="BExY2GTSZ3VA9TXLY7KW1LIAKJ61" localSheetId="11" hidden="1">#REF!</definedName>
    <definedName name="BExY2GTSZ3VA9TXLY7KW1LIAKJ61" localSheetId="2" hidden="1">#REF!</definedName>
    <definedName name="BExY2GTSZ3VA9TXLY7KW1LIAKJ61" localSheetId="14" hidden="1">#REF!</definedName>
    <definedName name="BExY2GTSZ3VA9TXLY7KW1LIAKJ61" localSheetId="12" hidden="1">#REF!</definedName>
    <definedName name="BExY2GTSZ3VA9TXLY7KW1LIAKJ61" hidden="1">#REF!</definedName>
    <definedName name="BExY2IXBR1SGYZH08T7QHKEFS8HA" localSheetId="11" hidden="1">#REF!</definedName>
    <definedName name="BExY2IXBR1SGYZH08T7QHKEFS8HA" localSheetId="2" hidden="1">#REF!</definedName>
    <definedName name="BExY2IXBR1SGYZH08T7QHKEFS8HA" localSheetId="14" hidden="1">#REF!</definedName>
    <definedName name="BExY2IXBR1SGYZH08T7QHKEFS8HA" localSheetId="12" hidden="1">#REF!</definedName>
    <definedName name="BExY2IXBR1SGYZH08T7QHKEFS8HA" hidden="1">#REF!</definedName>
    <definedName name="BExY2Q4B5FUDA5VU4VRUHX327QN0" localSheetId="11" hidden="1">#REF!</definedName>
    <definedName name="BExY2Q4B5FUDA5VU4VRUHX327QN0" localSheetId="2" hidden="1">#REF!</definedName>
    <definedName name="BExY2Q4B5FUDA5VU4VRUHX327QN0" localSheetId="14" hidden="1">#REF!</definedName>
    <definedName name="BExY2Q4B5FUDA5VU4VRUHX327QN0" localSheetId="12" hidden="1">#REF!</definedName>
    <definedName name="BExY2Q4B5FUDA5VU4VRUHX327QN0" hidden="1">#REF!</definedName>
    <definedName name="BExY2S7TM2NG7A1NFYPWIFAIKUCO" localSheetId="11" hidden="1">#REF!</definedName>
    <definedName name="BExY2S7TM2NG7A1NFYPWIFAIKUCO" localSheetId="2" hidden="1">#REF!</definedName>
    <definedName name="BExY2S7TM2NG7A1NFYPWIFAIKUCO" localSheetId="14" hidden="1">#REF!</definedName>
    <definedName name="BExY2S7TM2NG7A1NFYPWIFAIKUCO" localSheetId="12" hidden="1">#REF!</definedName>
    <definedName name="BExY2S7TM2NG7A1NFYPWIFAIKUCO" hidden="1">#REF!</definedName>
    <definedName name="BExY2Z3ZGRGD12RWANJZ8DFQO776" localSheetId="11" hidden="1">#REF!</definedName>
    <definedName name="BExY2Z3ZGRGD12RWANJZ8DFQO776" localSheetId="2" hidden="1">#REF!</definedName>
    <definedName name="BExY2Z3ZGRGD12RWANJZ8DFQO776" localSheetId="14" hidden="1">#REF!</definedName>
    <definedName name="BExY2Z3ZGRGD12RWANJZ8DFQO776" localSheetId="12" hidden="1">#REF!</definedName>
    <definedName name="BExY2Z3ZGRGD12RWANJZ8DFQO776" hidden="1">#REF!</definedName>
    <definedName name="BExY30WPXLJ01P42XKBSUF8KNOOK" localSheetId="11" hidden="1">#REF!</definedName>
    <definedName name="BExY30WPXLJ01P42XKBSUF8KNOOK" localSheetId="2" hidden="1">#REF!</definedName>
    <definedName name="BExY30WPXLJ01P42XKBSUF8KNOOK" localSheetId="14" hidden="1">#REF!</definedName>
    <definedName name="BExY30WPXLJ01P42XKBSUF8KNOOK" localSheetId="12" hidden="1">#REF!</definedName>
    <definedName name="BExY30WPXLJ01P42XKBSUF8KNOOK" hidden="1">#REF!</definedName>
    <definedName name="BExY3297KIB0C8Z1G99OS1MCEGTO" localSheetId="11" hidden="1">#REF!</definedName>
    <definedName name="BExY3297KIB0C8Z1G99OS1MCEGTO" localSheetId="2" hidden="1">#REF!</definedName>
    <definedName name="BExY3297KIB0C8Z1G99OS1MCEGTO" localSheetId="14" hidden="1">#REF!</definedName>
    <definedName name="BExY3297KIB0C8Z1G99OS1MCEGTO" localSheetId="12" hidden="1">#REF!</definedName>
    <definedName name="BExY3297KIB0C8Z1G99OS1MCEGTO" hidden="1">#REF!</definedName>
    <definedName name="BExY3HOSK7YI364K15OX70AVR6F1" localSheetId="11" hidden="1">#REF!</definedName>
    <definedName name="BExY3HOSK7YI364K15OX70AVR6F1" localSheetId="2" hidden="1">#REF!</definedName>
    <definedName name="BExY3HOSK7YI364K15OX70AVR6F1" localSheetId="14" hidden="1">#REF!</definedName>
    <definedName name="BExY3HOSK7YI364K15OX70AVR6F1" localSheetId="12" hidden="1">#REF!</definedName>
    <definedName name="BExY3HOSK7YI364K15OX70AVR6F1" hidden="1">#REF!</definedName>
    <definedName name="BExY3I526B4VA8JBTKXWE3FGVT0D" localSheetId="11" hidden="1">#REF!</definedName>
    <definedName name="BExY3I526B4VA8JBTKXWE3FGVT0D" localSheetId="2" hidden="1">#REF!</definedName>
    <definedName name="BExY3I526B4VA8JBTKXWE3FGVT0D" localSheetId="14" hidden="1">#REF!</definedName>
    <definedName name="BExY3I526B4VA8JBTKXWE3FGVT0D" localSheetId="12" hidden="1">#REF!</definedName>
    <definedName name="BExY3I526B4VA8JBTKXWE3FGVT0D" hidden="1">#REF!</definedName>
    <definedName name="BExY3I52TZR3GXQ9HDVDNIYLIGEH" localSheetId="11" hidden="1">#REF!</definedName>
    <definedName name="BExY3I52TZR3GXQ9HDVDNIYLIGEH" localSheetId="2" hidden="1">#REF!</definedName>
    <definedName name="BExY3I52TZR3GXQ9HDVDNIYLIGEH" localSheetId="14" hidden="1">#REF!</definedName>
    <definedName name="BExY3I52TZR3GXQ9HDVDNIYLIGEH" localSheetId="12" hidden="1">#REF!</definedName>
    <definedName name="BExY3I52TZR3GXQ9HDVDNIYLIGEH" hidden="1">#REF!</definedName>
    <definedName name="BExY3T89AUR83SOAZZ3OMDEJDQ39" localSheetId="11" hidden="1">#REF!</definedName>
    <definedName name="BExY3T89AUR83SOAZZ3OMDEJDQ39" localSheetId="2" hidden="1">#REF!</definedName>
    <definedName name="BExY3T89AUR83SOAZZ3OMDEJDQ39" localSheetId="14" hidden="1">#REF!</definedName>
    <definedName name="BExY3T89AUR83SOAZZ3OMDEJDQ39" localSheetId="12" hidden="1">#REF!</definedName>
    <definedName name="BExY3T89AUR83SOAZZ3OMDEJDQ39" hidden="1">#REF!</definedName>
    <definedName name="BExY3WZ7VO2K6TYCHDY754FY24AA" localSheetId="11" hidden="1">#REF!</definedName>
    <definedName name="BExY3WZ7VO2K6TYCHDY754FY24AA" localSheetId="2" hidden="1">#REF!</definedName>
    <definedName name="BExY3WZ7VO2K6TYCHDY754FY24AA" localSheetId="14" hidden="1">#REF!</definedName>
    <definedName name="BExY3WZ7VO2K6TYCHDY754FY24AA" localSheetId="12" hidden="1">#REF!</definedName>
    <definedName name="BExY3WZ7VO2K6TYCHDY754FY24AA" hidden="1">#REF!</definedName>
    <definedName name="BExY4BIG95HDDO6MY6WBUSWJIOLR" localSheetId="11" hidden="1">#REF!</definedName>
    <definedName name="BExY4BIG95HDDO6MY6WBUSWJIOLR" localSheetId="2" hidden="1">#REF!</definedName>
    <definedName name="BExY4BIG95HDDO6MY6WBUSWJIOLR" localSheetId="14" hidden="1">#REF!</definedName>
    <definedName name="BExY4BIG95HDDO6MY6WBUSWJIOLR" localSheetId="12" hidden="1">#REF!</definedName>
    <definedName name="BExY4BIG95HDDO6MY6WBUSWJIOLR" hidden="1">#REF!</definedName>
    <definedName name="BExY4MG771JQ84EMIVB6HQGGHZY7" localSheetId="11" hidden="1">#REF!</definedName>
    <definedName name="BExY4MG771JQ84EMIVB6HQGGHZY7" localSheetId="2" hidden="1">#REF!</definedName>
    <definedName name="BExY4MG771JQ84EMIVB6HQGGHZY7" localSheetId="14" hidden="1">#REF!</definedName>
    <definedName name="BExY4MG771JQ84EMIVB6HQGGHZY7" localSheetId="12" hidden="1">#REF!</definedName>
    <definedName name="BExY4MG771JQ84EMIVB6HQGGHZY7" hidden="1">#REF!</definedName>
    <definedName name="BExY4PWCSFB8P3J3TBQB2MD67263" localSheetId="11" hidden="1">#REF!</definedName>
    <definedName name="BExY4PWCSFB8P3J3TBQB2MD67263" localSheetId="2" hidden="1">#REF!</definedName>
    <definedName name="BExY4PWCSFB8P3J3TBQB2MD67263" localSheetId="14" hidden="1">#REF!</definedName>
    <definedName name="BExY4PWCSFB8P3J3TBQB2MD67263" localSheetId="12" hidden="1">#REF!</definedName>
    <definedName name="BExY4PWCSFB8P3J3TBQB2MD67263" hidden="1">#REF!</definedName>
    <definedName name="BExY4RP3BE6KYZDIKQZO4U4DIT33" localSheetId="11" hidden="1">#REF!</definedName>
    <definedName name="BExY4RP3BE6KYZDIKQZO4U4DIT33" localSheetId="2" hidden="1">#REF!</definedName>
    <definedName name="BExY4RP3BE6KYZDIKQZO4U4DIT33" localSheetId="14" hidden="1">#REF!</definedName>
    <definedName name="BExY4RP3BE6KYZDIKQZO4U4DIT33" localSheetId="12" hidden="1">#REF!</definedName>
    <definedName name="BExY4RP3BE6KYZDIKQZO4U4DIT33" hidden="1">#REF!</definedName>
    <definedName name="BExY4RZW3KK11JLYBA4DWZ92M6LQ" localSheetId="11" hidden="1">#REF!</definedName>
    <definedName name="BExY4RZW3KK11JLYBA4DWZ92M6LQ" localSheetId="2" hidden="1">#REF!</definedName>
    <definedName name="BExY4RZW3KK11JLYBA4DWZ92M6LQ" localSheetId="14" hidden="1">#REF!</definedName>
    <definedName name="BExY4RZW3KK11JLYBA4DWZ92M6LQ" localSheetId="12" hidden="1">#REF!</definedName>
    <definedName name="BExY4RZW3KK11JLYBA4DWZ92M6LQ" hidden="1">#REF!</definedName>
    <definedName name="BExY4XOVTTNVZ577RLIEC7NZQFIX" localSheetId="11" hidden="1">#REF!</definedName>
    <definedName name="BExY4XOVTTNVZ577RLIEC7NZQFIX" localSheetId="2" hidden="1">#REF!</definedName>
    <definedName name="BExY4XOVTTNVZ577RLIEC7NZQFIX" localSheetId="14" hidden="1">#REF!</definedName>
    <definedName name="BExY4XOVTTNVZ577RLIEC7NZQFIX" localSheetId="12" hidden="1">#REF!</definedName>
    <definedName name="BExY4XOVTTNVZ577RLIEC7NZQFIX" hidden="1">#REF!</definedName>
    <definedName name="BExY50JAF5CG01GTHAUS7I4ZLUDC" localSheetId="11" hidden="1">#REF!</definedName>
    <definedName name="BExY50JAF5CG01GTHAUS7I4ZLUDC" localSheetId="2" hidden="1">#REF!</definedName>
    <definedName name="BExY50JAF5CG01GTHAUS7I4ZLUDC" localSheetId="14" hidden="1">#REF!</definedName>
    <definedName name="BExY50JAF5CG01GTHAUS7I4ZLUDC" localSheetId="12" hidden="1">#REF!</definedName>
    <definedName name="BExY50JAF5CG01GTHAUS7I4ZLUDC" hidden="1">#REF!</definedName>
    <definedName name="BExY53J7EXFEOFTRNAHLK7IH3ACB" localSheetId="11" hidden="1">#REF!</definedName>
    <definedName name="BExY53J7EXFEOFTRNAHLK7IH3ACB" localSheetId="2" hidden="1">#REF!</definedName>
    <definedName name="BExY53J7EXFEOFTRNAHLK7IH3ACB" localSheetId="14" hidden="1">#REF!</definedName>
    <definedName name="BExY53J7EXFEOFTRNAHLK7IH3ACB" localSheetId="12" hidden="1">#REF!</definedName>
    <definedName name="BExY53J7EXFEOFTRNAHLK7IH3ACB" hidden="1">#REF!</definedName>
    <definedName name="BExY5515SJTJS3VM80M3YYR0WF37" localSheetId="11" hidden="1">#REF!</definedName>
    <definedName name="BExY5515SJTJS3VM80M3YYR0WF37" localSheetId="2" hidden="1">#REF!</definedName>
    <definedName name="BExY5515SJTJS3VM80M3YYR0WF37" localSheetId="14" hidden="1">#REF!</definedName>
    <definedName name="BExY5515SJTJS3VM80M3YYR0WF37" localSheetId="12" hidden="1">#REF!</definedName>
    <definedName name="BExY5515SJTJS3VM80M3YYR0WF37" hidden="1">#REF!</definedName>
    <definedName name="BExY5515WE39FQ3EG5QHG67V9C0O" localSheetId="11" hidden="1">#REF!</definedName>
    <definedName name="BExY5515WE39FQ3EG5QHG67V9C0O" localSheetId="2" hidden="1">#REF!</definedName>
    <definedName name="BExY5515WE39FQ3EG5QHG67V9C0O" localSheetId="14" hidden="1">#REF!</definedName>
    <definedName name="BExY5515WE39FQ3EG5QHG67V9C0O" localSheetId="12" hidden="1">#REF!</definedName>
    <definedName name="BExY5515WE39FQ3EG5QHG67V9C0O" hidden="1">#REF!</definedName>
    <definedName name="BExY5986WNAD8NFCPXC9TVLBU4FG" localSheetId="11" hidden="1">#REF!</definedName>
    <definedName name="BExY5986WNAD8NFCPXC9TVLBU4FG" localSheetId="2" hidden="1">#REF!</definedName>
    <definedName name="BExY5986WNAD8NFCPXC9TVLBU4FG" localSheetId="14" hidden="1">#REF!</definedName>
    <definedName name="BExY5986WNAD8NFCPXC9TVLBU4FG" localSheetId="12" hidden="1">#REF!</definedName>
    <definedName name="BExY5986WNAD8NFCPXC9TVLBU4FG" hidden="1">#REF!</definedName>
    <definedName name="BExY5DF9MS25IFNWGJ1YAS5MDN8R" localSheetId="11" hidden="1">#REF!</definedName>
    <definedName name="BExY5DF9MS25IFNWGJ1YAS5MDN8R" localSheetId="2" hidden="1">#REF!</definedName>
    <definedName name="BExY5DF9MS25IFNWGJ1YAS5MDN8R" localSheetId="14" hidden="1">#REF!</definedName>
    <definedName name="BExY5DF9MS25IFNWGJ1YAS5MDN8R" localSheetId="12" hidden="1">#REF!</definedName>
    <definedName name="BExY5DF9MS25IFNWGJ1YAS5MDN8R" hidden="1">#REF!</definedName>
    <definedName name="BExY5ERVGL3UM2MGT8LJ0XPKTZEK" localSheetId="11" hidden="1">#REF!</definedName>
    <definedName name="BExY5ERVGL3UM2MGT8LJ0XPKTZEK" localSheetId="2" hidden="1">#REF!</definedName>
    <definedName name="BExY5ERVGL3UM2MGT8LJ0XPKTZEK" localSheetId="14" hidden="1">#REF!</definedName>
    <definedName name="BExY5ERVGL3UM2MGT8LJ0XPKTZEK" localSheetId="12" hidden="1">#REF!</definedName>
    <definedName name="BExY5ERVGL3UM2MGT8LJ0XPKTZEK" hidden="1">#REF!</definedName>
    <definedName name="BExY5EX6NJFK8W754ZVZDN5DS04K" localSheetId="11" hidden="1">#REF!</definedName>
    <definedName name="BExY5EX6NJFK8W754ZVZDN5DS04K" localSheetId="2" hidden="1">#REF!</definedName>
    <definedName name="BExY5EX6NJFK8W754ZVZDN5DS04K" localSheetId="14" hidden="1">#REF!</definedName>
    <definedName name="BExY5EX6NJFK8W754ZVZDN5DS04K" localSheetId="12" hidden="1">#REF!</definedName>
    <definedName name="BExY5EX6NJFK8W754ZVZDN5DS04K" hidden="1">#REF!</definedName>
    <definedName name="BExY5S3XD1NJT109CV54IFOHVLQ6" localSheetId="11" hidden="1">#REF!</definedName>
    <definedName name="BExY5S3XD1NJT109CV54IFOHVLQ6" localSheetId="2" hidden="1">#REF!</definedName>
    <definedName name="BExY5S3XD1NJT109CV54IFOHVLQ6" localSheetId="14" hidden="1">#REF!</definedName>
    <definedName name="BExY5S3XD1NJT109CV54IFOHVLQ6" localSheetId="12" hidden="1">#REF!</definedName>
    <definedName name="BExY5S3XD1NJT109CV54IFOHVLQ6" hidden="1">#REF!</definedName>
    <definedName name="BExY5W088PPAPLSMR2P7FV2CRDCT" localSheetId="11" hidden="1">#REF!</definedName>
    <definedName name="BExY5W088PPAPLSMR2P7FV2CRDCT" localSheetId="2" hidden="1">#REF!</definedName>
    <definedName name="BExY5W088PPAPLSMR2P7FV2CRDCT" localSheetId="14" hidden="1">#REF!</definedName>
    <definedName name="BExY5W088PPAPLSMR2P7FV2CRDCT" localSheetId="12" hidden="1">#REF!</definedName>
    <definedName name="BExY5W088PPAPLSMR2P7FV2CRDCT" hidden="1">#REF!</definedName>
    <definedName name="BExY6KA6BQ6H4SH5EMJBVF8UR4ZY" localSheetId="11" hidden="1">#REF!</definedName>
    <definedName name="BExY6KA6BQ6H4SH5EMJBVF8UR4ZY" localSheetId="2" hidden="1">#REF!</definedName>
    <definedName name="BExY6KA6BQ6H4SH5EMJBVF8UR4ZY" localSheetId="14" hidden="1">#REF!</definedName>
    <definedName name="BExY6KA6BQ6H4SH5EMJBVF8UR4ZY" localSheetId="12" hidden="1">#REF!</definedName>
    <definedName name="BExY6KA6BQ6H4SH5EMJBVF8UR4ZY" hidden="1">#REF!</definedName>
    <definedName name="BExY6KVS1MMZ2R34PGEFR2BMTU9W" localSheetId="11" hidden="1">#REF!</definedName>
    <definedName name="BExY6KVS1MMZ2R34PGEFR2BMTU9W" localSheetId="2" hidden="1">#REF!</definedName>
    <definedName name="BExY6KVS1MMZ2R34PGEFR2BMTU9W" localSheetId="14" hidden="1">#REF!</definedName>
    <definedName name="BExY6KVS1MMZ2R34PGEFR2BMTU9W" localSheetId="12" hidden="1">#REF!</definedName>
    <definedName name="BExY6KVS1MMZ2R34PGEFR2BMTU9W" hidden="1">#REF!</definedName>
    <definedName name="BExY6Q9YY7LW745GP7CYOGGSPHGE" localSheetId="11" hidden="1">#REF!</definedName>
    <definedName name="BExY6Q9YY7LW745GP7CYOGGSPHGE" localSheetId="2" hidden="1">#REF!</definedName>
    <definedName name="BExY6Q9YY7LW745GP7CYOGGSPHGE" localSheetId="14" hidden="1">#REF!</definedName>
    <definedName name="BExY6Q9YY7LW745GP7CYOGGSPHGE" localSheetId="12" hidden="1">#REF!</definedName>
    <definedName name="BExY6Q9YY7LW745GP7CYOGGSPHGE" hidden="1">#REF!</definedName>
    <definedName name="BExY6R6BYIQZ4OR1E7YI0OVOC08W" localSheetId="11" hidden="1">#REF!</definedName>
    <definedName name="BExY6R6BYIQZ4OR1E7YI0OVOC08W" localSheetId="2" hidden="1">#REF!</definedName>
    <definedName name="BExY6R6BYIQZ4OR1E7YI0OVOC08W" localSheetId="14" hidden="1">#REF!</definedName>
    <definedName name="BExY6R6BYIQZ4OR1E7YI0OVOC08W" localSheetId="12" hidden="1">#REF!</definedName>
    <definedName name="BExY6R6BYIQZ4OR1E7YI0OVOC08W" hidden="1">#REF!</definedName>
    <definedName name="BExZIA3C8LKJTEH3MKQ57KJH5TA2" localSheetId="11" hidden="1">#REF!</definedName>
    <definedName name="BExZIA3C8LKJTEH3MKQ57KJH5TA2" localSheetId="2" hidden="1">#REF!</definedName>
    <definedName name="BExZIA3C8LKJTEH3MKQ57KJH5TA2" localSheetId="14" hidden="1">#REF!</definedName>
    <definedName name="BExZIA3C8LKJTEH3MKQ57KJH5TA2" localSheetId="12" hidden="1">#REF!</definedName>
    <definedName name="BExZIA3C8LKJTEH3MKQ57KJH5TA2" hidden="1">#REF!</definedName>
    <definedName name="BExZIGDWFIOPMMVCRWX45OIJ5AP3" localSheetId="11" hidden="1">#REF!</definedName>
    <definedName name="BExZIGDWFIOPMMVCRWX45OIJ5AP3" localSheetId="2" hidden="1">#REF!</definedName>
    <definedName name="BExZIGDWFIOPMMVCRWX45OIJ5AP3" localSheetId="14" hidden="1">#REF!</definedName>
    <definedName name="BExZIGDWFIOPMMVCRWX45OIJ5AP3" localSheetId="12" hidden="1">#REF!</definedName>
    <definedName name="BExZIGDWFIOPMMVCRWX45OIJ5AP3" hidden="1">#REF!</definedName>
    <definedName name="BExZIIHH3QNQE3GFMHEE4UMHY6WQ" localSheetId="11" hidden="1">#REF!</definedName>
    <definedName name="BExZIIHH3QNQE3GFMHEE4UMHY6WQ" localSheetId="2" hidden="1">#REF!</definedName>
    <definedName name="BExZIIHH3QNQE3GFMHEE4UMHY6WQ" localSheetId="14" hidden="1">#REF!</definedName>
    <definedName name="BExZIIHH3QNQE3GFMHEE4UMHY6WQ" localSheetId="12" hidden="1">#REF!</definedName>
    <definedName name="BExZIIHH3QNQE3GFMHEE4UMHY6WQ" hidden="1">#REF!</definedName>
    <definedName name="BExZIYO22G5UXOB42GDLYGVRJ6U7" localSheetId="11" hidden="1">#REF!</definedName>
    <definedName name="BExZIYO22G5UXOB42GDLYGVRJ6U7" localSheetId="2" hidden="1">#REF!</definedName>
    <definedName name="BExZIYO22G5UXOB42GDLYGVRJ6U7" localSheetId="14" hidden="1">#REF!</definedName>
    <definedName name="BExZIYO22G5UXOB42GDLYGVRJ6U7" localSheetId="12" hidden="1">#REF!</definedName>
    <definedName name="BExZIYO22G5UXOB42GDLYGVRJ6U7" hidden="1">#REF!</definedName>
    <definedName name="BExZJ7I9T8XU4MZRKJ1VVU76V2LZ" localSheetId="11" hidden="1">#REF!</definedName>
    <definedName name="BExZJ7I9T8XU4MZRKJ1VVU76V2LZ" localSheetId="2" hidden="1">#REF!</definedName>
    <definedName name="BExZJ7I9T8XU4MZRKJ1VVU76V2LZ" localSheetId="14" hidden="1">#REF!</definedName>
    <definedName name="BExZJ7I9T8XU4MZRKJ1VVU76V2LZ" localSheetId="12" hidden="1">#REF!</definedName>
    <definedName name="BExZJ7I9T8XU4MZRKJ1VVU76V2LZ" hidden="1">#REF!</definedName>
    <definedName name="BExZJMY170JCUU1RWASNZ1HJPRTA" localSheetId="11" hidden="1">#REF!</definedName>
    <definedName name="BExZJMY170JCUU1RWASNZ1HJPRTA" localSheetId="2" hidden="1">#REF!</definedName>
    <definedName name="BExZJMY170JCUU1RWASNZ1HJPRTA" localSheetId="14" hidden="1">#REF!</definedName>
    <definedName name="BExZJMY170JCUU1RWASNZ1HJPRTA" localSheetId="12" hidden="1">#REF!</definedName>
    <definedName name="BExZJMY170JCUU1RWASNZ1HJPRTA" hidden="1">#REF!</definedName>
    <definedName name="BExZJOQR77H0P4SUKVYACDCFBBXO" localSheetId="11" hidden="1">#REF!</definedName>
    <definedName name="BExZJOQR77H0P4SUKVYACDCFBBXO" localSheetId="2" hidden="1">#REF!</definedName>
    <definedName name="BExZJOQR77H0P4SUKVYACDCFBBXO" localSheetId="14" hidden="1">#REF!</definedName>
    <definedName name="BExZJOQR77H0P4SUKVYACDCFBBXO" localSheetId="12" hidden="1">#REF!</definedName>
    <definedName name="BExZJOQR77H0P4SUKVYACDCFBBXO" hidden="1">#REF!</definedName>
    <definedName name="BExZJS6RG34ODDY9HMZ0O34MEMSB" localSheetId="11" hidden="1">#REF!</definedName>
    <definedName name="BExZJS6RG34ODDY9HMZ0O34MEMSB" localSheetId="2" hidden="1">#REF!</definedName>
    <definedName name="BExZJS6RG34ODDY9HMZ0O34MEMSB" localSheetId="14" hidden="1">#REF!</definedName>
    <definedName name="BExZJS6RG34ODDY9HMZ0O34MEMSB" localSheetId="12" hidden="1">#REF!</definedName>
    <definedName name="BExZJS6RG34ODDY9HMZ0O34MEMSB" hidden="1">#REF!</definedName>
    <definedName name="BExZK34NR4BAD7HJAP7SQ926UQP3" localSheetId="11" hidden="1">#REF!</definedName>
    <definedName name="BExZK34NR4BAD7HJAP7SQ926UQP3" localSheetId="2" hidden="1">#REF!</definedName>
    <definedName name="BExZK34NR4BAD7HJAP7SQ926UQP3" localSheetId="14" hidden="1">#REF!</definedName>
    <definedName name="BExZK34NR4BAD7HJAP7SQ926UQP3" localSheetId="12" hidden="1">#REF!</definedName>
    <definedName name="BExZK34NR4BAD7HJAP7SQ926UQP3" hidden="1">#REF!</definedName>
    <definedName name="BExZK3FGPHH5H771U7D5XY7XBS6E" localSheetId="11" hidden="1">#REF!</definedName>
    <definedName name="BExZK3FGPHH5H771U7D5XY7XBS6E" localSheetId="2" hidden="1">#REF!</definedName>
    <definedName name="BExZK3FGPHH5H771U7D5XY7XBS6E" localSheetId="14" hidden="1">#REF!</definedName>
    <definedName name="BExZK3FGPHH5H771U7D5XY7XBS6E" localSheetId="12" hidden="1">#REF!</definedName>
    <definedName name="BExZK3FGPHH5H771U7D5XY7XBS6E" hidden="1">#REF!</definedName>
    <definedName name="BExZK46CVVS9X1BZ6LLL71016ENT" localSheetId="11" hidden="1">#REF!</definedName>
    <definedName name="BExZK46CVVS9X1BZ6LLL71016ENT" localSheetId="2" hidden="1">#REF!</definedName>
    <definedName name="BExZK46CVVS9X1BZ6LLL71016ENT" localSheetId="14" hidden="1">#REF!</definedName>
    <definedName name="BExZK46CVVS9X1BZ6LLL71016ENT" localSheetId="12" hidden="1">#REF!</definedName>
    <definedName name="BExZK46CVVS9X1BZ6LLL71016ENT" hidden="1">#REF!</definedName>
    <definedName name="BExZK52PZLTP1F04T09MP30BVT7H" localSheetId="11" hidden="1">#REF!</definedName>
    <definedName name="BExZK52PZLTP1F04T09MP30BVT7H" localSheetId="2" hidden="1">#REF!</definedName>
    <definedName name="BExZK52PZLTP1F04T09MP30BVT7H" localSheetId="14" hidden="1">#REF!</definedName>
    <definedName name="BExZK52PZLTP1F04T09MP30BVT7H" localSheetId="12" hidden="1">#REF!</definedName>
    <definedName name="BExZK52PZLTP1F04T09MP30BVT7H" hidden="1">#REF!</definedName>
    <definedName name="BExZKHYORG3O8C772XPFHM1N8T80" localSheetId="11" hidden="1">#REF!</definedName>
    <definedName name="BExZKHYORG3O8C772XPFHM1N8T80" localSheetId="2" hidden="1">#REF!</definedName>
    <definedName name="BExZKHYORG3O8C772XPFHM1N8T80" localSheetId="14" hidden="1">#REF!</definedName>
    <definedName name="BExZKHYORG3O8C772XPFHM1N8T80" localSheetId="12" hidden="1">#REF!</definedName>
    <definedName name="BExZKHYORG3O8C772XPFHM1N8T80" hidden="1">#REF!</definedName>
    <definedName name="BExZKJRF2IRR57DG9CLC7MSHWNNN" localSheetId="11" hidden="1">#REF!</definedName>
    <definedName name="BExZKJRF2IRR57DG9CLC7MSHWNNN" localSheetId="2" hidden="1">#REF!</definedName>
    <definedName name="BExZKJRF2IRR57DG9CLC7MSHWNNN" localSheetId="14" hidden="1">#REF!</definedName>
    <definedName name="BExZKJRF2IRR57DG9CLC7MSHWNNN" localSheetId="12" hidden="1">#REF!</definedName>
    <definedName name="BExZKJRF2IRR57DG9CLC7MSHWNNN" hidden="1">#REF!</definedName>
    <definedName name="BExZKV5GYXO0X760SBD9TWTIQHGI" localSheetId="11" hidden="1">#REF!</definedName>
    <definedName name="BExZKV5GYXO0X760SBD9TWTIQHGI" localSheetId="2" hidden="1">#REF!</definedName>
    <definedName name="BExZKV5GYXO0X760SBD9TWTIQHGI" localSheetId="14" hidden="1">#REF!</definedName>
    <definedName name="BExZKV5GYXO0X760SBD9TWTIQHGI" localSheetId="12" hidden="1">#REF!</definedName>
    <definedName name="BExZKV5GYXO0X760SBD9TWTIQHGI" hidden="1">#REF!</definedName>
    <definedName name="BExZKZCGNEA9IPON37A91L4H4H17" localSheetId="11" hidden="1">#REF!</definedName>
    <definedName name="BExZKZCGNEA9IPON37A91L4H4H17" localSheetId="2" hidden="1">#REF!</definedName>
    <definedName name="BExZKZCGNEA9IPON37A91L4H4H17" localSheetId="14" hidden="1">#REF!</definedName>
    <definedName name="BExZKZCGNEA9IPON37A91L4H4H17" localSheetId="12" hidden="1">#REF!</definedName>
    <definedName name="BExZKZCGNEA9IPON37A91L4H4H17" hidden="1">#REF!</definedName>
    <definedName name="BExZL6E4YVXRUN7ZGF2BIGIXFR8K" localSheetId="11" hidden="1">#REF!</definedName>
    <definedName name="BExZL6E4YVXRUN7ZGF2BIGIXFR8K" localSheetId="2" hidden="1">#REF!</definedName>
    <definedName name="BExZL6E4YVXRUN7ZGF2BIGIXFR8K" localSheetId="14" hidden="1">#REF!</definedName>
    <definedName name="BExZL6E4YVXRUN7ZGF2BIGIXFR8K" localSheetId="12" hidden="1">#REF!</definedName>
    <definedName name="BExZL6E4YVXRUN7ZGF2BIGIXFR8K" hidden="1">#REF!</definedName>
    <definedName name="BExZLF2ZTA4EPN0GHO7C5O8DZ1SN" localSheetId="11" hidden="1">#REF!</definedName>
    <definedName name="BExZLF2ZTA4EPN0GHO7C5O8DZ1SN" localSheetId="2" hidden="1">#REF!</definedName>
    <definedName name="BExZLF2ZTA4EPN0GHO7C5O8DZ1SN" localSheetId="14" hidden="1">#REF!</definedName>
    <definedName name="BExZLF2ZTA4EPN0GHO7C5O8DZ1SN" localSheetId="12" hidden="1">#REF!</definedName>
    <definedName name="BExZLF2ZTA4EPN0GHO7C5O8DZ1SN" hidden="1">#REF!</definedName>
    <definedName name="BExZLGVLMKTPFXG42QYT0PO81G7F" localSheetId="11" hidden="1">#REF!</definedName>
    <definedName name="BExZLGVLMKTPFXG42QYT0PO81G7F" localSheetId="2" hidden="1">#REF!</definedName>
    <definedName name="BExZLGVLMKTPFXG42QYT0PO81G7F" localSheetId="14" hidden="1">#REF!</definedName>
    <definedName name="BExZLGVLMKTPFXG42QYT0PO81G7F" localSheetId="12" hidden="1">#REF!</definedName>
    <definedName name="BExZLGVLMKTPFXG42QYT0PO81G7F" hidden="1">#REF!</definedName>
    <definedName name="BExZLHRYQQ7BYD3VQWHVTZGYGRCT" localSheetId="11" hidden="1">#REF!</definedName>
    <definedName name="BExZLHRYQQ7BYD3VQWHVTZGYGRCT" localSheetId="2" hidden="1">#REF!</definedName>
    <definedName name="BExZLHRYQQ7BYD3VQWHVTZGYGRCT" localSheetId="14" hidden="1">#REF!</definedName>
    <definedName name="BExZLHRYQQ7BYD3VQWHVTZGYGRCT" localSheetId="12" hidden="1">#REF!</definedName>
    <definedName name="BExZLHRYQQ7BYD3VQWHVTZGYGRCT" hidden="1">#REF!</definedName>
    <definedName name="BExZLKMK7LRK14S09WLMH7MXSQXM" localSheetId="11" hidden="1">#REF!</definedName>
    <definedName name="BExZLKMK7LRK14S09WLMH7MXSQXM" localSheetId="2" hidden="1">#REF!</definedName>
    <definedName name="BExZLKMK7LRK14S09WLMH7MXSQXM" localSheetId="14" hidden="1">#REF!</definedName>
    <definedName name="BExZLKMK7LRK14S09WLMH7MXSQXM" localSheetId="12" hidden="1">#REF!</definedName>
    <definedName name="BExZLKMK7LRK14S09WLMH7MXSQXM" hidden="1">#REF!</definedName>
    <definedName name="BExZM503X0NZBS0FF22LK2RGG6GP" localSheetId="11" hidden="1">#REF!</definedName>
    <definedName name="BExZM503X0NZBS0FF22LK2RGG6GP" localSheetId="2" hidden="1">#REF!</definedName>
    <definedName name="BExZM503X0NZBS0FF22LK2RGG6GP" localSheetId="14" hidden="1">#REF!</definedName>
    <definedName name="BExZM503X0NZBS0FF22LK2RGG6GP" localSheetId="12" hidden="1">#REF!</definedName>
    <definedName name="BExZM503X0NZBS0FF22LK2RGG6GP" hidden="1">#REF!</definedName>
    <definedName name="BExZM7JVLG0W8EG5RBU915U3SKBY" localSheetId="11" hidden="1">#REF!</definedName>
    <definedName name="BExZM7JVLG0W8EG5RBU915U3SKBY" localSheetId="2" hidden="1">#REF!</definedName>
    <definedName name="BExZM7JVLG0W8EG5RBU915U3SKBY" localSheetId="14" hidden="1">#REF!</definedName>
    <definedName name="BExZM7JVLG0W8EG5RBU915U3SKBY" localSheetId="12" hidden="1">#REF!</definedName>
    <definedName name="BExZM7JVLG0W8EG5RBU915U3SKBY" hidden="1">#REF!</definedName>
    <definedName name="BExZM85FOVUFF110XMQ9O2ODSJUK" localSheetId="11" hidden="1">#REF!</definedName>
    <definedName name="BExZM85FOVUFF110XMQ9O2ODSJUK" localSheetId="2" hidden="1">#REF!</definedName>
    <definedName name="BExZM85FOVUFF110XMQ9O2ODSJUK" localSheetId="14" hidden="1">#REF!</definedName>
    <definedName name="BExZM85FOVUFF110XMQ9O2ODSJUK" localSheetId="12" hidden="1">#REF!</definedName>
    <definedName name="BExZM85FOVUFF110XMQ9O2ODSJUK" hidden="1">#REF!</definedName>
    <definedName name="BExZMF1MMTZ1TA14PZ8ASSU2CBSP" localSheetId="11" hidden="1">#REF!</definedName>
    <definedName name="BExZMF1MMTZ1TA14PZ8ASSU2CBSP" localSheetId="2" hidden="1">#REF!</definedName>
    <definedName name="BExZMF1MMTZ1TA14PZ8ASSU2CBSP" localSheetId="14" hidden="1">#REF!</definedName>
    <definedName name="BExZMF1MMTZ1TA14PZ8ASSU2CBSP" localSheetId="12" hidden="1">#REF!</definedName>
    <definedName name="BExZMF1MMTZ1TA14PZ8ASSU2CBSP" hidden="1">#REF!</definedName>
    <definedName name="BExZMH54ZU6X4KM0375X9K5VJDZN" localSheetId="11" hidden="1">#REF!</definedName>
    <definedName name="BExZMH54ZU6X4KM0375X9K5VJDZN" localSheetId="2" hidden="1">#REF!</definedName>
    <definedName name="BExZMH54ZU6X4KM0375X9K5VJDZN" localSheetId="14" hidden="1">#REF!</definedName>
    <definedName name="BExZMH54ZU6X4KM0375X9K5VJDZN" localSheetId="12" hidden="1">#REF!</definedName>
    <definedName name="BExZMH54ZU6X4KM0375X9K5VJDZN" hidden="1">#REF!</definedName>
    <definedName name="BExZMKL5YQZD7F0FUCSVFGLPFK52" localSheetId="11" hidden="1">#REF!</definedName>
    <definedName name="BExZMKL5YQZD7F0FUCSVFGLPFK52" localSheetId="2" hidden="1">#REF!</definedName>
    <definedName name="BExZMKL5YQZD7F0FUCSVFGLPFK52" localSheetId="14" hidden="1">#REF!</definedName>
    <definedName name="BExZMKL5YQZD7F0FUCSVFGLPFK52" localSheetId="12" hidden="1">#REF!</definedName>
    <definedName name="BExZMKL5YQZD7F0FUCSVFGLPFK52" hidden="1">#REF!</definedName>
    <definedName name="BExZMOC3VNZALJM71X2T6FV91GTB" localSheetId="11" hidden="1">#REF!</definedName>
    <definedName name="BExZMOC3VNZALJM71X2T6FV91GTB" localSheetId="2" hidden="1">#REF!</definedName>
    <definedName name="BExZMOC3VNZALJM71X2T6FV91GTB" localSheetId="14" hidden="1">#REF!</definedName>
    <definedName name="BExZMOC3VNZALJM71X2T6FV91GTB" localSheetId="12" hidden="1">#REF!</definedName>
    <definedName name="BExZMOC3VNZALJM71X2T6FV91GTB" hidden="1">#REF!</definedName>
    <definedName name="BExZMRHA7TTR9QKJOMONHRVY3YOF" localSheetId="11" hidden="1">#REF!</definedName>
    <definedName name="BExZMRHA7TTR9QKJOMONHRVY3YOF" localSheetId="2" hidden="1">#REF!</definedName>
    <definedName name="BExZMRHA7TTR9QKJOMONHRVY3YOF" localSheetId="14" hidden="1">#REF!</definedName>
    <definedName name="BExZMRHA7TTR9QKJOMONHRVY3YOF" localSheetId="12" hidden="1">#REF!</definedName>
    <definedName name="BExZMRHA7TTR9QKJOMONHRVY3YOF" hidden="1">#REF!</definedName>
    <definedName name="BExZMXH39OB0I43XEL3K11U3G9PM" localSheetId="11" hidden="1">#REF!</definedName>
    <definedName name="BExZMXH39OB0I43XEL3K11U3G9PM" localSheetId="2" hidden="1">#REF!</definedName>
    <definedName name="BExZMXH39OB0I43XEL3K11U3G9PM" localSheetId="14" hidden="1">#REF!</definedName>
    <definedName name="BExZMXH39OB0I43XEL3K11U3G9PM" localSheetId="12" hidden="1">#REF!</definedName>
    <definedName name="BExZMXH39OB0I43XEL3K11U3G9PM" hidden="1">#REF!</definedName>
    <definedName name="BExZMZQ3RBKDHT5GLFNLS52OSJA0" localSheetId="11" hidden="1">#REF!</definedName>
    <definedName name="BExZMZQ3RBKDHT5GLFNLS52OSJA0" localSheetId="2" hidden="1">#REF!</definedName>
    <definedName name="BExZMZQ3RBKDHT5GLFNLS52OSJA0" localSheetId="14" hidden="1">#REF!</definedName>
    <definedName name="BExZMZQ3RBKDHT5GLFNLS52OSJA0" localSheetId="12" hidden="1">#REF!</definedName>
    <definedName name="BExZMZQ3RBKDHT5GLFNLS52OSJA0" hidden="1">#REF!</definedName>
    <definedName name="BExZN2F7Y2J2L2LN5WZRG949MS4A" localSheetId="11" hidden="1">#REF!</definedName>
    <definedName name="BExZN2F7Y2J2L2LN5WZRG949MS4A" localSheetId="2" hidden="1">#REF!</definedName>
    <definedName name="BExZN2F7Y2J2L2LN5WZRG949MS4A" localSheetId="14" hidden="1">#REF!</definedName>
    <definedName name="BExZN2F7Y2J2L2LN5WZRG949MS4A" localSheetId="12" hidden="1">#REF!</definedName>
    <definedName name="BExZN2F7Y2J2L2LN5WZRG949MS4A" hidden="1">#REF!</definedName>
    <definedName name="BExZN847WUWKRYTZWG9TCQZJS3OL" localSheetId="11" hidden="1">#REF!</definedName>
    <definedName name="BExZN847WUWKRYTZWG9TCQZJS3OL" localSheetId="2" hidden="1">#REF!</definedName>
    <definedName name="BExZN847WUWKRYTZWG9TCQZJS3OL" localSheetId="14" hidden="1">#REF!</definedName>
    <definedName name="BExZN847WUWKRYTZWG9TCQZJS3OL" localSheetId="12" hidden="1">#REF!</definedName>
    <definedName name="BExZN847WUWKRYTZWG9TCQZJS3OL" hidden="1">#REF!</definedName>
    <definedName name="BExZNA2ALK6RDWFAXZQCL9TWRDCF" localSheetId="11" hidden="1">#REF!</definedName>
    <definedName name="BExZNA2ALK6RDWFAXZQCL9TWRDCF" localSheetId="2" hidden="1">#REF!</definedName>
    <definedName name="BExZNA2ALK6RDWFAXZQCL9TWRDCF" localSheetId="14" hidden="1">#REF!</definedName>
    <definedName name="BExZNA2ALK6RDWFAXZQCL9TWRDCF" localSheetId="12" hidden="1">#REF!</definedName>
    <definedName name="BExZNA2ALK6RDWFAXZQCL9TWRDCF" hidden="1">#REF!</definedName>
    <definedName name="BExZNH3VISFF4NQI11BZDP5IQ7VG" localSheetId="11" hidden="1">#REF!</definedName>
    <definedName name="BExZNH3VISFF4NQI11BZDP5IQ7VG" localSheetId="2" hidden="1">#REF!</definedName>
    <definedName name="BExZNH3VISFF4NQI11BZDP5IQ7VG" localSheetId="14" hidden="1">#REF!</definedName>
    <definedName name="BExZNH3VISFF4NQI11BZDP5IQ7VG" localSheetId="12" hidden="1">#REF!</definedName>
    <definedName name="BExZNH3VISFF4NQI11BZDP5IQ7VG" hidden="1">#REF!</definedName>
    <definedName name="BExZNJYCFYVMAOI62GB2BABK1ELE" localSheetId="11" hidden="1">#REF!</definedName>
    <definedName name="BExZNJYCFYVMAOI62GB2BABK1ELE" localSheetId="2" hidden="1">#REF!</definedName>
    <definedName name="BExZNJYCFYVMAOI62GB2BABK1ELE" localSheetId="14" hidden="1">#REF!</definedName>
    <definedName name="BExZNJYCFYVMAOI62GB2BABK1ELE" localSheetId="12" hidden="1">#REF!</definedName>
    <definedName name="BExZNJYCFYVMAOI62GB2BABK1ELE" hidden="1">#REF!</definedName>
    <definedName name="BExZNLGAA6ATMJW0Y28J4OI5W27I" localSheetId="11" hidden="1">#REF!</definedName>
    <definedName name="BExZNLGAA6ATMJW0Y28J4OI5W27I" localSheetId="2" hidden="1">#REF!</definedName>
    <definedName name="BExZNLGAA6ATMJW0Y28J4OI5W27I" localSheetId="14" hidden="1">#REF!</definedName>
    <definedName name="BExZNLGAA6ATMJW0Y28J4OI5W27I" localSheetId="12" hidden="1">#REF!</definedName>
    <definedName name="BExZNLGAA6ATMJW0Y28J4OI5W27I" hidden="1">#REF!</definedName>
    <definedName name="BExZNP7916CH3QP4VCZEULUIKKS5" localSheetId="11" hidden="1">#REF!</definedName>
    <definedName name="BExZNP7916CH3QP4VCZEULUIKKS5" localSheetId="2" hidden="1">#REF!</definedName>
    <definedName name="BExZNP7916CH3QP4VCZEULUIKKS5" localSheetId="14" hidden="1">#REF!</definedName>
    <definedName name="BExZNP7916CH3QP4VCZEULUIKKS5" localSheetId="12" hidden="1">#REF!</definedName>
    <definedName name="BExZNP7916CH3QP4VCZEULUIKKS5" hidden="1">#REF!</definedName>
    <definedName name="BExZNV707LIU6Z5H6QI6H67LHTI1" localSheetId="11" hidden="1">#REF!</definedName>
    <definedName name="BExZNV707LIU6Z5H6QI6H67LHTI1" localSheetId="2" hidden="1">#REF!</definedName>
    <definedName name="BExZNV707LIU6Z5H6QI6H67LHTI1" localSheetId="14" hidden="1">#REF!</definedName>
    <definedName name="BExZNV707LIU6Z5H6QI6H67LHTI1" localSheetId="12" hidden="1">#REF!</definedName>
    <definedName name="BExZNV707LIU6Z5H6QI6H67LHTI1" hidden="1">#REF!</definedName>
    <definedName name="BExZNVCBKB930QQ9QW7KSGOZ0V1M" localSheetId="11" hidden="1">#REF!</definedName>
    <definedName name="BExZNVCBKB930QQ9QW7KSGOZ0V1M" localSheetId="2" hidden="1">#REF!</definedName>
    <definedName name="BExZNVCBKB930QQ9QW7KSGOZ0V1M" localSheetId="14" hidden="1">#REF!</definedName>
    <definedName name="BExZNVCBKB930QQ9QW7KSGOZ0V1M" localSheetId="12" hidden="1">#REF!</definedName>
    <definedName name="BExZNVCBKB930QQ9QW7KSGOZ0V1M" hidden="1">#REF!</definedName>
    <definedName name="BExZNW8QJ18X0RSGFDWAE9ZSDX39" localSheetId="11" hidden="1">#REF!</definedName>
    <definedName name="BExZNW8QJ18X0RSGFDWAE9ZSDX39" localSheetId="2" hidden="1">#REF!</definedName>
    <definedName name="BExZNW8QJ18X0RSGFDWAE9ZSDX39" localSheetId="14" hidden="1">#REF!</definedName>
    <definedName name="BExZNW8QJ18X0RSGFDWAE9ZSDX39" localSheetId="12" hidden="1">#REF!</definedName>
    <definedName name="BExZNW8QJ18X0RSGFDWAE9ZSDX39" hidden="1">#REF!</definedName>
    <definedName name="BExZNZDWRS6Q40L8OCWFEIVI0A1O" localSheetId="11" hidden="1">#REF!</definedName>
    <definedName name="BExZNZDWRS6Q40L8OCWFEIVI0A1O" localSheetId="2" hidden="1">#REF!</definedName>
    <definedName name="BExZNZDWRS6Q40L8OCWFEIVI0A1O" localSheetId="14" hidden="1">#REF!</definedName>
    <definedName name="BExZNZDWRS6Q40L8OCWFEIVI0A1O" localSheetId="12" hidden="1">#REF!</definedName>
    <definedName name="BExZNZDWRS6Q40L8OCWFEIVI0A1O" hidden="1">#REF!</definedName>
    <definedName name="BExZOBO9NYLGVJQ31LVQ9XS2ZT4N" localSheetId="11" hidden="1">#REF!</definedName>
    <definedName name="BExZOBO9NYLGVJQ31LVQ9XS2ZT4N" localSheetId="2" hidden="1">#REF!</definedName>
    <definedName name="BExZOBO9NYLGVJQ31LVQ9XS2ZT4N" localSheetId="14" hidden="1">#REF!</definedName>
    <definedName name="BExZOBO9NYLGVJQ31LVQ9XS2ZT4N" localSheetId="12" hidden="1">#REF!</definedName>
    <definedName name="BExZOBO9NYLGVJQ31LVQ9XS2ZT4N" hidden="1">#REF!</definedName>
    <definedName name="BExZOETNB1CJ3Y2RKLI1ZK0S8Z6H" localSheetId="11" hidden="1">#REF!</definedName>
    <definedName name="BExZOETNB1CJ3Y2RKLI1ZK0S8Z6H" localSheetId="2" hidden="1">#REF!</definedName>
    <definedName name="BExZOETNB1CJ3Y2RKLI1ZK0S8Z6H" localSheetId="14" hidden="1">#REF!</definedName>
    <definedName name="BExZOETNB1CJ3Y2RKLI1ZK0S8Z6H" localSheetId="12" hidden="1">#REF!</definedName>
    <definedName name="BExZOETNB1CJ3Y2RKLI1ZK0S8Z6H" hidden="1">#REF!</definedName>
    <definedName name="BExZOREMVSK4E5VSWM838KHUB8AI" localSheetId="11" hidden="1">#REF!</definedName>
    <definedName name="BExZOREMVSK4E5VSWM838KHUB8AI" localSheetId="2" hidden="1">#REF!</definedName>
    <definedName name="BExZOREMVSK4E5VSWM838KHUB8AI" localSheetId="14" hidden="1">#REF!</definedName>
    <definedName name="BExZOREMVSK4E5VSWM838KHUB8AI" localSheetId="12" hidden="1">#REF!</definedName>
    <definedName name="BExZOREMVSK4E5VSWM838KHUB8AI" hidden="1">#REF!</definedName>
    <definedName name="BExZOVR745T5P1KS9NV2PXZPZVRG" localSheetId="11" hidden="1">#REF!</definedName>
    <definedName name="BExZOVR745T5P1KS9NV2PXZPZVRG" localSheetId="2" hidden="1">#REF!</definedName>
    <definedName name="BExZOVR745T5P1KS9NV2PXZPZVRG" localSheetId="14" hidden="1">#REF!</definedName>
    <definedName name="BExZOVR745T5P1KS9NV2PXZPZVRG" localSheetId="12" hidden="1">#REF!</definedName>
    <definedName name="BExZOVR745T5P1KS9NV2PXZPZVRG" hidden="1">#REF!</definedName>
    <definedName name="BExZOZSWGLSY2XYVRIS6VSNJDSGD" localSheetId="11" hidden="1">#REF!</definedName>
    <definedName name="BExZOZSWGLSY2XYVRIS6VSNJDSGD" localSheetId="2" hidden="1">#REF!</definedName>
    <definedName name="BExZOZSWGLSY2XYVRIS6VSNJDSGD" localSheetId="14" hidden="1">#REF!</definedName>
    <definedName name="BExZOZSWGLSY2XYVRIS6VSNJDSGD" localSheetId="12" hidden="1">#REF!</definedName>
    <definedName name="BExZOZSWGLSY2XYVRIS6VSNJDSGD" hidden="1">#REF!</definedName>
    <definedName name="BExZP7AIJKLM6C6CSUIIFAHFBNX2" localSheetId="11" hidden="1">#REF!</definedName>
    <definedName name="BExZP7AIJKLM6C6CSUIIFAHFBNX2" localSheetId="2" hidden="1">#REF!</definedName>
    <definedName name="BExZP7AIJKLM6C6CSUIIFAHFBNX2" localSheetId="14" hidden="1">#REF!</definedName>
    <definedName name="BExZP7AIJKLM6C6CSUIIFAHFBNX2" localSheetId="12" hidden="1">#REF!</definedName>
    <definedName name="BExZP7AIJKLM6C6CSUIIFAHFBNX2" hidden="1">#REF!</definedName>
    <definedName name="BExZPALCPOH27L4MUPX2RFT3F8OM" localSheetId="11" hidden="1">#REF!</definedName>
    <definedName name="BExZPALCPOH27L4MUPX2RFT3F8OM" localSheetId="2" hidden="1">#REF!</definedName>
    <definedName name="BExZPALCPOH27L4MUPX2RFT3F8OM" localSheetId="14" hidden="1">#REF!</definedName>
    <definedName name="BExZPALCPOH27L4MUPX2RFT3F8OM" localSheetId="12" hidden="1">#REF!</definedName>
    <definedName name="BExZPALCPOH27L4MUPX2RFT3F8OM" hidden="1">#REF!</definedName>
    <definedName name="BExZPQ0XY507N8FJMVPKCTK8HC9H" localSheetId="11" hidden="1">#REF!</definedName>
    <definedName name="BExZPQ0XY507N8FJMVPKCTK8HC9H" localSheetId="2" hidden="1">#REF!</definedName>
    <definedName name="BExZPQ0XY507N8FJMVPKCTK8HC9H" localSheetId="14" hidden="1">#REF!</definedName>
    <definedName name="BExZPQ0XY507N8FJMVPKCTK8HC9H" localSheetId="12" hidden="1">#REF!</definedName>
    <definedName name="BExZPQ0XY507N8FJMVPKCTK8HC9H" hidden="1">#REF!</definedName>
    <definedName name="BExZPXTHEWEN48J9E5ARSA8IGRBI" localSheetId="11" hidden="1">#REF!</definedName>
    <definedName name="BExZPXTHEWEN48J9E5ARSA8IGRBI" localSheetId="2" hidden="1">#REF!</definedName>
    <definedName name="BExZPXTHEWEN48J9E5ARSA8IGRBI" localSheetId="14" hidden="1">#REF!</definedName>
    <definedName name="BExZPXTHEWEN48J9E5ARSA8IGRBI" localSheetId="12" hidden="1">#REF!</definedName>
    <definedName name="BExZPXTHEWEN48J9E5ARSA8IGRBI" hidden="1">#REF!</definedName>
    <definedName name="BExZQ37OVBR25U32CO2YYVPZOMR5" localSheetId="11" hidden="1">#REF!</definedName>
    <definedName name="BExZQ37OVBR25U32CO2YYVPZOMR5" localSheetId="2" hidden="1">#REF!</definedName>
    <definedName name="BExZQ37OVBR25U32CO2YYVPZOMR5" localSheetId="14" hidden="1">#REF!</definedName>
    <definedName name="BExZQ37OVBR25U32CO2YYVPZOMR5" localSheetId="12" hidden="1">#REF!</definedName>
    <definedName name="BExZQ37OVBR25U32CO2YYVPZOMR5" hidden="1">#REF!</definedName>
    <definedName name="BExZQ3NT7H06VO0AR48WHZULZB93" localSheetId="11" hidden="1">#REF!</definedName>
    <definedName name="BExZQ3NT7H06VO0AR48WHZULZB93" localSheetId="2" hidden="1">#REF!</definedName>
    <definedName name="BExZQ3NT7H06VO0AR48WHZULZB93" localSheetId="14" hidden="1">#REF!</definedName>
    <definedName name="BExZQ3NT7H06VO0AR48WHZULZB93" localSheetId="12" hidden="1">#REF!</definedName>
    <definedName name="BExZQ3NT7H06VO0AR48WHZULZB93" hidden="1">#REF!</definedName>
    <definedName name="BExZQ5RCYU1R0DUT1MFN99S1C408" localSheetId="11" hidden="1">#REF!</definedName>
    <definedName name="BExZQ5RCYU1R0DUT1MFN99S1C408" localSheetId="2" hidden="1">#REF!</definedName>
    <definedName name="BExZQ5RCYU1R0DUT1MFN99S1C408" localSheetId="14" hidden="1">#REF!</definedName>
    <definedName name="BExZQ5RCYU1R0DUT1MFN99S1C408" localSheetId="12" hidden="1">#REF!</definedName>
    <definedName name="BExZQ5RCYU1R0DUT1MFN99S1C408" hidden="1">#REF!</definedName>
    <definedName name="BExZQ7PJU07SEJMDX18U9YVDC2GU" localSheetId="11" hidden="1">#REF!</definedName>
    <definedName name="BExZQ7PJU07SEJMDX18U9YVDC2GU" localSheetId="2" hidden="1">#REF!</definedName>
    <definedName name="BExZQ7PJU07SEJMDX18U9YVDC2GU" localSheetId="14" hidden="1">#REF!</definedName>
    <definedName name="BExZQ7PJU07SEJMDX18U9YVDC2GU" localSheetId="12" hidden="1">#REF!</definedName>
    <definedName name="BExZQ7PJU07SEJMDX18U9YVDC2GU" hidden="1">#REF!</definedName>
    <definedName name="BExZQAJXQ5IJ5RB71EDSPGTRO5HC" localSheetId="11" hidden="1">#REF!</definedName>
    <definedName name="BExZQAJXQ5IJ5RB71EDSPGTRO5HC" localSheetId="2" hidden="1">#REF!</definedName>
    <definedName name="BExZQAJXQ5IJ5RB71EDSPGTRO5HC" localSheetId="14" hidden="1">#REF!</definedName>
    <definedName name="BExZQAJXQ5IJ5RB71EDSPGTRO5HC" localSheetId="12" hidden="1">#REF!</definedName>
    <definedName name="BExZQAJXQ5IJ5RB71EDSPGTRO5HC" hidden="1">#REF!</definedName>
    <definedName name="BExZQBLTKPF3O4MCH6L4LE544FQB" localSheetId="11" hidden="1">#REF!</definedName>
    <definedName name="BExZQBLTKPF3O4MCH6L4LE544FQB" localSheetId="2" hidden="1">#REF!</definedName>
    <definedName name="BExZQBLTKPF3O4MCH6L4LE544FQB" localSheetId="14" hidden="1">#REF!</definedName>
    <definedName name="BExZQBLTKPF3O4MCH6L4LE544FQB" localSheetId="12" hidden="1">#REF!</definedName>
    <definedName name="BExZQBLTKPF3O4MCH6L4LE544FQB" hidden="1">#REF!</definedName>
    <definedName name="BExZQIHTGHK7OOI2Y2PN3JYBY82I" localSheetId="11" hidden="1">#REF!</definedName>
    <definedName name="BExZQIHTGHK7OOI2Y2PN3JYBY82I" localSheetId="2" hidden="1">#REF!</definedName>
    <definedName name="BExZQIHTGHK7OOI2Y2PN3JYBY82I" localSheetId="14" hidden="1">#REF!</definedName>
    <definedName name="BExZQIHTGHK7OOI2Y2PN3JYBY82I" localSheetId="12" hidden="1">#REF!</definedName>
    <definedName name="BExZQIHTGHK7OOI2Y2PN3JYBY82I" hidden="1">#REF!</definedName>
    <definedName name="BExZQJJMGU5MHQOILGXGJPAQI5XI" localSheetId="11" hidden="1">#REF!</definedName>
    <definedName name="BExZQJJMGU5MHQOILGXGJPAQI5XI" localSheetId="2" hidden="1">#REF!</definedName>
    <definedName name="BExZQJJMGU5MHQOILGXGJPAQI5XI" localSheetId="14" hidden="1">#REF!</definedName>
    <definedName name="BExZQJJMGU5MHQOILGXGJPAQI5XI" localSheetId="12" hidden="1">#REF!</definedName>
    <definedName name="BExZQJJMGU5MHQOILGXGJPAQI5XI" hidden="1">#REF!</definedName>
    <definedName name="BExZQL1M2EX5YEQBMNQKVD747N3I" localSheetId="11" hidden="1">#REF!</definedName>
    <definedName name="BExZQL1M2EX5YEQBMNQKVD747N3I" localSheetId="2" hidden="1">#REF!</definedName>
    <definedName name="BExZQL1M2EX5YEQBMNQKVD747N3I" localSheetId="14" hidden="1">#REF!</definedName>
    <definedName name="BExZQL1M2EX5YEQBMNQKVD747N3I" localSheetId="12" hidden="1">#REF!</definedName>
    <definedName name="BExZQL1M2EX5YEQBMNQKVD747N3I" hidden="1">#REF!</definedName>
    <definedName name="BExZQPDYUBJL0C1OME996KHU23N5" localSheetId="11" hidden="1">#REF!</definedName>
    <definedName name="BExZQPDYUBJL0C1OME996KHU23N5" localSheetId="2" hidden="1">#REF!</definedName>
    <definedName name="BExZQPDYUBJL0C1OME996KHU23N5" localSheetId="14" hidden="1">#REF!</definedName>
    <definedName name="BExZQPDYUBJL0C1OME996KHU23N5" localSheetId="12" hidden="1">#REF!</definedName>
    <definedName name="BExZQPDYUBJL0C1OME996KHU23N5" hidden="1">#REF!</definedName>
    <definedName name="BExZQXBYEBN28QUH1KOVW6KKA5UM" localSheetId="11" hidden="1">#REF!</definedName>
    <definedName name="BExZQXBYEBN28QUH1KOVW6KKA5UM" localSheetId="2" hidden="1">#REF!</definedName>
    <definedName name="BExZQXBYEBN28QUH1KOVW6KKA5UM" localSheetId="14" hidden="1">#REF!</definedName>
    <definedName name="BExZQXBYEBN28QUH1KOVW6KKA5UM" localSheetId="12" hidden="1">#REF!</definedName>
    <definedName name="BExZQXBYEBN28QUH1KOVW6KKA5UM" hidden="1">#REF!</definedName>
    <definedName name="BExZQZKT146WEN8FTVZ7Y5TSB8L5" localSheetId="11" hidden="1">#REF!</definedName>
    <definedName name="BExZQZKT146WEN8FTVZ7Y5TSB8L5" localSheetId="2" hidden="1">#REF!</definedName>
    <definedName name="BExZQZKT146WEN8FTVZ7Y5TSB8L5" localSheetId="14" hidden="1">#REF!</definedName>
    <definedName name="BExZQZKT146WEN8FTVZ7Y5TSB8L5" localSheetId="12" hidden="1">#REF!</definedName>
    <definedName name="BExZQZKT146WEN8FTVZ7Y5TSB8L5" hidden="1">#REF!</definedName>
    <definedName name="BExZR485AKBH93YZ08CMUC3WROED" localSheetId="11" hidden="1">#REF!</definedName>
    <definedName name="BExZR485AKBH93YZ08CMUC3WROED" localSheetId="2" hidden="1">#REF!</definedName>
    <definedName name="BExZR485AKBH93YZ08CMUC3WROED" localSheetId="14" hidden="1">#REF!</definedName>
    <definedName name="BExZR485AKBH93YZ08CMUC3WROED" localSheetId="12" hidden="1">#REF!</definedName>
    <definedName name="BExZR485AKBH93YZ08CMUC3WROED" hidden="1">#REF!</definedName>
    <definedName name="BExZR7TL98P2PPUVGIZYR5873DWW" localSheetId="11" hidden="1">#REF!</definedName>
    <definedName name="BExZR7TL98P2PPUVGIZYR5873DWW" localSheetId="2" hidden="1">#REF!</definedName>
    <definedName name="BExZR7TL98P2PPUVGIZYR5873DWW" localSheetId="14" hidden="1">#REF!</definedName>
    <definedName name="BExZR7TL98P2PPUVGIZYR5873DWW" localSheetId="12" hidden="1">#REF!</definedName>
    <definedName name="BExZR7TL98P2PPUVGIZYR5873DWW" hidden="1">#REF!</definedName>
    <definedName name="BExZRAYSYOXAM1PBW1EF6YAZ9RU3" localSheetId="11" hidden="1">#REF!</definedName>
    <definedName name="BExZRAYSYOXAM1PBW1EF6YAZ9RU3" localSheetId="2" hidden="1">#REF!</definedName>
    <definedName name="BExZRAYSYOXAM1PBW1EF6YAZ9RU3" localSheetId="14" hidden="1">#REF!</definedName>
    <definedName name="BExZRAYSYOXAM1PBW1EF6YAZ9RU3" localSheetId="12" hidden="1">#REF!</definedName>
    <definedName name="BExZRAYSYOXAM1PBW1EF6YAZ9RU3" hidden="1">#REF!</definedName>
    <definedName name="BExZRGD1603X5ACFALUUDKCD7X48" localSheetId="11" hidden="1">#REF!</definedName>
    <definedName name="BExZRGD1603X5ACFALUUDKCD7X48" localSheetId="2" hidden="1">#REF!</definedName>
    <definedName name="BExZRGD1603X5ACFALUUDKCD7X48" localSheetId="14" hidden="1">#REF!</definedName>
    <definedName name="BExZRGD1603X5ACFALUUDKCD7X48" localSheetId="12" hidden="1">#REF!</definedName>
    <definedName name="BExZRGD1603X5ACFALUUDKCD7X48" hidden="1">#REF!</definedName>
    <definedName name="BExZRMSYHFOP8FFWKKUSBHU85J81" localSheetId="11" hidden="1">#REF!</definedName>
    <definedName name="BExZRMSYHFOP8FFWKKUSBHU85J81" localSheetId="2" hidden="1">#REF!</definedName>
    <definedName name="BExZRMSYHFOP8FFWKKUSBHU85J81" localSheetId="14" hidden="1">#REF!</definedName>
    <definedName name="BExZRMSYHFOP8FFWKKUSBHU85J81" localSheetId="12" hidden="1">#REF!</definedName>
    <definedName name="BExZRMSYHFOP8FFWKKUSBHU85J81" hidden="1">#REF!</definedName>
    <definedName name="BExZRP1X6UVLN1UOLHH5VF4STP1O" localSheetId="11" hidden="1">#REF!</definedName>
    <definedName name="BExZRP1X6UVLN1UOLHH5VF4STP1O" localSheetId="2" hidden="1">#REF!</definedName>
    <definedName name="BExZRP1X6UVLN1UOLHH5VF4STP1O" localSheetId="14" hidden="1">#REF!</definedName>
    <definedName name="BExZRP1X6UVLN1UOLHH5VF4STP1O" localSheetId="12" hidden="1">#REF!</definedName>
    <definedName name="BExZRP1X6UVLN1UOLHH5VF4STP1O" hidden="1">#REF!</definedName>
    <definedName name="BExZRQ930U6OCYNV00CH5I0Q4LPE" localSheetId="11" hidden="1">#REF!</definedName>
    <definedName name="BExZRQ930U6OCYNV00CH5I0Q4LPE" localSheetId="2" hidden="1">#REF!</definedName>
    <definedName name="BExZRQ930U6OCYNV00CH5I0Q4LPE" localSheetId="14" hidden="1">#REF!</definedName>
    <definedName name="BExZRQ930U6OCYNV00CH5I0Q4LPE" localSheetId="12" hidden="1">#REF!</definedName>
    <definedName name="BExZRQ930U6OCYNV00CH5I0Q4LPE" hidden="1">#REF!</definedName>
    <definedName name="BExZRQP7JLKS45QOGATXS7MK5GUZ" localSheetId="11" hidden="1">#REF!</definedName>
    <definedName name="BExZRQP7JLKS45QOGATXS7MK5GUZ" localSheetId="2" hidden="1">#REF!</definedName>
    <definedName name="BExZRQP7JLKS45QOGATXS7MK5GUZ" localSheetId="14" hidden="1">#REF!</definedName>
    <definedName name="BExZRQP7JLKS45QOGATXS7MK5GUZ" localSheetId="12" hidden="1">#REF!</definedName>
    <definedName name="BExZRQP7JLKS45QOGATXS7MK5GUZ" hidden="1">#REF!</definedName>
    <definedName name="BExZRW8W514W8OZ72YBONYJ64GXF" localSheetId="11" hidden="1">#REF!</definedName>
    <definedName name="BExZRW8W514W8OZ72YBONYJ64GXF" localSheetId="2" hidden="1">#REF!</definedName>
    <definedName name="BExZRW8W514W8OZ72YBONYJ64GXF" localSheetId="14" hidden="1">#REF!</definedName>
    <definedName name="BExZRW8W514W8OZ72YBONYJ64GXF" localSheetId="12" hidden="1">#REF!</definedName>
    <definedName name="BExZRW8W514W8OZ72YBONYJ64GXF" hidden="1">#REF!</definedName>
    <definedName name="BExZRWJP2BUVFJPO8U8ATQEP0LZU" localSheetId="11" hidden="1">#REF!</definedName>
    <definedName name="BExZRWJP2BUVFJPO8U8ATQEP0LZU" localSheetId="2" hidden="1">#REF!</definedName>
    <definedName name="BExZRWJP2BUVFJPO8U8ATQEP0LZU" localSheetId="14" hidden="1">#REF!</definedName>
    <definedName name="BExZRWJP2BUVFJPO8U8ATQEP0LZU" localSheetId="12" hidden="1">#REF!</definedName>
    <definedName name="BExZRWJP2BUVFJPO8U8ATQEP0LZU" hidden="1">#REF!</definedName>
    <definedName name="BExZSI9USDLZAN8LI8M4YYQL24GZ" localSheetId="11" hidden="1">#REF!</definedName>
    <definedName name="BExZSI9USDLZAN8LI8M4YYQL24GZ" localSheetId="2" hidden="1">#REF!</definedName>
    <definedName name="BExZSI9USDLZAN8LI8M4YYQL24GZ" localSheetId="14" hidden="1">#REF!</definedName>
    <definedName name="BExZSI9USDLZAN8LI8M4YYQL24GZ" localSheetId="12" hidden="1">#REF!</definedName>
    <definedName name="BExZSI9USDLZAN8LI8M4YYQL24GZ" hidden="1">#REF!</definedName>
    <definedName name="BExZSLKO175YAM0RMMZH1FPXL4V2" localSheetId="11" hidden="1">#REF!</definedName>
    <definedName name="BExZSLKO175YAM0RMMZH1FPXL4V2" localSheetId="2" hidden="1">#REF!</definedName>
    <definedName name="BExZSLKO175YAM0RMMZH1FPXL4V2" localSheetId="14" hidden="1">#REF!</definedName>
    <definedName name="BExZSLKO175YAM0RMMZH1FPXL4V2" localSheetId="12" hidden="1">#REF!</definedName>
    <definedName name="BExZSLKO175YAM0RMMZH1FPXL4V2" hidden="1">#REF!</definedName>
    <definedName name="BExZSS0LA2JY4ZLJ1Z5YCMLJJZCH" localSheetId="11" hidden="1">#REF!</definedName>
    <definedName name="BExZSS0LA2JY4ZLJ1Z5YCMLJJZCH" localSheetId="2" hidden="1">#REF!</definedName>
    <definedName name="BExZSS0LA2JY4ZLJ1Z5YCMLJJZCH" localSheetId="14" hidden="1">#REF!</definedName>
    <definedName name="BExZSS0LA2JY4ZLJ1Z5YCMLJJZCH" localSheetId="12" hidden="1">#REF!</definedName>
    <definedName name="BExZSS0LA2JY4ZLJ1Z5YCMLJJZCH" hidden="1">#REF!</definedName>
    <definedName name="BExZSTNUWCRNCL22SMKXKFSLCJ0O" localSheetId="11" hidden="1">#REF!</definedName>
    <definedName name="BExZSTNUWCRNCL22SMKXKFSLCJ0O" localSheetId="2" hidden="1">#REF!</definedName>
    <definedName name="BExZSTNUWCRNCL22SMKXKFSLCJ0O" localSheetId="14" hidden="1">#REF!</definedName>
    <definedName name="BExZSTNUWCRNCL22SMKXKFSLCJ0O" localSheetId="12" hidden="1">#REF!</definedName>
    <definedName name="BExZSTNUWCRNCL22SMKXKFSLCJ0O" hidden="1">#REF!</definedName>
    <definedName name="BExZT6JSZ8CBS0SB3T07N3LMAX7M" localSheetId="11" hidden="1">#REF!</definedName>
    <definedName name="BExZT6JSZ8CBS0SB3T07N3LMAX7M" localSheetId="2" hidden="1">#REF!</definedName>
    <definedName name="BExZT6JSZ8CBS0SB3T07N3LMAX7M" localSheetId="14" hidden="1">#REF!</definedName>
    <definedName name="BExZT6JSZ8CBS0SB3T07N3LMAX7M" localSheetId="12" hidden="1">#REF!</definedName>
    <definedName name="BExZT6JSZ8CBS0SB3T07N3LMAX7M" hidden="1">#REF!</definedName>
    <definedName name="BExZTAQV2QVSZY5Y3VCCWUBSBW9P" localSheetId="11" hidden="1">#REF!</definedName>
    <definedName name="BExZTAQV2QVSZY5Y3VCCWUBSBW9P" localSheetId="2" hidden="1">#REF!</definedName>
    <definedName name="BExZTAQV2QVSZY5Y3VCCWUBSBW9P" localSheetId="14" hidden="1">#REF!</definedName>
    <definedName name="BExZTAQV2QVSZY5Y3VCCWUBSBW9P" localSheetId="12" hidden="1">#REF!</definedName>
    <definedName name="BExZTAQV2QVSZY5Y3VCCWUBSBW9P" hidden="1">#REF!</definedName>
    <definedName name="BExZTHSI2FX56PWRSNX9H5EWTZFO" localSheetId="11" hidden="1">#REF!</definedName>
    <definedName name="BExZTHSI2FX56PWRSNX9H5EWTZFO" localSheetId="2" hidden="1">#REF!</definedName>
    <definedName name="BExZTHSI2FX56PWRSNX9H5EWTZFO" localSheetId="14" hidden="1">#REF!</definedName>
    <definedName name="BExZTHSI2FX56PWRSNX9H5EWTZFO" localSheetId="12" hidden="1">#REF!</definedName>
    <definedName name="BExZTHSI2FX56PWRSNX9H5EWTZFO" hidden="1">#REF!</definedName>
    <definedName name="BExZTJL3HVBFY139H6CJHEQCT1EL" localSheetId="11" hidden="1">#REF!</definedName>
    <definedName name="BExZTJL3HVBFY139H6CJHEQCT1EL" localSheetId="2" hidden="1">#REF!</definedName>
    <definedName name="BExZTJL3HVBFY139H6CJHEQCT1EL" localSheetId="14" hidden="1">#REF!</definedName>
    <definedName name="BExZTJL3HVBFY139H6CJHEQCT1EL" localSheetId="12" hidden="1">#REF!</definedName>
    <definedName name="BExZTJL3HVBFY139H6CJHEQCT1EL" hidden="1">#REF!</definedName>
    <definedName name="BExZTLOL8OPABZI453E0KVNA1GJS" localSheetId="11" hidden="1">#REF!</definedName>
    <definedName name="BExZTLOL8OPABZI453E0KVNA1GJS" localSheetId="2" hidden="1">#REF!</definedName>
    <definedName name="BExZTLOL8OPABZI453E0KVNA1GJS" localSheetId="14" hidden="1">#REF!</definedName>
    <definedName name="BExZTLOL8OPABZI453E0KVNA1GJS" localSheetId="12" hidden="1">#REF!</definedName>
    <definedName name="BExZTLOL8OPABZI453E0KVNA1GJS" hidden="1">#REF!</definedName>
    <definedName name="BExZTOTZ9F2ZI18DZM8GW39VDF1N" localSheetId="11" hidden="1">#REF!</definedName>
    <definedName name="BExZTOTZ9F2ZI18DZM8GW39VDF1N" localSheetId="2" hidden="1">#REF!</definedName>
    <definedName name="BExZTOTZ9F2ZI18DZM8GW39VDF1N" localSheetId="14" hidden="1">#REF!</definedName>
    <definedName name="BExZTOTZ9F2ZI18DZM8GW39VDF1N" localSheetId="12" hidden="1">#REF!</definedName>
    <definedName name="BExZTOTZ9F2ZI18DZM8GW39VDF1N" hidden="1">#REF!</definedName>
    <definedName name="BExZTT6J3X0TOX0ZY6YPLUVMCW9X" localSheetId="11" hidden="1">#REF!</definedName>
    <definedName name="BExZTT6J3X0TOX0ZY6YPLUVMCW9X" localSheetId="2" hidden="1">#REF!</definedName>
    <definedName name="BExZTT6J3X0TOX0ZY6YPLUVMCW9X" localSheetId="14" hidden="1">#REF!</definedName>
    <definedName name="BExZTT6J3X0TOX0ZY6YPLUVMCW9X" localSheetId="12" hidden="1">#REF!</definedName>
    <definedName name="BExZTT6J3X0TOX0ZY6YPLUVMCW9X" hidden="1">#REF!</definedName>
    <definedName name="BExZTW6ECBRA0BBITWBQ8R93RMCL" localSheetId="11" hidden="1">#REF!</definedName>
    <definedName name="BExZTW6ECBRA0BBITWBQ8R93RMCL" localSheetId="2" hidden="1">#REF!</definedName>
    <definedName name="BExZTW6ECBRA0BBITWBQ8R93RMCL" localSheetId="14" hidden="1">#REF!</definedName>
    <definedName name="BExZTW6ECBRA0BBITWBQ8R93RMCL" localSheetId="12" hidden="1">#REF!</definedName>
    <definedName name="BExZTW6ECBRA0BBITWBQ8R93RMCL" hidden="1">#REF!</definedName>
    <definedName name="BExZU2BHYAOKSCBM3C5014ZF6IXS" localSheetId="11" hidden="1">#REF!</definedName>
    <definedName name="BExZU2BHYAOKSCBM3C5014ZF6IXS" localSheetId="2" hidden="1">#REF!</definedName>
    <definedName name="BExZU2BHYAOKSCBM3C5014ZF6IXS" localSheetId="14" hidden="1">#REF!</definedName>
    <definedName name="BExZU2BHYAOKSCBM3C5014ZF6IXS" localSheetId="12" hidden="1">#REF!</definedName>
    <definedName name="BExZU2BHYAOKSCBM3C5014ZF6IXS" hidden="1">#REF!</definedName>
    <definedName name="BExZU2RMJTXOCS0ROPMYPE6WTD87" localSheetId="11" hidden="1">#REF!</definedName>
    <definedName name="BExZU2RMJTXOCS0ROPMYPE6WTD87" localSheetId="2" hidden="1">#REF!</definedName>
    <definedName name="BExZU2RMJTXOCS0ROPMYPE6WTD87" localSheetId="14" hidden="1">#REF!</definedName>
    <definedName name="BExZU2RMJTXOCS0ROPMYPE6WTD87" localSheetId="12" hidden="1">#REF!</definedName>
    <definedName name="BExZU2RMJTXOCS0ROPMYPE6WTD87" hidden="1">#REF!</definedName>
    <definedName name="BExZUBRAHA9DNEGONEZEB2TDVFC2" localSheetId="11" hidden="1">#REF!</definedName>
    <definedName name="BExZUBRAHA9DNEGONEZEB2TDVFC2" localSheetId="2" hidden="1">#REF!</definedName>
    <definedName name="BExZUBRAHA9DNEGONEZEB2TDVFC2" localSheetId="14" hidden="1">#REF!</definedName>
    <definedName name="BExZUBRAHA9DNEGONEZEB2TDVFC2" localSheetId="12" hidden="1">#REF!</definedName>
    <definedName name="BExZUBRAHA9DNEGONEZEB2TDVFC2" hidden="1">#REF!</definedName>
    <definedName name="BExZUF7G8FENTJKH9R1XUWXM6CWD" localSheetId="11" hidden="1">#REF!</definedName>
    <definedName name="BExZUF7G8FENTJKH9R1XUWXM6CWD" localSheetId="2" hidden="1">#REF!</definedName>
    <definedName name="BExZUF7G8FENTJKH9R1XUWXM6CWD" localSheetId="14" hidden="1">#REF!</definedName>
    <definedName name="BExZUF7G8FENTJKH9R1XUWXM6CWD" localSheetId="12" hidden="1">#REF!</definedName>
    <definedName name="BExZUF7G8FENTJKH9R1XUWXM6CWD" hidden="1">#REF!</definedName>
    <definedName name="BExZUNARUJBIZ08VCAV3GEVBIR3D" localSheetId="11" hidden="1">#REF!</definedName>
    <definedName name="BExZUNARUJBIZ08VCAV3GEVBIR3D" localSheetId="2" hidden="1">#REF!</definedName>
    <definedName name="BExZUNARUJBIZ08VCAV3GEVBIR3D" localSheetId="14" hidden="1">#REF!</definedName>
    <definedName name="BExZUNARUJBIZ08VCAV3GEVBIR3D" localSheetId="12" hidden="1">#REF!</definedName>
    <definedName name="BExZUNARUJBIZ08VCAV3GEVBIR3D" hidden="1">#REF!</definedName>
    <definedName name="BExZUSZT5496UMBP4LFSLTR1GVEW" localSheetId="11" hidden="1">#REF!</definedName>
    <definedName name="BExZUSZT5496UMBP4LFSLTR1GVEW" localSheetId="2" hidden="1">#REF!</definedName>
    <definedName name="BExZUSZT5496UMBP4LFSLTR1GVEW" localSheetId="14" hidden="1">#REF!</definedName>
    <definedName name="BExZUSZT5496UMBP4LFSLTR1GVEW" localSheetId="12" hidden="1">#REF!</definedName>
    <definedName name="BExZUSZT5496UMBP4LFSLTR1GVEW" hidden="1">#REF!</definedName>
    <definedName name="BExZUT54340I38GVCV79EL116WR0" localSheetId="11" hidden="1">#REF!</definedName>
    <definedName name="BExZUT54340I38GVCV79EL116WR0" localSheetId="2" hidden="1">#REF!</definedName>
    <definedName name="BExZUT54340I38GVCV79EL116WR0" localSheetId="14" hidden="1">#REF!</definedName>
    <definedName name="BExZUT54340I38GVCV79EL116WR0" localSheetId="12" hidden="1">#REF!</definedName>
    <definedName name="BExZUT54340I38GVCV79EL116WR0" hidden="1">#REF!</definedName>
    <definedName name="BExZUXC66MK2SXPXCLD8ZSU0BMTY" localSheetId="11" hidden="1">#REF!</definedName>
    <definedName name="BExZUXC66MK2SXPXCLD8ZSU0BMTY" localSheetId="2" hidden="1">#REF!</definedName>
    <definedName name="BExZUXC66MK2SXPXCLD8ZSU0BMTY" localSheetId="14" hidden="1">#REF!</definedName>
    <definedName name="BExZUXC66MK2SXPXCLD8ZSU0BMTY" localSheetId="12" hidden="1">#REF!</definedName>
    <definedName name="BExZUXC66MK2SXPXCLD8ZSU0BMTY" hidden="1">#REF!</definedName>
    <definedName name="BExZUYDULCX65H9OZ9JHPBNKF3MI" localSheetId="11" hidden="1">#REF!</definedName>
    <definedName name="BExZUYDULCX65H9OZ9JHPBNKF3MI" localSheetId="2" hidden="1">#REF!</definedName>
    <definedName name="BExZUYDULCX65H9OZ9JHPBNKF3MI" localSheetId="14" hidden="1">#REF!</definedName>
    <definedName name="BExZUYDULCX65H9OZ9JHPBNKF3MI" localSheetId="12" hidden="1">#REF!</definedName>
    <definedName name="BExZUYDULCX65H9OZ9JHPBNKF3MI" hidden="1">#REF!</definedName>
    <definedName name="BExZV2QD5ZDK3AGDRULLA7JB46C3" localSheetId="11" hidden="1">#REF!</definedName>
    <definedName name="BExZV2QD5ZDK3AGDRULLA7JB46C3" localSheetId="2" hidden="1">#REF!</definedName>
    <definedName name="BExZV2QD5ZDK3AGDRULLA7JB46C3" localSheetId="14" hidden="1">#REF!</definedName>
    <definedName name="BExZV2QD5ZDK3AGDRULLA7JB46C3" localSheetId="12" hidden="1">#REF!</definedName>
    <definedName name="BExZV2QD5ZDK3AGDRULLA7JB46C3" hidden="1">#REF!</definedName>
    <definedName name="BExZVBQ29OM0V8XAL3HL0JIM0MMU" localSheetId="11" hidden="1">#REF!</definedName>
    <definedName name="BExZVBQ29OM0V8XAL3HL0JIM0MMU" localSheetId="2" hidden="1">#REF!</definedName>
    <definedName name="BExZVBQ29OM0V8XAL3HL0JIM0MMU" localSheetId="14" hidden="1">#REF!</definedName>
    <definedName name="BExZVBQ29OM0V8XAL3HL0JIM0MMU" localSheetId="12" hidden="1">#REF!</definedName>
    <definedName name="BExZVBQ29OM0V8XAL3HL0JIM0MMU" hidden="1">#REF!</definedName>
    <definedName name="BExZVKV2XCPCINW1KP8Q1FI6KDNG" localSheetId="11" hidden="1">#REF!</definedName>
    <definedName name="BExZVKV2XCPCINW1KP8Q1FI6KDNG" localSheetId="2" hidden="1">#REF!</definedName>
    <definedName name="BExZVKV2XCPCINW1KP8Q1FI6KDNG" localSheetId="14" hidden="1">#REF!</definedName>
    <definedName name="BExZVKV2XCPCINW1KP8Q1FI6KDNG" localSheetId="12" hidden="1">#REF!</definedName>
    <definedName name="BExZVKV2XCPCINW1KP8Q1FI6KDNG" hidden="1">#REF!</definedName>
    <definedName name="BExZVLM4T9ORS4ZWHME46U4Q103C" localSheetId="11" hidden="1">#REF!</definedName>
    <definedName name="BExZVLM4T9ORS4ZWHME46U4Q103C" localSheetId="2" hidden="1">#REF!</definedName>
    <definedName name="BExZVLM4T9ORS4ZWHME46U4Q103C" localSheetId="14" hidden="1">#REF!</definedName>
    <definedName name="BExZVLM4T9ORS4ZWHME46U4Q103C" localSheetId="12" hidden="1">#REF!</definedName>
    <definedName name="BExZVLM4T9ORS4ZWHME46U4Q103C" hidden="1">#REF!</definedName>
    <definedName name="BExZVM7OZWPPRH5YQW50EYMMIW1A" localSheetId="11" hidden="1">#REF!</definedName>
    <definedName name="BExZVM7OZWPPRH5YQW50EYMMIW1A" localSheetId="2" hidden="1">#REF!</definedName>
    <definedName name="BExZVM7OZWPPRH5YQW50EYMMIW1A" localSheetId="14" hidden="1">#REF!</definedName>
    <definedName name="BExZVM7OZWPPRH5YQW50EYMMIW1A" localSheetId="12" hidden="1">#REF!</definedName>
    <definedName name="BExZVM7OZWPPRH5YQW50EYMMIW1A" hidden="1">#REF!</definedName>
    <definedName name="BExZVMYK7BAH6AGIAEXBE1NXDZ5Z" localSheetId="11" hidden="1">#REF!</definedName>
    <definedName name="BExZVMYK7BAH6AGIAEXBE1NXDZ5Z" localSheetId="2" hidden="1">#REF!</definedName>
    <definedName name="BExZVMYK7BAH6AGIAEXBE1NXDZ5Z" localSheetId="14" hidden="1">#REF!</definedName>
    <definedName name="BExZVMYK7BAH6AGIAEXBE1NXDZ5Z" localSheetId="12" hidden="1">#REF!</definedName>
    <definedName name="BExZVMYK7BAH6AGIAEXBE1NXDZ5Z" hidden="1">#REF!</definedName>
    <definedName name="BExZVPYGX2C5OSHMZ6F0KBKZ6B1S" localSheetId="11" hidden="1">#REF!</definedName>
    <definedName name="BExZVPYGX2C5OSHMZ6F0KBKZ6B1S" localSheetId="2" hidden="1">#REF!</definedName>
    <definedName name="BExZVPYGX2C5OSHMZ6F0KBKZ6B1S" localSheetId="14" hidden="1">#REF!</definedName>
    <definedName name="BExZVPYGX2C5OSHMZ6F0KBKZ6B1S" localSheetId="12" hidden="1">#REF!</definedName>
    <definedName name="BExZVPYGX2C5OSHMZ6F0KBKZ6B1S" hidden="1">#REF!</definedName>
    <definedName name="BExZW3LHTS7PFBNTYM95N8J5AFYQ" localSheetId="11" hidden="1">#REF!</definedName>
    <definedName name="BExZW3LHTS7PFBNTYM95N8J5AFYQ" localSheetId="2" hidden="1">#REF!</definedName>
    <definedName name="BExZW3LHTS7PFBNTYM95N8J5AFYQ" localSheetId="14" hidden="1">#REF!</definedName>
    <definedName name="BExZW3LHTS7PFBNTYM95N8J5AFYQ" localSheetId="12" hidden="1">#REF!</definedName>
    <definedName name="BExZW3LHTS7PFBNTYM95N8J5AFYQ" hidden="1">#REF!</definedName>
    <definedName name="BExZW472V5ADKCFHIKAJ6D4R8MU4" localSheetId="11" hidden="1">#REF!</definedName>
    <definedName name="BExZW472V5ADKCFHIKAJ6D4R8MU4" localSheetId="2" hidden="1">#REF!</definedName>
    <definedName name="BExZW472V5ADKCFHIKAJ6D4R8MU4" localSheetId="14" hidden="1">#REF!</definedName>
    <definedName name="BExZW472V5ADKCFHIKAJ6D4R8MU4" localSheetId="12" hidden="1">#REF!</definedName>
    <definedName name="BExZW472V5ADKCFHIKAJ6D4R8MU4" hidden="1">#REF!</definedName>
    <definedName name="BExZW5UARC8W9AQNLJX2I5WQWS5F" localSheetId="11" hidden="1">#REF!</definedName>
    <definedName name="BExZW5UARC8W9AQNLJX2I5WQWS5F" localSheetId="2" hidden="1">#REF!</definedName>
    <definedName name="BExZW5UARC8W9AQNLJX2I5WQWS5F" localSheetId="14" hidden="1">#REF!</definedName>
    <definedName name="BExZW5UARC8W9AQNLJX2I5WQWS5F" localSheetId="12" hidden="1">#REF!</definedName>
    <definedName name="BExZW5UARC8W9AQNLJX2I5WQWS5F" hidden="1">#REF!</definedName>
    <definedName name="BExZW7HRGN6A9YS41KI2B2UUMJ7X" localSheetId="11" hidden="1">#REF!</definedName>
    <definedName name="BExZW7HRGN6A9YS41KI2B2UUMJ7X" localSheetId="2" hidden="1">#REF!</definedName>
    <definedName name="BExZW7HRGN6A9YS41KI2B2UUMJ7X" localSheetId="14" hidden="1">#REF!</definedName>
    <definedName name="BExZW7HRGN6A9YS41KI2B2UUMJ7X" localSheetId="12" hidden="1">#REF!</definedName>
    <definedName name="BExZW7HRGN6A9YS41KI2B2UUMJ7X" hidden="1">#REF!</definedName>
    <definedName name="BExZW8ZPNV43UXGOT98FDNIBQHZY" localSheetId="11" hidden="1">#REF!</definedName>
    <definedName name="BExZW8ZPNV43UXGOT98FDNIBQHZY" localSheetId="2" hidden="1">#REF!</definedName>
    <definedName name="BExZW8ZPNV43UXGOT98FDNIBQHZY" localSheetId="14" hidden="1">#REF!</definedName>
    <definedName name="BExZW8ZPNV43UXGOT98FDNIBQHZY" localSheetId="12" hidden="1">#REF!</definedName>
    <definedName name="BExZW8ZPNV43UXGOT98FDNIBQHZY" hidden="1">#REF!</definedName>
    <definedName name="BExZWKZ5N3RDXU8MZ8HQVYYD8O0F" localSheetId="11" hidden="1">#REF!</definedName>
    <definedName name="BExZWKZ5N3RDXU8MZ8HQVYYD8O0F" localSheetId="2" hidden="1">#REF!</definedName>
    <definedName name="BExZWKZ5N3RDXU8MZ8HQVYYD8O0F" localSheetId="14" hidden="1">#REF!</definedName>
    <definedName name="BExZWKZ5N3RDXU8MZ8HQVYYD8O0F" localSheetId="12" hidden="1">#REF!</definedName>
    <definedName name="BExZWKZ5N3RDXU8MZ8HQVYYD8O0F" hidden="1">#REF!</definedName>
    <definedName name="BExZWMBRUCPO6F4QT5FNX8JRFL7V" localSheetId="11" hidden="1">#REF!</definedName>
    <definedName name="BExZWMBRUCPO6F4QT5FNX8JRFL7V" localSheetId="2" hidden="1">#REF!</definedName>
    <definedName name="BExZWMBRUCPO6F4QT5FNX8JRFL7V" localSheetId="14" hidden="1">#REF!</definedName>
    <definedName name="BExZWMBRUCPO6F4QT5FNX8JRFL7V" localSheetId="12" hidden="1">#REF!</definedName>
    <definedName name="BExZWMBRUCPO6F4QT5FNX8JRFL7V" hidden="1">#REF!</definedName>
    <definedName name="BExZWQO5171HT1OZ6D6JZBHEW4JG" localSheetId="11" hidden="1">#REF!</definedName>
    <definedName name="BExZWQO5171HT1OZ6D6JZBHEW4JG" localSheetId="2" hidden="1">#REF!</definedName>
    <definedName name="BExZWQO5171HT1OZ6D6JZBHEW4JG" localSheetId="14" hidden="1">#REF!</definedName>
    <definedName name="BExZWQO5171HT1OZ6D6JZBHEW4JG" localSheetId="12" hidden="1">#REF!</definedName>
    <definedName name="BExZWQO5171HT1OZ6D6JZBHEW4JG" hidden="1">#REF!</definedName>
    <definedName name="BExZWSMC9T48W74GFGQCIUJ8ZPP3" localSheetId="11" hidden="1">#REF!</definedName>
    <definedName name="BExZWSMC9T48W74GFGQCIUJ8ZPP3" localSheetId="2" hidden="1">#REF!</definedName>
    <definedName name="BExZWSMC9T48W74GFGQCIUJ8ZPP3" localSheetId="14" hidden="1">#REF!</definedName>
    <definedName name="BExZWSMC9T48W74GFGQCIUJ8ZPP3" localSheetId="12" hidden="1">#REF!</definedName>
    <definedName name="BExZWSMC9T48W74GFGQCIUJ8ZPP3" hidden="1">#REF!</definedName>
    <definedName name="BExZWUF2V4HY3HI8JN9ZVPRWK1H3" localSheetId="11" hidden="1">#REF!</definedName>
    <definedName name="BExZWUF2V4HY3HI8JN9ZVPRWK1H3" localSheetId="2" hidden="1">#REF!</definedName>
    <definedName name="BExZWUF2V4HY3HI8JN9ZVPRWK1H3" localSheetId="14" hidden="1">#REF!</definedName>
    <definedName name="BExZWUF2V4HY3HI8JN9ZVPRWK1H3" localSheetId="12" hidden="1">#REF!</definedName>
    <definedName name="BExZWUF2V4HY3HI8JN9ZVPRWK1H3" hidden="1">#REF!</definedName>
    <definedName name="BExZWX45URTK9KYDJHEXL1OTZ833" localSheetId="11" hidden="1">#REF!</definedName>
    <definedName name="BExZWX45URTK9KYDJHEXL1OTZ833" localSheetId="2" hidden="1">#REF!</definedName>
    <definedName name="BExZWX45URTK9KYDJHEXL1OTZ833" localSheetId="14" hidden="1">#REF!</definedName>
    <definedName name="BExZWX45URTK9KYDJHEXL1OTZ833" localSheetId="12" hidden="1">#REF!</definedName>
    <definedName name="BExZWX45URTK9KYDJHEXL1OTZ833" hidden="1">#REF!</definedName>
    <definedName name="BExZX0EWQEZO86WDAD9A4EAEZ012" localSheetId="11" hidden="1">#REF!</definedName>
    <definedName name="BExZX0EWQEZO86WDAD9A4EAEZ012" localSheetId="2" hidden="1">#REF!</definedName>
    <definedName name="BExZX0EWQEZO86WDAD9A4EAEZ012" localSheetId="14" hidden="1">#REF!</definedName>
    <definedName name="BExZX0EWQEZO86WDAD9A4EAEZ012" localSheetId="12" hidden="1">#REF!</definedName>
    <definedName name="BExZX0EWQEZO86WDAD9A4EAEZ012" hidden="1">#REF!</definedName>
    <definedName name="BExZX2T6ZT2DZLYSDJJBPVIT5OK2" localSheetId="11" hidden="1">#REF!</definedName>
    <definedName name="BExZX2T6ZT2DZLYSDJJBPVIT5OK2" localSheetId="2" hidden="1">#REF!</definedName>
    <definedName name="BExZX2T6ZT2DZLYSDJJBPVIT5OK2" localSheetId="14" hidden="1">#REF!</definedName>
    <definedName name="BExZX2T6ZT2DZLYSDJJBPVIT5OK2" localSheetId="12" hidden="1">#REF!</definedName>
    <definedName name="BExZX2T6ZT2DZLYSDJJBPVIT5OK2" hidden="1">#REF!</definedName>
    <definedName name="BExZXOJDELULNLEH7WG0OYJT0NJ4" localSheetId="11" hidden="1">#REF!</definedName>
    <definedName name="BExZXOJDELULNLEH7WG0OYJT0NJ4" localSheetId="2" hidden="1">#REF!</definedName>
    <definedName name="BExZXOJDELULNLEH7WG0OYJT0NJ4" localSheetId="14" hidden="1">#REF!</definedName>
    <definedName name="BExZXOJDELULNLEH7WG0OYJT0NJ4" localSheetId="12" hidden="1">#REF!</definedName>
    <definedName name="BExZXOJDELULNLEH7WG0OYJT0NJ4" hidden="1">#REF!</definedName>
    <definedName name="BExZXOOTRNUK8LGEAZ8ZCFW9KXQ1" localSheetId="11" hidden="1">#REF!</definedName>
    <definedName name="BExZXOOTRNUK8LGEAZ8ZCFW9KXQ1" localSheetId="2" hidden="1">#REF!</definedName>
    <definedName name="BExZXOOTRNUK8LGEAZ8ZCFW9KXQ1" localSheetId="14" hidden="1">#REF!</definedName>
    <definedName name="BExZXOOTRNUK8LGEAZ8ZCFW9KXQ1" localSheetId="12" hidden="1">#REF!</definedName>
    <definedName name="BExZXOOTRNUK8LGEAZ8ZCFW9KXQ1" hidden="1">#REF!</definedName>
    <definedName name="BExZXT6JOXNKEDU23DKL8XZAJZIH" localSheetId="11" hidden="1">#REF!</definedName>
    <definedName name="BExZXT6JOXNKEDU23DKL8XZAJZIH" localSheetId="2" hidden="1">#REF!</definedName>
    <definedName name="BExZXT6JOXNKEDU23DKL8XZAJZIH" localSheetId="14" hidden="1">#REF!</definedName>
    <definedName name="BExZXT6JOXNKEDU23DKL8XZAJZIH" localSheetId="12" hidden="1">#REF!</definedName>
    <definedName name="BExZXT6JOXNKEDU23DKL8XZAJZIH" hidden="1">#REF!</definedName>
    <definedName name="BExZXUTYW1HWEEZ1LIX4OQWC7HL1" localSheetId="11" hidden="1">#REF!</definedName>
    <definedName name="BExZXUTYW1HWEEZ1LIX4OQWC7HL1" localSheetId="2" hidden="1">#REF!</definedName>
    <definedName name="BExZXUTYW1HWEEZ1LIX4OQWC7HL1" localSheetId="14" hidden="1">#REF!</definedName>
    <definedName name="BExZXUTYW1HWEEZ1LIX4OQWC7HL1" localSheetId="12" hidden="1">#REF!</definedName>
    <definedName name="BExZXUTYW1HWEEZ1LIX4OQWC7HL1" hidden="1">#REF!</definedName>
    <definedName name="BExZXY4NKQL9QD76YMQJ15U1C2G8" localSheetId="11" hidden="1">#REF!</definedName>
    <definedName name="BExZXY4NKQL9QD76YMQJ15U1C2G8" localSheetId="2" hidden="1">#REF!</definedName>
    <definedName name="BExZXY4NKQL9QD76YMQJ15U1C2G8" localSheetId="14" hidden="1">#REF!</definedName>
    <definedName name="BExZXY4NKQL9QD76YMQJ15U1C2G8" localSheetId="12" hidden="1">#REF!</definedName>
    <definedName name="BExZXY4NKQL9QD76YMQJ15U1C2G8" hidden="1">#REF!</definedName>
    <definedName name="BExZXYQ7U5G08FQGUIGYT14QCBOF" localSheetId="11" hidden="1">#REF!</definedName>
    <definedName name="BExZXYQ7U5G08FQGUIGYT14QCBOF" localSheetId="2" hidden="1">#REF!</definedName>
    <definedName name="BExZXYQ7U5G08FQGUIGYT14QCBOF" localSheetId="14" hidden="1">#REF!</definedName>
    <definedName name="BExZXYQ7U5G08FQGUIGYT14QCBOF" localSheetId="12" hidden="1">#REF!</definedName>
    <definedName name="BExZXYQ7U5G08FQGUIGYT14QCBOF" hidden="1">#REF!</definedName>
    <definedName name="BExZY02V77YJBMODJSWZOYCMPS5X" localSheetId="11" hidden="1">#REF!</definedName>
    <definedName name="BExZY02V77YJBMODJSWZOYCMPS5X" localSheetId="2" hidden="1">#REF!</definedName>
    <definedName name="BExZY02V77YJBMODJSWZOYCMPS5X" localSheetId="14" hidden="1">#REF!</definedName>
    <definedName name="BExZY02V77YJBMODJSWZOYCMPS5X" localSheetId="12" hidden="1">#REF!</definedName>
    <definedName name="BExZY02V77YJBMODJSWZOYCMPS5X" hidden="1">#REF!</definedName>
    <definedName name="BExZY3DEOYNIHRV56IY5LJXZK8RU" localSheetId="11" hidden="1">#REF!</definedName>
    <definedName name="BExZY3DEOYNIHRV56IY5LJXZK8RU" localSheetId="2" hidden="1">#REF!</definedName>
    <definedName name="BExZY3DEOYNIHRV56IY5LJXZK8RU" localSheetId="14" hidden="1">#REF!</definedName>
    <definedName name="BExZY3DEOYNIHRV56IY5LJXZK8RU" localSheetId="12" hidden="1">#REF!</definedName>
    <definedName name="BExZY3DEOYNIHRV56IY5LJXZK8RU" hidden="1">#REF!</definedName>
    <definedName name="BExZY49QRZIR6CA41LFA9LM6EULU" localSheetId="11" hidden="1">#REF!</definedName>
    <definedName name="BExZY49QRZIR6CA41LFA9LM6EULU" localSheetId="2" hidden="1">#REF!</definedName>
    <definedName name="BExZY49QRZIR6CA41LFA9LM6EULU" localSheetId="14" hidden="1">#REF!</definedName>
    <definedName name="BExZY49QRZIR6CA41LFA9LM6EULU" localSheetId="12" hidden="1">#REF!</definedName>
    <definedName name="BExZY49QRZIR6CA41LFA9LM6EULU" hidden="1">#REF!</definedName>
    <definedName name="BExZYTG2G7W27YATTETFDDCZ0C4U" localSheetId="11" hidden="1">#REF!</definedName>
    <definedName name="BExZYTG2G7W27YATTETFDDCZ0C4U" localSheetId="2" hidden="1">#REF!</definedName>
    <definedName name="BExZYTG2G7W27YATTETFDDCZ0C4U" localSheetId="14" hidden="1">#REF!</definedName>
    <definedName name="BExZYTG2G7W27YATTETFDDCZ0C4U" localSheetId="12" hidden="1">#REF!</definedName>
    <definedName name="BExZYTG2G7W27YATTETFDDCZ0C4U" hidden="1">#REF!</definedName>
    <definedName name="BExZYYOZMC36ROQDWLR5Z17WKHCR" localSheetId="11" hidden="1">#REF!</definedName>
    <definedName name="BExZYYOZMC36ROQDWLR5Z17WKHCR" localSheetId="2" hidden="1">#REF!</definedName>
    <definedName name="BExZYYOZMC36ROQDWLR5Z17WKHCR" localSheetId="14" hidden="1">#REF!</definedName>
    <definedName name="BExZYYOZMC36ROQDWLR5Z17WKHCR" localSheetId="12" hidden="1">#REF!</definedName>
    <definedName name="BExZYYOZMC36ROQDWLR5Z17WKHCR" hidden="1">#REF!</definedName>
    <definedName name="BExZZ2FQA9A8C7CJKMEFQ9VPSLCE" localSheetId="11" hidden="1">#REF!</definedName>
    <definedName name="BExZZ2FQA9A8C7CJKMEFQ9VPSLCE" localSheetId="2" hidden="1">#REF!</definedName>
    <definedName name="BExZZ2FQA9A8C7CJKMEFQ9VPSLCE" localSheetId="14" hidden="1">#REF!</definedName>
    <definedName name="BExZZ2FQA9A8C7CJKMEFQ9VPSLCE" localSheetId="12" hidden="1">#REF!</definedName>
    <definedName name="BExZZ2FQA9A8C7CJKMEFQ9VPSLCE" hidden="1">#REF!</definedName>
    <definedName name="BExZZ7ZGXIMA3OVYAWY3YQSK64LF" localSheetId="11" hidden="1">#REF!</definedName>
    <definedName name="BExZZ7ZGXIMA3OVYAWY3YQSK64LF" localSheetId="2" hidden="1">#REF!</definedName>
    <definedName name="BExZZ7ZGXIMA3OVYAWY3YQSK64LF" localSheetId="14" hidden="1">#REF!</definedName>
    <definedName name="BExZZ7ZGXIMA3OVYAWY3YQSK64LF" localSheetId="12" hidden="1">#REF!</definedName>
    <definedName name="BExZZ7ZGXIMA3OVYAWY3YQSK64LF" hidden="1">#REF!</definedName>
    <definedName name="BExZZ8FKEIFG203MU6SEJ69MINCD" localSheetId="11" hidden="1">#REF!</definedName>
    <definedName name="BExZZ8FKEIFG203MU6SEJ69MINCD" localSheetId="2" hidden="1">#REF!</definedName>
    <definedName name="BExZZ8FKEIFG203MU6SEJ69MINCD" localSheetId="14" hidden="1">#REF!</definedName>
    <definedName name="BExZZ8FKEIFG203MU6SEJ69MINCD" localSheetId="12" hidden="1">#REF!</definedName>
    <definedName name="BExZZ8FKEIFG203MU6SEJ69MINCD" hidden="1">#REF!</definedName>
    <definedName name="BExZZCHAVHW8C2H649KRGVQ0WVRT" localSheetId="11" hidden="1">#REF!</definedName>
    <definedName name="BExZZCHAVHW8C2H649KRGVQ0WVRT" localSheetId="2" hidden="1">#REF!</definedName>
    <definedName name="BExZZCHAVHW8C2H649KRGVQ0WVRT" localSheetId="14" hidden="1">#REF!</definedName>
    <definedName name="BExZZCHAVHW8C2H649KRGVQ0WVRT" localSheetId="12" hidden="1">#REF!</definedName>
    <definedName name="BExZZCHAVHW8C2H649KRGVQ0WVRT" hidden="1">#REF!</definedName>
    <definedName name="BExZZTK54OTLF2YB68BHGOS27GEN" localSheetId="11" hidden="1">#REF!</definedName>
    <definedName name="BExZZTK54OTLF2YB68BHGOS27GEN" localSheetId="2" hidden="1">#REF!</definedName>
    <definedName name="BExZZTK54OTLF2YB68BHGOS27GEN" localSheetId="14" hidden="1">#REF!</definedName>
    <definedName name="BExZZTK54OTLF2YB68BHGOS27GEN" localSheetId="12" hidden="1">#REF!</definedName>
    <definedName name="BExZZTK54OTLF2YB68BHGOS27GEN" hidden="1">#REF!</definedName>
    <definedName name="BExZZXB3JQQG4SIZS4MRU6NNW7HI" localSheetId="11" hidden="1">#REF!</definedName>
    <definedName name="BExZZXB3JQQG4SIZS4MRU6NNW7HI" localSheetId="2" hidden="1">#REF!</definedName>
    <definedName name="BExZZXB3JQQG4SIZS4MRU6NNW7HI" localSheetId="14" hidden="1">#REF!</definedName>
    <definedName name="BExZZXB3JQQG4SIZS4MRU6NNW7HI" localSheetId="12" hidden="1">#REF!</definedName>
    <definedName name="BExZZXB3JQQG4SIZS4MRU6NNW7HI" hidden="1">#REF!</definedName>
    <definedName name="BExZZZEMIIFKMLLV4DJKX5TB9R5V" localSheetId="11" hidden="1">#REF!</definedName>
    <definedName name="BExZZZEMIIFKMLLV4DJKX5TB9R5V" localSheetId="2" hidden="1">#REF!</definedName>
    <definedName name="BExZZZEMIIFKMLLV4DJKX5TB9R5V" localSheetId="14" hidden="1">#REF!</definedName>
    <definedName name="BExZZZEMIIFKMLLV4DJKX5TB9R5V" localSheetId="12" hidden="1">#REF!</definedName>
    <definedName name="BExZZZEMIIFKMLLV4DJKX5TB9R5V" hidden="1">#REF!</definedName>
    <definedName name="BidPrice">'[17]General Inputs'!$I$8</definedName>
    <definedName name="Book20Yr">[9]Assumptions!$C$190</definedName>
    <definedName name="Book25Yr">[9]Assumptions!$C$191</definedName>
    <definedName name="Book45Yr">[9]Assumptions!$C$192</definedName>
    <definedName name="BOP_unit_cost">'[18]Budget- EMC Approved'!$D$60</definedName>
    <definedName name="BOPCosts">'[19]Assumptions Project XYZ'!$C$5</definedName>
    <definedName name="BOPSalesTxProp">[9]Assumptions!$C$60</definedName>
    <definedName name="BPAIntRate">[9]Assumptions!$C$216</definedName>
    <definedName name="BPARedirect">'[17]General Inputs'!$I$5</definedName>
    <definedName name="Budget1997" localSheetId="5">'2015 Rev Req '!Budget1997</definedName>
    <definedName name="Budget1997" localSheetId="7">'Energy Acct Tracking of 2540221'!Budget1997</definedName>
    <definedName name="Budget1997" localSheetId="6">'SAP 301, 311 Interest'!Budget1997</definedName>
    <definedName name="Budget1997">[0]!Budget1997</definedName>
    <definedName name="BusiLineexp" localSheetId="5">'2015 Rev Req '!BusiLineexp</definedName>
    <definedName name="BusiLineexp" localSheetId="7">'Energy Acct Tracking of 2540221'!BusiLineexp</definedName>
    <definedName name="BusiLineexp" localSheetId="6">'SAP 301, 311 Interest'!BusiLineexp</definedName>
    <definedName name="BusiLineexp">[0]!BusiLineexp</definedName>
    <definedName name="Button_1">"TradeSummary_Ken_Finicle_List"</definedName>
    <definedName name="capandrates" localSheetId="5">'2015 Rev Req '!capandrates</definedName>
    <definedName name="capandrates" localSheetId="7">'Energy Acct Tracking of 2540221'!capandrates</definedName>
    <definedName name="capandrates" localSheetId="6">'SAP 301, 311 Interest'!capandrates</definedName>
    <definedName name="capandrates">[0]!capandrates</definedName>
    <definedName name="CapEx_Improvements">[17]CapEx!$B$8</definedName>
    <definedName name="CapEx_NetWorkCap">[15]CapEx!$B$31</definedName>
    <definedName name="CapEx_REET">[17]CapEx!$B$7</definedName>
    <definedName name="CapEx_Sensitivity">[17]CapEx!$B$25</definedName>
    <definedName name="CapEx_SnoPUD">[17]CapEx!$B$24</definedName>
    <definedName name="CapEx_Total">[17]CapEx!$B$27</definedName>
    <definedName name="CaseDescription">'[8]Dispatch Cases'!$C$11</definedName>
    <definedName name="catalog">[5]PartsDataTable!$A$15</definedName>
    <definedName name="CBWorkbookPriority" hidden="1">-2060790043</definedName>
    <definedName name="CCGT_HeatRate">[8]Assumptions!$H$23</definedName>
    <definedName name="CCGTPrice">[8]Assumptions!$H$22</definedName>
    <definedName name="change_made">[5]PartsFlow!$A$318</definedName>
    <definedName name="change_schedule">[5]PartsFlow!$A$319</definedName>
    <definedName name="Choices_Wrapper" localSheetId="5">'2015 Rev Req '!Choices_Wrapper</definedName>
    <definedName name="Choices_Wrapper" localSheetId="7">'Energy Acct Tracking of 2540221'!Choices_Wrapper</definedName>
    <definedName name="Choices_Wrapper" localSheetId="6">'SAP 301, 311 Interest'!Choices_Wrapper</definedName>
    <definedName name="Choices_Wrapper">[0]!Choices_Wrapper</definedName>
    <definedName name="CIPrice">'[5]Customer Data'!$F$243</definedName>
    <definedName name="CL_RT2">'[20]Transp Data'!$A$6:$C$81</definedName>
    <definedName name="ClosingDate">'[21]General Inputs'!$E$4</definedName>
    <definedName name="Coal_Prices">[22]Summary!$A$49</definedName>
    <definedName name="cofa">'[23]Acct Codes'!$A$1:$B$186</definedName>
    <definedName name="Commoncost">[24]Sheet2!$B$12</definedName>
    <definedName name="Commoncost1">[24]Sheet2!$C$12</definedName>
    <definedName name="ConsFinRate">[9]Assumptions!$C$214</definedName>
    <definedName name="ConStDate">[9]Assumptions!$C$8</definedName>
    <definedName name="ConsummableCost">'[5]Customer Data'!$I$88</definedName>
    <definedName name="ContingRate">[9]Assumptions!$C$55</definedName>
    <definedName name="ContingStart">[9]Assumptions!$C$56</definedName>
    <definedName name="ConversionFactor">[8]Assumptions!$I$65</definedName>
    <definedName name="Create_Easton_Cost_Report" localSheetId="11">[22]!Create_Easton_Cost_Report</definedName>
    <definedName name="Create_Easton_Cost_Report" localSheetId="2">[22]!Create_Easton_Cost_Report</definedName>
    <definedName name="Create_Easton_Cost_Report" localSheetId="12">[22]!Create_Easton_Cost_Report</definedName>
    <definedName name="Create_Easton_Cost_Report">[22]!Create_Easton_Cost_Report</definedName>
    <definedName name="ctypedropdown">[5]PartsDataTable!$F$2:$F$9</definedName>
    <definedName name="ctypeselect">[5]PartsDataTable!$H$1</definedName>
    <definedName name="ctypestart">[5]PartsDataTable!$G$1</definedName>
    <definedName name="CurrentvsPrior">'[25]2004 Actual'!$BQ$3:$CE$266</definedName>
    <definedName name="CurrQtr">'[26]Inc Stmt'!$AJ$222</definedName>
    <definedName name="CurtCap">[9]Assumptions!$C$136</definedName>
    <definedName name="CurtDate">[9]Assumptions!$C$138</definedName>
    <definedName name="CurtHrs">[9]Assumptions!$C$137</definedName>
    <definedName name="CustomerData">'[5]Customer Data'!$A$1</definedName>
    <definedName name="data">[27]log!$A$2:$D$512</definedName>
    <definedName name="Data.Avg">'[26]Avg Amts'!$A$5:$BP$34</definedName>
    <definedName name="Data.Qtrs.Avg">'[26]Avg Amts'!$5:$5</definedName>
    <definedName name="datastart">[5]PartsDataTable!$P$1</definedName>
    <definedName name="DaysPerLeapQtr">[9]Assumptions!$C$14</definedName>
    <definedName name="DaysPerYr">[9]Assumptions!$C$15</definedName>
    <definedName name="Debt">[24]Sheet3!$B$2</definedName>
    <definedName name="Debtcost">[24]Sheet2!$B$10</definedName>
    <definedName name="Debtcost1">[24]Sheet2!$C$10</definedName>
    <definedName name="Dec03AMA">[2]BS!$AJ$7:$AJ$3582</definedName>
    <definedName name="Dec04AMA">[1]BS!$AO$7:$AO$3582</definedName>
    <definedName name="DecNCF">[9]Assumptions!$C$46</definedName>
    <definedName name="DELETE01" localSheetId="5" hidden="1">{#N/A,#N/A,FALSE,"Coversheet";#N/A,#N/A,FALSE,"QA"}</definedName>
    <definedName name="DELETE01" localSheetId="9" hidden="1">{#N/A,#N/A,FALSE,"Coversheet";#N/A,#N/A,FALSE,"QA"}</definedName>
    <definedName name="DELETE01" localSheetId="7" hidden="1">{#N/A,#N/A,FALSE,"Coversheet";#N/A,#N/A,FALSE,"QA"}</definedName>
    <definedName name="DELETE01" localSheetId="6" hidden="1">{#N/A,#N/A,FALSE,"Coversheet";#N/A,#N/A,FALSE,"QA"}</definedName>
    <definedName name="DELETE01" localSheetId="14" hidden="1">{#N/A,#N/A,FALSE,"Coversheet";#N/A,#N/A,FALSE,"QA"}</definedName>
    <definedName name="DELETE01" localSheetId="12" hidden="1">{#N/A,#N/A,FALSE,"Coversheet";#N/A,#N/A,FALSE,"QA"}</definedName>
    <definedName name="DELETE01" hidden="1">{#N/A,#N/A,FALSE,"Coversheet";#N/A,#N/A,FALSE,"QA"}</definedName>
    <definedName name="DELETE02" localSheetId="5" hidden="1">{#N/A,#N/A,FALSE,"Schedule F";#N/A,#N/A,FALSE,"Schedule G"}</definedName>
    <definedName name="DELETE02" localSheetId="9" hidden="1">{#N/A,#N/A,FALSE,"Schedule F";#N/A,#N/A,FALSE,"Schedule G"}</definedName>
    <definedName name="DELETE02" localSheetId="7" hidden="1">{#N/A,#N/A,FALSE,"Schedule F";#N/A,#N/A,FALSE,"Schedule G"}</definedName>
    <definedName name="DELETE02" localSheetId="6" hidden="1">{#N/A,#N/A,FALSE,"Schedule F";#N/A,#N/A,FALSE,"Schedule G"}</definedName>
    <definedName name="DELETE02" localSheetId="14" hidden="1">{#N/A,#N/A,FALSE,"Schedule F";#N/A,#N/A,FALSE,"Schedule G"}</definedName>
    <definedName name="DELETE02" localSheetId="12" hidden="1">{#N/A,#N/A,FALSE,"Schedule F";#N/A,#N/A,FALSE,"Schedule G"}</definedName>
    <definedName name="DELETE02" hidden="1">{#N/A,#N/A,FALSE,"Schedule F";#N/A,#N/A,FALSE,"Schedule G"}</definedName>
    <definedName name="Delete06" localSheetId="5" hidden="1">{#N/A,#N/A,FALSE,"Coversheet";#N/A,#N/A,FALSE,"QA"}</definedName>
    <definedName name="Delete06" localSheetId="9" hidden="1">{#N/A,#N/A,FALSE,"Coversheet";#N/A,#N/A,FALSE,"QA"}</definedName>
    <definedName name="Delete06" localSheetId="7" hidden="1">{#N/A,#N/A,FALSE,"Coversheet";#N/A,#N/A,FALSE,"QA"}</definedName>
    <definedName name="Delete06" localSheetId="6" hidden="1">{#N/A,#N/A,FALSE,"Coversheet";#N/A,#N/A,FALSE,"QA"}</definedName>
    <definedName name="Delete06" localSheetId="14" hidden="1">{#N/A,#N/A,FALSE,"Coversheet";#N/A,#N/A,FALSE,"QA"}</definedName>
    <definedName name="Delete06" localSheetId="12" hidden="1">{#N/A,#N/A,FALSE,"Coversheet";#N/A,#N/A,FALSE,"QA"}</definedName>
    <definedName name="Delete06" hidden="1">{#N/A,#N/A,FALSE,"Coversheet";#N/A,#N/A,FALSE,"QA"}</definedName>
    <definedName name="Delete09" localSheetId="5" hidden="1">{#N/A,#N/A,FALSE,"Coversheet";#N/A,#N/A,FALSE,"QA"}</definedName>
    <definedName name="Delete09" localSheetId="9" hidden="1">{#N/A,#N/A,FALSE,"Coversheet";#N/A,#N/A,FALSE,"QA"}</definedName>
    <definedName name="Delete09" localSheetId="7" hidden="1">{#N/A,#N/A,FALSE,"Coversheet";#N/A,#N/A,FALSE,"QA"}</definedName>
    <definedName name="Delete09" localSheetId="6" hidden="1">{#N/A,#N/A,FALSE,"Coversheet";#N/A,#N/A,FALSE,"QA"}</definedName>
    <definedName name="Delete09" localSheetId="14" hidden="1">{#N/A,#N/A,FALSE,"Coversheet";#N/A,#N/A,FALSE,"QA"}</definedName>
    <definedName name="Delete09" localSheetId="12" hidden="1">{#N/A,#N/A,FALSE,"Coversheet";#N/A,#N/A,FALSE,"QA"}</definedName>
    <definedName name="Delete09" hidden="1">{#N/A,#N/A,FALSE,"Coversheet";#N/A,#N/A,FALSE,"QA"}</definedName>
    <definedName name="Delete1" localSheetId="5" hidden="1">{#N/A,#N/A,FALSE,"Coversheet";#N/A,#N/A,FALSE,"QA"}</definedName>
    <definedName name="Delete1" localSheetId="9" hidden="1">{#N/A,#N/A,FALSE,"Coversheet";#N/A,#N/A,FALSE,"QA"}</definedName>
    <definedName name="Delete1" localSheetId="7" hidden="1">{#N/A,#N/A,FALSE,"Coversheet";#N/A,#N/A,FALSE,"QA"}</definedName>
    <definedName name="Delete1" localSheetId="6" hidden="1">{#N/A,#N/A,FALSE,"Coversheet";#N/A,#N/A,FALSE,"QA"}</definedName>
    <definedName name="Delete1" localSheetId="14" hidden="1">{#N/A,#N/A,FALSE,"Coversheet";#N/A,#N/A,FALSE,"QA"}</definedName>
    <definedName name="Delete1" localSheetId="12" hidden="1">{#N/A,#N/A,FALSE,"Coversheet";#N/A,#N/A,FALSE,"QA"}</definedName>
    <definedName name="Delete1" hidden="1">{#N/A,#N/A,FALSE,"Coversheet";#N/A,#N/A,FALSE,"QA"}</definedName>
    <definedName name="Delete10" localSheetId="5" hidden="1">{#N/A,#N/A,FALSE,"Schedule F";#N/A,#N/A,FALSE,"Schedule G"}</definedName>
    <definedName name="Delete10" localSheetId="9" hidden="1">{#N/A,#N/A,FALSE,"Schedule F";#N/A,#N/A,FALSE,"Schedule G"}</definedName>
    <definedName name="Delete10" localSheetId="7" hidden="1">{#N/A,#N/A,FALSE,"Schedule F";#N/A,#N/A,FALSE,"Schedule G"}</definedName>
    <definedName name="Delete10" localSheetId="6" hidden="1">{#N/A,#N/A,FALSE,"Schedule F";#N/A,#N/A,FALSE,"Schedule G"}</definedName>
    <definedName name="Delete10" localSheetId="14" hidden="1">{#N/A,#N/A,FALSE,"Schedule F";#N/A,#N/A,FALSE,"Schedule G"}</definedName>
    <definedName name="Delete10" localSheetId="12" hidden="1">{#N/A,#N/A,FALSE,"Schedule F";#N/A,#N/A,FALSE,"Schedule G"}</definedName>
    <definedName name="Delete10" hidden="1">{#N/A,#N/A,FALSE,"Schedule F";#N/A,#N/A,FALSE,"Schedule G"}</definedName>
    <definedName name="Delete21" localSheetId="5" hidden="1">{#N/A,#N/A,FALSE,"Coversheet";#N/A,#N/A,FALSE,"QA"}</definedName>
    <definedName name="Delete21" localSheetId="9" hidden="1">{#N/A,#N/A,FALSE,"Coversheet";#N/A,#N/A,FALSE,"QA"}</definedName>
    <definedName name="Delete21" localSheetId="7" hidden="1">{#N/A,#N/A,FALSE,"Coversheet";#N/A,#N/A,FALSE,"QA"}</definedName>
    <definedName name="Delete21" localSheetId="6" hidden="1">{#N/A,#N/A,FALSE,"Coversheet";#N/A,#N/A,FALSE,"QA"}</definedName>
    <definedName name="Delete21" localSheetId="14" hidden="1">{#N/A,#N/A,FALSE,"Coversheet";#N/A,#N/A,FALSE,"QA"}</definedName>
    <definedName name="Delete21" localSheetId="12" hidden="1">{#N/A,#N/A,FALSE,"Coversheet";#N/A,#N/A,FALSE,"QA"}</definedName>
    <definedName name="Delete21" hidden="1">{#N/A,#N/A,FALSE,"Coversheet";#N/A,#N/A,FALSE,"QA"}</definedName>
    <definedName name="Depreciation" localSheetId="5">'2015 Rev Req '!Depreciation</definedName>
    <definedName name="Depreciation" localSheetId="7">'Energy Acct Tracking of 2540221'!Depreciation</definedName>
    <definedName name="Depreciation" localSheetId="6">'SAP 301, 311 Interest'!Depreciation</definedName>
    <definedName name="Depreciation">[0]!Depreciation</definedName>
    <definedName name="DevStDate">[9]Assumptions!$C$7</definedName>
    <definedName name="DF_HeatRate">[8]Assumptions!$L$23</definedName>
    <definedName name="DFIT" localSheetId="5" hidden="1">{#N/A,#N/A,FALSE,"Coversheet";#N/A,#N/A,FALSE,"QA"}</definedName>
    <definedName name="DFIT" localSheetId="9" hidden="1">{#N/A,#N/A,FALSE,"Coversheet";#N/A,#N/A,FALSE,"QA"}</definedName>
    <definedName name="DFIT" localSheetId="7" hidden="1">{#N/A,#N/A,FALSE,"Coversheet";#N/A,#N/A,FALSE,"QA"}</definedName>
    <definedName name="DFIT" localSheetId="6" hidden="1">{#N/A,#N/A,FALSE,"Coversheet";#N/A,#N/A,FALSE,"QA"}</definedName>
    <definedName name="DFIT" localSheetId="14" hidden="1">{#N/A,#N/A,FALSE,"Coversheet";#N/A,#N/A,FALSE,"QA"}</definedName>
    <definedName name="DFIT" localSheetId="12" hidden="1">{#N/A,#N/A,FALSE,"Coversheet";#N/A,#N/A,FALSE,"QA"}</definedName>
    <definedName name="DFIT" hidden="1">{#N/A,#N/A,FALSE,"Coversheet";#N/A,#N/A,FALSE,"QA"}</definedName>
    <definedName name="Discount_for_Revenue_Reqmt">'[28]Assumptions of Purchase'!$B$45</definedName>
    <definedName name="DocketNumber">'[29]JHS-19'!$AR$2</definedName>
    <definedName name="duration">'[5]Customer Data'!$F$12</definedName>
    <definedName name="ee" localSheetId="5" hidden="1">{#N/A,#N/A,FALSE,"Month ";#N/A,#N/A,FALSE,"YTD";#N/A,#N/A,FALSE,"12 mo ended"}</definedName>
    <definedName name="ee" localSheetId="9" hidden="1">{#N/A,#N/A,FALSE,"Month ";#N/A,#N/A,FALSE,"YTD";#N/A,#N/A,FALSE,"12 mo ended"}</definedName>
    <definedName name="ee" localSheetId="7" hidden="1">{#N/A,#N/A,FALSE,"Month ";#N/A,#N/A,FALSE,"YTD";#N/A,#N/A,FALSE,"12 mo ended"}</definedName>
    <definedName name="ee" localSheetId="6" hidden="1">{#N/A,#N/A,FALSE,"Month ";#N/A,#N/A,FALSE,"YTD";#N/A,#N/A,FALSE,"12 mo ended"}</definedName>
    <definedName name="ee" localSheetId="14" hidden="1">{#N/A,#N/A,FALSE,"Month ";#N/A,#N/A,FALSE,"YTD";#N/A,#N/A,FALSE,"12 mo ended"}</definedName>
    <definedName name="ee" localSheetId="12" hidden="1">{#N/A,#N/A,FALSE,"Month ";#N/A,#N/A,FALSE,"YTD";#N/A,#N/A,FALSE,"12 mo ended"}</definedName>
    <definedName name="ee" hidden="1">{#N/A,#N/A,FALSE,"Month ";#N/A,#N/A,FALSE,"YTD";#N/A,#N/A,FALSE,"12 mo ended"}</definedName>
    <definedName name="Electric_Prices">'[30]Monthly Price Summary'!$B$4:$E$27</definedName>
    <definedName name="ElRBLine">[1]BS!$AQ$7:$AQ$3303</definedName>
    <definedName name="emc797act" localSheetId="5">'2015 Rev Req '!emc797act</definedName>
    <definedName name="emc797act" localSheetId="7">'Energy Acct Tracking of 2540221'!emc797act</definedName>
    <definedName name="emc797act" localSheetId="6">'SAP 301, 311 Interest'!emc797act</definedName>
    <definedName name="emc797act">[0]!emc797act</definedName>
    <definedName name="EMC797sum" localSheetId="5">'2015 Rev Req '!EMC797sum</definedName>
    <definedName name="EMC797sum" localSheetId="7">'Energy Acct Tracking of 2540221'!EMC797sum</definedName>
    <definedName name="EMC797sum" localSheetId="6">'SAP 301, 311 Interest'!EMC797sum</definedName>
    <definedName name="EMC797sum">[0]!EMC797sum</definedName>
    <definedName name="EMC97budget" localSheetId="5">'2015 Rev Req '!EMC97budget</definedName>
    <definedName name="EMC97budget" localSheetId="7">'Energy Acct Tracking of 2540221'!EMC97budget</definedName>
    <definedName name="EMC97budget" localSheetId="6">'SAP 301, 311 Interest'!EMC97budget</definedName>
    <definedName name="EMC97budget">[0]!EMC97budget</definedName>
    <definedName name="EMCeva2ndqtr" localSheetId="5">'2015 Rev Req '!EMCeva2ndqtr</definedName>
    <definedName name="EMCeva2ndqtr" localSheetId="7">'Energy Acct Tracking of 2540221'!EMCeva2ndqtr</definedName>
    <definedName name="EMCeva2ndqtr" localSheetId="6">'SAP 301, 311 Interest'!EMCeva2ndqtr</definedName>
    <definedName name="EMCeva2ndqtr">[0]!EMCeva2ndqtr</definedName>
    <definedName name="emissallo" localSheetId="5">'2015 Rev Req '!emissallo</definedName>
    <definedName name="emissallo" localSheetId="7">'Energy Acct Tracking of 2540221'!emissallo</definedName>
    <definedName name="emissallo" localSheetId="6">'SAP 301, 311 Interest'!emissallo</definedName>
    <definedName name="emissallo">[0]!emissallo</definedName>
    <definedName name="EndDate">[8]Assumptions!$C$11</definedName>
    <definedName name="EnforceLeadTime">'[5]Customer Data'!$I$127</definedName>
    <definedName name="EquityPerc">'[17]Revenue Calculation'!$I$3</definedName>
    <definedName name="Estimate" localSheetId="5" hidden="1">{#N/A,#N/A,FALSE,"Summ";#N/A,#N/A,FALSE,"General"}</definedName>
    <definedName name="Estimate" localSheetId="9" hidden="1">{#N/A,#N/A,FALSE,"Summ";#N/A,#N/A,FALSE,"General"}</definedName>
    <definedName name="Estimate" localSheetId="7" hidden="1">{#N/A,#N/A,FALSE,"Summ";#N/A,#N/A,FALSE,"General"}</definedName>
    <definedName name="Estimate" localSheetId="6" hidden="1">{#N/A,#N/A,FALSE,"Summ";#N/A,#N/A,FALSE,"General"}</definedName>
    <definedName name="Estimate" localSheetId="14" hidden="1">{#N/A,#N/A,FALSE,"Summ";#N/A,#N/A,FALSE,"General"}</definedName>
    <definedName name="Estimate" localSheetId="12" hidden="1">{#N/A,#N/A,FALSE,"Summ";#N/A,#N/A,FALSE,"General"}</definedName>
    <definedName name="Estimate" hidden="1">{#N/A,#N/A,FALSE,"Summ";#N/A,#N/A,FALSE,"General"}</definedName>
    <definedName name="ex" localSheetId="5" hidden="1">{#N/A,#N/A,FALSE,"Summ";#N/A,#N/A,FALSE,"General"}</definedName>
    <definedName name="ex" localSheetId="9" hidden="1">{#N/A,#N/A,FALSE,"Summ";#N/A,#N/A,FALSE,"General"}</definedName>
    <definedName name="ex" localSheetId="7" hidden="1">{#N/A,#N/A,FALSE,"Summ";#N/A,#N/A,FALSE,"General"}</definedName>
    <definedName name="ex" localSheetId="6" hidden="1">{#N/A,#N/A,FALSE,"Summ";#N/A,#N/A,FALSE,"General"}</definedName>
    <definedName name="ex" localSheetId="14" hidden="1">{#N/A,#N/A,FALSE,"Summ";#N/A,#N/A,FALSE,"General"}</definedName>
    <definedName name="ex" localSheetId="12" hidden="1">{#N/A,#N/A,FALSE,"Summ";#N/A,#N/A,FALSE,"General"}</definedName>
    <definedName name="ex" hidden="1">{#N/A,#N/A,FALSE,"Summ";#N/A,#N/A,FALSE,"General"}</definedName>
    <definedName name="Exhibit_No.______JHS_06">'[29]JHS-21'!$G$3</definedName>
    <definedName name="Exhibit_No.______JHS_09">'[29]JHS-25 Ex A-2'!$I$2</definedName>
    <definedName name="Exhibit_No.______JHS_4">'[29]JHS-19'!$AR$3</definedName>
    <definedName name="Exhibit_No.______MJS_4">'[7]MJS-11'!$O$3</definedName>
    <definedName name="Exhibit_No.______MJS_5">'[7]MJS-12'!$E$3</definedName>
    <definedName name="Exhibit_No.______MJS_6">'[7]MJS-13'!$F$3</definedName>
    <definedName name="Exhibit_No._____JHS_05">'[29]JHS-20'!$E$3</definedName>
    <definedName name="Exhibit_No._____JHS_07">'[29]JHS-22'!$M$3</definedName>
    <definedName name="ExpirationDate">[5]PartsDataTable!$E$14</definedName>
    <definedName name="fdasfdas"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5" hidden="1">{#N/A,#N/A,FALSE,"Month ";#N/A,#N/A,FALSE,"YTD";#N/A,#N/A,FALSE,"12 mo ended"}</definedName>
    <definedName name="fdsafdasfdsa" localSheetId="9" hidden="1">{#N/A,#N/A,FALSE,"Month ";#N/A,#N/A,FALSE,"YTD";#N/A,#N/A,FALSE,"12 mo ended"}</definedName>
    <definedName name="fdsafdasfdsa" localSheetId="7" hidden="1">{#N/A,#N/A,FALSE,"Month ";#N/A,#N/A,FALSE,"YTD";#N/A,#N/A,FALSE,"12 mo ended"}</definedName>
    <definedName name="fdsafdasfdsa" localSheetId="6" hidden="1">{#N/A,#N/A,FALSE,"Month ";#N/A,#N/A,FALSE,"YTD";#N/A,#N/A,FALSE,"12 mo ended"}</definedName>
    <definedName name="fdsafdasfdsa" localSheetId="14" hidden="1">{#N/A,#N/A,FALSE,"Month ";#N/A,#N/A,FALSE,"YTD";#N/A,#N/A,FALSE,"12 mo ended"}</definedName>
    <definedName name="fdsafdasfdsa" localSheetId="12" hidden="1">{#N/A,#N/A,FALSE,"Month ";#N/A,#N/A,FALSE,"YTD";#N/A,#N/A,FALSE,"12 mo ended"}</definedName>
    <definedName name="fdsafdasfdsa" hidden="1">{#N/A,#N/A,FALSE,"Month ";#N/A,#N/A,FALSE,"YTD";#N/A,#N/A,FALSE,"12 mo ended"}</definedName>
    <definedName name="Feb04AMA">[1]BS!$AE$7:$AE$3582</definedName>
    <definedName name="FebNCF">[12]Assumptions!$C$36</definedName>
    <definedName name="Fed_Cap_Tax">[31]Inputs!$E$112</definedName>
    <definedName name="FedTaxRate">[8]Assumptions!$C$33</definedName>
    <definedName name="FEE">[32]Cash_Flow!$F$50:$V$51</definedName>
    <definedName name="FERC_Lookup">'[33]Map Table'!$E$4:$F$72</definedName>
    <definedName name="FERC_Lookup2">'[33]Map Table'!$C$4:$D$94</definedName>
    <definedName name="FFE">[32]Cash_Flow!$F$50:$V$51</definedName>
    <definedName name="FFHAtClosing">'[17]General Inputs'!$E$14</definedName>
    <definedName name="Field_Names">[22]MC1!$V$3</definedName>
    <definedName name="fincosts" localSheetId="5">'2015 Rev Req '!fincosts</definedName>
    <definedName name="fincosts" localSheetId="7">'Energy Acct Tracking of 2540221'!fincosts</definedName>
    <definedName name="fincosts" localSheetId="6">'SAP 301, 311 Interest'!fincosts</definedName>
    <definedName name="fincosts">[0]!fincosts</definedName>
    <definedName name="FirstTurbine">[5]PartsFlow!$B$9</definedName>
    <definedName name="FirstYearAssessment">'[17]General Inputs'!$E$26</definedName>
    <definedName name="FirstYearofStratPlan">[10]Resources!$E$69</definedName>
    <definedName name="FIT">'[29]JHS-22'!$L$20</definedName>
    <definedName name="FITRate">'[21]General Inputs'!$E$19</definedName>
    <definedName name="FixedPTPRate">[9]Assumptions!$C$163</definedName>
    <definedName name="FixedTranEsc">[9]Assumptions!$C$164</definedName>
    <definedName name="FixedTranRate">[9]Assumptions!$C$162</definedName>
    <definedName name="FlexPlanCapacity">[34]Menu!$B$13</definedName>
    <definedName name="flowchart" localSheetId="5">'2015 Rev Req '!flowchart</definedName>
    <definedName name="flowchart" localSheetId="7">'Energy Acct Tracking of 2540221'!flowchart</definedName>
    <definedName name="flowchart" localSheetId="6">'SAP 301, 311 Interest'!flowchart</definedName>
    <definedName name="flowchart">[0]!flowchart</definedName>
    <definedName name="fsdfsdf">'[35]Exhibit A-1 Original'!$A$127</definedName>
    <definedName name="Fuel_Unit">[22]MC1!$V$4:$AG$11</definedName>
    <definedName name="Fuel1">'[36]Exhibit A-1 original'!$B$85</definedName>
    <definedName name="Fuelexp" localSheetId="5">'2015 Rev Req '!Fuelexp</definedName>
    <definedName name="Fuelexp" localSheetId="7">'Energy Acct Tracking of 2540221'!Fuelexp</definedName>
    <definedName name="Fuelexp" localSheetId="6">'SAP 301, 311 Interest'!Fuelexp</definedName>
    <definedName name="Fuelexp">[0]!Fuelexp</definedName>
    <definedName name="Gas_Prices">[22]Summary!$A$142</definedName>
    <definedName name="GasRBLine">[1]BS!$AS$7:$AS$3631</definedName>
    <definedName name="GasTransCost">[10]Resources!$D$77</definedName>
    <definedName name="GasWC_LineItem">[1]BS!$AR$7:$AR$3631</definedName>
    <definedName name="GDPIPArray">'[17]General Inputs'!$E$39:$AF$39</definedName>
    <definedName name="GEData">'[5]GE Data'!$A$1</definedName>
    <definedName name="GEOpSpare">'[5]GE Data'!$F$67</definedName>
    <definedName name="GrantDeductability">[9]Assumptions!$C$205</definedName>
    <definedName name="GRCUpdate">'[17]General Inputs'!$I$6</definedName>
    <definedName name="gtformat1">'[5]Customer Data'!$B$57</definedName>
    <definedName name="gtformat2">'[5]Customer Data'!$B$153</definedName>
    <definedName name="gtformat3">'[5]Customer Data'!$B$175</definedName>
    <definedName name="gtinv1">'[5]Customer Data'!$B$161</definedName>
    <definedName name="gtinv2">'[5]Customer Data'!$B$183</definedName>
    <definedName name="gtnumber">'[5]Customer Data'!$F$13</definedName>
    <definedName name="Heatrate_DF">'[17]General Inputs'!$E$12</definedName>
    <definedName name="Heatrate_Primary">'[17]General Inputs'!$E$11</definedName>
    <definedName name="HELP" localSheetId="5" hidden="1">{#N/A,#N/A,FALSE,"Coversheet";#N/A,#N/A,FALSE,"QA"}</definedName>
    <definedName name="HELP" localSheetId="14" hidden="1">{#N/A,#N/A,FALSE,"Coversheet";#N/A,#N/A,FALSE,"QA"}</definedName>
    <definedName name="HELP" localSheetId="12" hidden="1">{#N/A,#N/A,FALSE,"Coversheet";#N/A,#N/A,FALSE,"QA"}</definedName>
    <definedName name="HELP" hidden="1">{#N/A,#N/A,FALSE,"Coversheet";#N/A,#N/A,FALSE,"QA"}</definedName>
    <definedName name="HoursInServiceAtClosing">'[17]General Inputs'!$E$15</definedName>
    <definedName name="HrsPerDay">[12]Assumptions!$C$13</definedName>
    <definedName name="HTML_CodePage" hidden="1">1252</definedName>
    <definedName name="HTML_Control" localSheetId="5" hidden="1">{"'Sheet1'!$A$1:$J$121"}</definedName>
    <definedName name="HTML_Control" localSheetId="14" hidden="1">{"'Sheet1'!$A$1:$J$121"}</definedName>
    <definedName name="HTML_Control" localSheetId="12" hidden="1">{"'Sheet1'!$A$1:$J$121"}</definedName>
    <definedName name="HTML_Control" hidden="1">{"'Sheet1'!$A$1:$J$121"}</definedName>
    <definedName name="HTML_Description" hidden="1">""</definedName>
    <definedName name="HTML_Email" hidden="1">""</definedName>
    <definedName name="HTML_Header" hidden="1">"Sheet1"</definedName>
    <definedName name="HTML_LastUpdate" hidden="1">"10/21/99"</definedName>
    <definedName name="HTML_LineAfter" hidden="1">FALSE</definedName>
    <definedName name="HTML_LineBefore" hidden="1">FALSE</definedName>
    <definedName name="HTML_Name" hidden="1">"Paulette Peoples"</definedName>
    <definedName name="HTML_OBDlg2" hidden="1">TRUE</definedName>
    <definedName name="HTML_OBDlg4" hidden="1">TRUE</definedName>
    <definedName name="HTML_OS" hidden="1">0</definedName>
    <definedName name="HTML_PathFile" hidden="1">"\\Bhincres01\groups\Mkt_Dev\EXECMKTR\RIGS\RigBible\Web NA.htm"</definedName>
    <definedName name="HTML_Title" hidden="1">"Total North America"</definedName>
    <definedName name="if">'[37]General Inputs'!$E$9</definedName>
    <definedName name="income_satement_ytd" localSheetId="5" hidden="1">{#N/A,#N/A,FALSE,"monthly";#N/A,#N/A,FALSE,"year to date";#N/A,#N/A,FALSE,"12_months_IS";#N/A,#N/A,FALSE,"balance sheet";#N/A,#N/A,FALSE,"op_revenues_12m";#N/A,#N/A,FALSE,"op_revenues_ytd";#N/A,#N/A,FALSE,"op_revenues_cm"}</definedName>
    <definedName name="income_satement_ytd" localSheetId="14" hidden="1">{#N/A,#N/A,FALSE,"monthly";#N/A,#N/A,FALSE,"year to date";#N/A,#N/A,FALSE,"12_months_IS";#N/A,#N/A,FALSE,"balance sheet";#N/A,#N/A,FALSE,"op_revenues_12m";#N/A,#N/A,FALSE,"op_revenues_ytd";#N/A,#N/A,FALSE,"op_revenues_cm"}</definedName>
    <definedName name="income_satement_ytd" localSheetId="12"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ctaxrate">0.4</definedName>
    <definedName name="Inflation">[10]Resources!$E$68</definedName>
    <definedName name="InfraCost">[9]Assumptions!$C$77</definedName>
    <definedName name="Initial_Spare_Parts">[38]CapEx!$B$6</definedName>
    <definedName name="initialcol">[5]PartsFlow!$D$7</definedName>
    <definedName name="InsBasis">[9]Assumptions!$C$167</definedName>
    <definedName name="InsEsc">[9]Assumptions!$C$169</definedName>
    <definedName name="InsRate">[9]Assumptions!$C$168</definedName>
    <definedName name="InterconnectCost">[9]Assumptions!$C$72</definedName>
    <definedName name="IntervalCI">'[5]Customer Data'!$F$48</definedName>
    <definedName name="intervaldatastart">[5]PartsDataTable!$I$266</definedName>
    <definedName name="IntervalHGP">'[5]Customer Data'!$F$49</definedName>
    <definedName name="IntervalMI">'[5]Customer Data'!$F$50</definedName>
    <definedName name="InvAnchor1">'[5]Customer Data'!$B$162</definedName>
    <definedName name="InvAnchor2">'[5]Customer Data'!$B$184</definedName>
    <definedName name="invpedigree1">'[5]Customer Data'!$C$162:$I$169</definedName>
    <definedName name="invpedigree2">'[5]Customer Data'!$C$184:$H$191</definedName>
    <definedName name="ISytd" localSheetId="5" hidden="1">{#N/A,#N/A,FALSE,"monthly";#N/A,#N/A,FALSE,"year to date";#N/A,#N/A,FALSE,"12_months_IS";#N/A,#N/A,FALSE,"balance sheet";#N/A,#N/A,FALSE,"op_revenues_12m";#N/A,#N/A,FALSE,"op_revenues_ytd";#N/A,#N/A,FALSE,"op_revenues_cm"}</definedName>
    <definedName name="ISytd" localSheetId="14" hidden="1">{#N/A,#N/A,FALSE,"monthly";#N/A,#N/A,FALSE,"year to date";#N/A,#N/A,FALSE,"12_months_IS";#N/A,#N/A,FALSE,"balance sheet";#N/A,#N/A,FALSE,"op_revenues_12m";#N/A,#N/A,FALSE,"op_revenues_ytd";#N/A,#N/A,FALSE,"op_revenues_cm"}</definedName>
    <definedName name="ISytd" localSheetId="12"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ITC_PPE_Basis">'[21]General Inputs'!$E$32</definedName>
    <definedName name="ITC_PPE_Basis_Reduct">'[21]General Inputs'!$E$33</definedName>
    <definedName name="ITC_rate">'[21]General Inputs'!$E$30</definedName>
    <definedName name="ITCAmortTerm">[9]Assumptions!$C$201</definedName>
    <definedName name="ITCBasis">[9]Assumptions!$C$198</definedName>
    <definedName name="ITCBasisFact">[9]Assumptions!$C$199</definedName>
    <definedName name="ITCDeductability">[9]Assumptions!$C$202</definedName>
    <definedName name="ITCGrantAmortTerm">[9]Assumptions!$C$204</definedName>
    <definedName name="ITCGrantRate">[9]Assumptions!$C$203</definedName>
    <definedName name="ITCRate">[9]Assumptions!$C$200</definedName>
    <definedName name="Jan04AMA">[1]BS!$AD$7:$AD$3582</definedName>
    <definedName name="Jane" localSheetId="5" hidden="1">{#N/A,#N/A,FALSE,"Expenditures";#N/A,#N/A,FALSE,"Property Placed In-Service";#N/A,#N/A,FALSE,"Removals";#N/A,#N/A,FALSE,"Retirements";#N/A,#N/A,FALSE,"CWIP Balances";#N/A,#N/A,FALSE,"CWIP_Expend_Ratios";#N/A,#N/A,FALSE,"CWIP_Yr_End"}</definedName>
    <definedName name="Jane" localSheetId="9" hidden="1">{#N/A,#N/A,FALSE,"Expenditures";#N/A,#N/A,FALSE,"Property Placed In-Service";#N/A,#N/A,FALSE,"Removals";#N/A,#N/A,FALSE,"Retirements";#N/A,#N/A,FALSE,"CWIP Balances";#N/A,#N/A,FALSE,"CWIP_Expend_Ratios";#N/A,#N/A,FALSE,"CWIP_Yr_End"}</definedName>
    <definedName name="Jane" localSheetId="7" hidden="1">{#N/A,#N/A,FALSE,"Expenditures";#N/A,#N/A,FALSE,"Property Placed In-Service";#N/A,#N/A,FALSE,"Removals";#N/A,#N/A,FALSE,"Retirements";#N/A,#N/A,FALSE,"CWIP Balances";#N/A,#N/A,FALSE,"CWIP_Expend_Ratios";#N/A,#N/A,FALSE,"CWIP_Yr_End"}</definedName>
    <definedName name="Jane" localSheetId="6" hidden="1">{#N/A,#N/A,FALSE,"Expenditures";#N/A,#N/A,FALSE,"Property Placed In-Service";#N/A,#N/A,FALSE,"Removals";#N/A,#N/A,FALSE,"Retirements";#N/A,#N/A,FALSE,"CWIP Balances";#N/A,#N/A,FALSE,"CWIP_Expend_Ratios";#N/A,#N/A,FALSE,"CWIP_Yr_End"}</definedName>
    <definedName name="Jane" localSheetId="14" hidden="1">{#N/A,#N/A,FALSE,"Expenditures";#N/A,#N/A,FALSE,"Property Placed In-Service";#N/A,#N/A,FALSE,"Removals";#N/A,#N/A,FALSE,"Retirements";#N/A,#N/A,FALSE,"CWIP Balances";#N/A,#N/A,FALSE,"CWIP_Expend_Ratios";#N/A,#N/A,FALSE,"CWIP_Yr_End"}</definedName>
    <definedName name="Jane" localSheetId="12"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anNCF">[12]Assumptions!$C$35</definedName>
    <definedName name="jfkljsdkljiejgr" localSheetId="5" hidden="1">{#N/A,#N/A,FALSE,"Summ";#N/A,#N/A,FALSE,"General"}</definedName>
    <definedName name="jfkljsdkljiejgr" localSheetId="14" hidden="1">{#N/A,#N/A,FALSE,"Summ";#N/A,#N/A,FALSE,"General"}</definedName>
    <definedName name="jfkljsdkljiejgr" localSheetId="12" hidden="1">{#N/A,#N/A,FALSE,"Summ";#N/A,#N/A,FALSE,"General"}</definedName>
    <definedName name="jfkljsdkljiejgr" hidden="1">{#N/A,#N/A,FALSE,"Summ";#N/A,#N/A,FALSE,"General"}</definedName>
    <definedName name="Jul04AMA">[1]BS!$AJ$7:$AJ$3582</definedName>
    <definedName name="JulNCF">[9]Assumptions!$C$41</definedName>
    <definedName name="Jun04AMA">[1]BS!$AI$7:$AI$3582</definedName>
    <definedName name="JunNCF">[9]Assumptions!$C$40</definedName>
    <definedName name="k"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ickOffDate">'[17]General Inputs'!$E$3</definedName>
    <definedName name="l"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nd">'[19]Assumptions Project XYZ'!$C$3</definedName>
    <definedName name="LandEsc">[9]Assumptions!$C$171</definedName>
    <definedName name="LandPurch">[9]Assumptions!$C$70</definedName>
    <definedName name="LandRate">[9]Assumptions!$C$170</definedName>
    <definedName name="Legal">[5]Legal!$A$1</definedName>
    <definedName name="LevelizedCost">'[17]Revenue Calculation'!$I$8</definedName>
    <definedName name="LoadArray">'[39]Load Source Data'!$C$78:$X$89</definedName>
    <definedName name="lookup" localSheetId="5" hidden="1">{#N/A,#N/A,FALSE,"Coversheet";#N/A,#N/A,FALSE,"QA"}</definedName>
    <definedName name="lookup" localSheetId="14" hidden="1">{#N/A,#N/A,FALSE,"Coversheet";#N/A,#N/A,FALSE,"QA"}</definedName>
    <definedName name="lookup" localSheetId="12" hidden="1">{#N/A,#N/A,FALSE,"Coversheet";#N/A,#N/A,FALSE,"QA"}</definedName>
    <definedName name="lookup" hidden="1">{#N/A,#N/A,FALSE,"Coversheet";#N/A,#N/A,FALSE,"QA"}</definedName>
    <definedName name="LTSACoverage">'[17]General Inputs'!$I$7</definedName>
    <definedName name="Macro1" localSheetId="5">'2015 Rev Req '!Macro1</definedName>
    <definedName name="Macro1" localSheetId="7">'Energy Acct Tracking of 2540221'!Macro1</definedName>
    <definedName name="Macro1" localSheetId="6">'SAP 301, 311 Interest'!Macro1</definedName>
    <definedName name="Macro1">[0]!Macro1</definedName>
    <definedName name="macro2" localSheetId="5">'2015 Rev Req '!macro2</definedName>
    <definedName name="macro2" localSheetId="7">'Energy Acct Tracking of 2540221'!macro2</definedName>
    <definedName name="macro2" localSheetId="6">'SAP 301, 311 Interest'!macro2</definedName>
    <definedName name="macro2">[0]!macro2</definedName>
    <definedName name="MACRS10Yr">[9]Assumptions!$C$184</definedName>
    <definedName name="MACRS15Yr">[9]Assumptions!$C$185</definedName>
    <definedName name="MACRS20Yr">[9]Assumptions!$C$186</definedName>
    <definedName name="MACRS3Yr">[9]Assumptions!$C$181</definedName>
    <definedName name="MACRS5Yr">[9]Assumptions!$C$182</definedName>
    <definedName name="MACRS7Yr">[9]Assumptions!$C$183</definedName>
    <definedName name="MACRSConv">[9]Assumptions!$C$180</definedName>
    <definedName name="MaintBasis">'[5]Customer Data'!$F$20</definedName>
    <definedName name="MaintenanceBasis">'[5]Customer Data'!$F$20</definedName>
    <definedName name="Mar04AMA">[1]BS!$AF$7:$AF$3582</definedName>
    <definedName name="MarNCF">[12]Assumptions!$C$37</definedName>
    <definedName name="MaxBid">[17]CapEx!$B$32</definedName>
    <definedName name="May04AMA">[1]BS!$AH$7:$AH$3582</definedName>
    <definedName name="MayNCF">[9]Assumptions!$C$39</definedName>
    <definedName name="MERGER_COST">[40]Sheet1!$AF$3:$AJ$28</definedName>
    <definedName name="MGT">[32]Cash_Flow!$F$52:$V$53</definedName>
    <definedName name="MidC">[41]MidC!$A$5:$B$374</definedName>
    <definedName name="Miller" localSheetId="5" hidden="1">{#N/A,#N/A,FALSE,"Expenditures";#N/A,#N/A,FALSE,"Property Placed In-Service";#N/A,#N/A,FALSE,"CWIP Balances"}</definedName>
    <definedName name="Miller" localSheetId="9" hidden="1">{#N/A,#N/A,FALSE,"Expenditures";#N/A,#N/A,FALSE,"Property Placed In-Service";#N/A,#N/A,FALSE,"CWIP Balances"}</definedName>
    <definedName name="Miller" localSheetId="7" hidden="1">{#N/A,#N/A,FALSE,"Expenditures";#N/A,#N/A,FALSE,"Property Placed In-Service";#N/A,#N/A,FALSE,"CWIP Balances"}</definedName>
    <definedName name="Miller" localSheetId="6" hidden="1">{#N/A,#N/A,FALSE,"Expenditures";#N/A,#N/A,FALSE,"Property Placed In-Service";#N/A,#N/A,FALSE,"CWIP Balances"}</definedName>
    <definedName name="Miller" localSheetId="14" hidden="1">{#N/A,#N/A,FALSE,"Expenditures";#N/A,#N/A,FALSE,"Property Placed In-Service";#N/A,#N/A,FALSE,"CWIP Balances"}</definedName>
    <definedName name="Miller" localSheetId="12" hidden="1">{#N/A,#N/A,FALSE,"Expenditures";#N/A,#N/A,FALSE,"Property Placed In-Service";#N/A,#N/A,FALSE,"CWIP Balances"}</definedName>
    <definedName name="Miller" hidden="1">{#N/A,#N/A,FALSE,"Expenditures";#N/A,#N/A,FALSE,"Property Placed In-Service";#N/A,#N/A,FALSE,"CWIP Balances"}</definedName>
    <definedName name="MinorPrice">'[5]Customer Data'!$G$247</definedName>
    <definedName name="MMRecovery">'[17]General Inputs'!$I$9</definedName>
    <definedName name="MonthsInFirstYear">'[21]General Inputs'!$E$5</definedName>
    <definedName name="MonthsOfTransaction">'[17]General Inputs'!$E$6</definedName>
    <definedName name="MosPerQtr">[9]Assumptions!$C$16</definedName>
    <definedName name="MosPerYr">[9]Assumptions!$C$17</definedName>
    <definedName name="MSC">[42]MSC!$C$50:$I$305</definedName>
    <definedName name="MTD_Format">[43]Mthly!$B$11:$D$11,[43]Mthly!$B$35:$D$35</definedName>
    <definedName name="mwhoutlookdata">'[44]pivoted data'!$D$3:$R$42</definedName>
    <definedName name="Nameplate_DF">'[17]General Inputs'!$E$10</definedName>
    <definedName name="Nameplate_plant">'[21]General Inputs'!$E$9</definedName>
    <definedName name="Nameplate_Primary">'[17]General Inputs'!$E$9</definedName>
    <definedName name="new" localSheetId="5" hidden="1">{#N/A,#N/A,FALSE,"Summ";#N/A,#N/A,FALSE,"General"}</definedName>
    <definedName name="new" localSheetId="9" hidden="1">{#N/A,#N/A,FALSE,"Summ";#N/A,#N/A,FALSE,"General"}</definedName>
    <definedName name="new" localSheetId="7" hidden="1">{#N/A,#N/A,FALSE,"Summ";#N/A,#N/A,FALSE,"General"}</definedName>
    <definedName name="new" localSheetId="6" hidden="1">{#N/A,#N/A,FALSE,"Summ";#N/A,#N/A,FALSE,"General"}</definedName>
    <definedName name="new" localSheetId="14" hidden="1">{#N/A,#N/A,FALSE,"Summ";#N/A,#N/A,FALSE,"General"}</definedName>
    <definedName name="new" localSheetId="12" hidden="1">{#N/A,#N/A,FALSE,"Summ";#N/A,#N/A,FALSE,"General"}</definedName>
    <definedName name="new" hidden="1">{#N/A,#N/A,FALSE,"Summ";#N/A,#N/A,FALSE,"General"}</definedName>
    <definedName name="Nov03AMA">[2]BS!$AI$7:$AI$3582</definedName>
    <definedName name="Nov04AMA">[1]BS!$AN$7:$AN$3582</definedName>
    <definedName name="NovNCF">[9]Assumptions!$C$45</definedName>
    <definedName name="NPV">'[5]Accumulated Offer'!$A$1</definedName>
    <definedName name="nuc797act" localSheetId="5">'2015 Rev Req '!nuc797act</definedName>
    <definedName name="nuc797act" localSheetId="7">'Energy Acct Tracking of 2540221'!nuc797act</definedName>
    <definedName name="nuc797act" localSheetId="6">'SAP 301, 311 Interest'!nuc797act</definedName>
    <definedName name="nuc797act">[0]!nuc797act</definedName>
    <definedName name="NUC797sum" localSheetId="5">'2015 Rev Req '!NUC797sum</definedName>
    <definedName name="NUC797sum" localSheetId="7">'Energy Acct Tracking of 2540221'!NUC797sum</definedName>
    <definedName name="NUC797sum" localSheetId="6">'SAP 301, 311 Interest'!NUC797sum</definedName>
    <definedName name="NUC797sum">[0]!NUC797sum</definedName>
    <definedName name="nuc97budget" localSheetId="5">'2015 Rev Req '!nuc97budget</definedName>
    <definedName name="nuc97budget" localSheetId="7">'Energy Acct Tracking of 2540221'!nuc97budget</definedName>
    <definedName name="nuc97budget" localSheetId="6">'SAP 301, 311 Interest'!nuc97budget</definedName>
    <definedName name="nuc97budget">[0]!nuc97budget</definedName>
    <definedName name="NUCEVA2ndqtr" localSheetId="5">'2015 Rev Req '!NUCEVA2ndqtr</definedName>
    <definedName name="NUCEVA2ndqtr" localSheetId="7">'Energy Acct Tracking of 2540221'!NUCEVA2ndqtr</definedName>
    <definedName name="NUCEVA2ndqtr" localSheetId="6">'SAP 301, 311 Interest'!NUCEVA2ndqtr</definedName>
    <definedName name="NUCEVA2ndqtr">[0]!NUCEVA2ndqtr</definedName>
    <definedName name="Nuclear_Prices">[22]Summary!$A$189</definedName>
    <definedName name="Number_of_Payments" localSheetId="5">MATCH(0.01,End_Bal,-1)+1</definedName>
    <definedName name="Number_of_Payments" localSheetId="11">MATCH(0.01,End_Bal,-1)+1</definedName>
    <definedName name="Number_of_Payments" localSheetId="2">MATCH(0.01,End_Bal,-1)+1</definedName>
    <definedName name="Number_of_Payments" localSheetId="14">MATCH(0.01,End_Bal,-1)+1</definedName>
    <definedName name="Number_of_Payments" localSheetId="12">MATCH(0.01,End_Bal,-1)+1</definedName>
    <definedName name="Number_of_Payments">MATCH(0.01,End_Bal,-1)+1</definedName>
    <definedName name="NvsASD" localSheetId="9">"V1999-02-28"</definedName>
    <definedName name="NvsASD" localSheetId="7">"V1999-02-28"</definedName>
    <definedName name="NvsASD" localSheetId="6">"V1999-02-28"</definedName>
    <definedName name="NvsASD">"V2005-12-31"</definedName>
    <definedName name="NvsAutoDrillOk">"VN"</definedName>
    <definedName name="NvsElapsedTime" localSheetId="9">0.00604305555316387</definedName>
    <definedName name="NvsElapsedTime" localSheetId="7">0.00604305555316387</definedName>
    <definedName name="NvsElapsedTime" localSheetId="6">0.00604305555316387</definedName>
    <definedName name="NvsElapsedTime">0.00881805555400206</definedName>
    <definedName name="NvsEndTime" localSheetId="9">36245.5384840278</definedName>
    <definedName name="NvsEndTime" localSheetId="7">36245.5384840278</definedName>
    <definedName name="NvsEndTime" localSheetId="6">36245.5384840278</definedName>
    <definedName name="NvsEndTime">38831.5955224537</definedName>
    <definedName name="NvsInstSpec" localSheetId="9">"%,FPPL_SUPP_RES_CTR,TPPL_RPTD_SRC,NFOSSIL"</definedName>
    <definedName name="NvsInstSpec" localSheetId="7">"%,FPPL_SUPP_RES_CTR,TPPL_RPTD_SRC,NFOSSIL"</definedName>
    <definedName name="NvsInstSpec" localSheetId="6">"%,FPPL_SUPP_RES_CTR,TPPL_RPTD_SRC,NFOSSIL"</definedName>
    <definedName name="NvsInstSpec">"%"</definedName>
    <definedName name="NvsLayoutType">"M3"</definedName>
    <definedName name="NvsNplSpec" localSheetId="9">"%,X,RNF..,CZF.."</definedName>
    <definedName name="NvsNplSpec" localSheetId="7">"%,X,RNF..,CZF.."</definedName>
    <definedName name="NvsNplSpec" localSheetId="6">"%,X,RNF..,CZF.."</definedName>
    <definedName name="NvsNplSpec">"%,X,RZF..,CZF.."</definedName>
    <definedName name="NvsPanelEffdt" localSheetId="9">"V1900-01-01"</definedName>
    <definedName name="NvsPanelEffdt" localSheetId="7">"V1900-01-01"</definedName>
    <definedName name="NvsPanelEffdt" localSheetId="6">"V1900-01-01"</definedName>
    <definedName name="NvsPanelEffdt">"V2020-12-31"</definedName>
    <definedName name="NvsPanelSetid" localSheetId="9">"VSHARE"</definedName>
    <definedName name="NvsPanelSetid" localSheetId="7">"VSHARE"</definedName>
    <definedName name="NvsPanelSetid" localSheetId="6">"VSHARE"</definedName>
    <definedName name="NvsPanelSetid">"VCPSTD"</definedName>
    <definedName name="NvsReqBU" localSheetId="9">"V10000"</definedName>
    <definedName name="NvsReqBU" localSheetId="7">"V10000"</definedName>
    <definedName name="NvsReqBU" localSheetId="6">"V10000"</definedName>
    <definedName name="NvsReqBU">"VCPSTD"</definedName>
    <definedName name="NvsReqBUOnly">"VN"</definedName>
    <definedName name="NvsTransLed">"VN"</definedName>
    <definedName name="NvsTreeASD" localSheetId="9">"V1999-02-28"</definedName>
    <definedName name="NvsTreeASD" localSheetId="7">"V1999-02-28"</definedName>
    <definedName name="NvsTreeASD" localSheetId="6">"V1999-02-28"</definedName>
    <definedName name="NvsTreeASD">"V2005-12-31"</definedName>
    <definedName name="NvsValTbl.ACCOUNT">"GL_ACCOUNT_TBL"</definedName>
    <definedName name="NvsValTbl.BUSINESS_UNIT">"BUS_UNIT_TBL_GL"</definedName>
    <definedName name="NvsValTbl.DEPTID">"DEPARTMENT_TBL"</definedName>
    <definedName name="NvsValTbl.PPL_ACTIVITY">"PPL_ACT_ALL_VW"</definedName>
    <definedName name="NvsValTbl.PPL_CONS_RES_CTR">"PPL_CRC_ALL_VW"</definedName>
    <definedName name="NvsValTbl.PRODUCT">"PROD_ALL_VW"</definedName>
    <definedName name="NvsValTbl.PROJECT_ID">"PROJECT_TBL_VW"</definedName>
    <definedName name="NvsValTbl.SCENARIO">"BD_SCENARIO_TBL"</definedName>
    <definedName name="NvsValTbl.STATISTICS_CODE">"STAT_TBL"</definedName>
    <definedName name="NvsValTbl.U_GL_RES_GROUP">"U_SUM_LEDGER"</definedName>
    <definedName name="NvsValTbl.U_GL_RESOURCE">"U_GLRESOURCE_VW"</definedName>
    <definedName name="NvsValTbl.U_PROCESS">"U_PROCESS_AL_VW"</definedName>
    <definedName name="O_M_Input">'[45]MiscItems(Input)'!$B$5:$AO$8,'[45]MiscItems(Input)'!$B$13:$AO$13,'[45]MiscItems(Input)'!$B$15:$B$17,'[45]MiscItems(Input)'!$B$17:$AO$17,'[45]MiscItems(Input)'!$B$15:$AO$15</definedName>
    <definedName name="Oct03AMA">[2]BS!$AH$7:$AH$3582</definedName>
    <definedName name="Oct04AMA">[1]BS!$AM$7:$AM$3582</definedName>
    <definedName name="OctNCF">[9]Assumptions!$C$44</definedName>
    <definedName name="OfferComp">'[5]Offer Comp.'!$A$1</definedName>
    <definedName name="Oil_Prices">[22]Summary!$A$96</definedName>
    <definedName name="OMEsc">[9]Assumptions!$C$148</definedName>
    <definedName name="OMRate">[9]Assumptions!$C$147</definedName>
    <definedName name="OpSpAnchor">'[5]Customer Data'!$F$198</definedName>
    <definedName name="OpSpares">'[5]Customer Data'!$194:$218</definedName>
    <definedName name="OutageAdder">'[5]Customer Data'!$F$231</definedName>
    <definedName name="outlookdata">'[46]pivoted data'!$D$3:$Q$90</definedName>
    <definedName name="p" localSheetId="5"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9"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7"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4"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2"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[3]Sheet1!$T$1:$AC$75</definedName>
    <definedName name="Part10Anchor">[5]PartsFlow!$B$205</definedName>
    <definedName name="Part10Int">'[5]Customer Data'!$E$119</definedName>
    <definedName name="Part10RS">'[5]Customer Data'!$B$142</definedName>
    <definedName name="Part10Spare">'[5]Customer Data'!$C$119</definedName>
    <definedName name="Part11Anchor">[5]PartsFlow!$B$224</definedName>
    <definedName name="Part11Int">'[5]Customer Data'!$E$120</definedName>
    <definedName name="Part11RS">'[5]Customer Data'!$B$143</definedName>
    <definedName name="Part11Spare">'[5]Customer Data'!$C$120</definedName>
    <definedName name="Part12Anchor">[5]PartsFlow!$B$243</definedName>
    <definedName name="Part12Int">'[5]Customer Data'!$E$121</definedName>
    <definedName name="Part12RS">'[5]Customer Data'!$B$144</definedName>
    <definedName name="Part12Spare">'[5]Customer Data'!$C$121</definedName>
    <definedName name="Part13Anchor">[5]PartsFlow!$B$262</definedName>
    <definedName name="Part13Int">'[5]Customer Data'!$E$122</definedName>
    <definedName name="Part13RS">'[5]Customer Data'!$B$145</definedName>
    <definedName name="Part13Spare">'[5]Customer Data'!$C$122</definedName>
    <definedName name="Part14Anchor">[5]PartsFlow!$B$281</definedName>
    <definedName name="Part15Anchor">[5]PartsFlow!$B$300</definedName>
    <definedName name="Part1Anchor">[5]PartsFlow!$B$34</definedName>
    <definedName name="Part1Int">'[5]Customer Data'!$E$109</definedName>
    <definedName name="Part1RS">'[5]Customer Data'!$B$132</definedName>
    <definedName name="Part1Spare">'[5]Customer Data'!$C$109</definedName>
    <definedName name="Part2Anchor">[5]PartsFlow!$B$53</definedName>
    <definedName name="Part2Int">'[5]Customer Data'!$E$110</definedName>
    <definedName name="Part2RS">'[5]Customer Data'!$B$133</definedName>
    <definedName name="Part2Spare">'[5]Customer Data'!$C$110</definedName>
    <definedName name="Part3Anchor">[5]PartsFlow!$B$72</definedName>
    <definedName name="Part3Int">'[5]Customer Data'!$E$111</definedName>
    <definedName name="Part3RS">'[5]Customer Data'!$B$134</definedName>
    <definedName name="Part3Spare">'[5]Customer Data'!$C$111</definedName>
    <definedName name="Part4Anchor">[5]PartsFlow!$B$91</definedName>
    <definedName name="Part4Int">'[5]Customer Data'!$E$112</definedName>
    <definedName name="Part4RS">'[5]Customer Data'!$B$135</definedName>
    <definedName name="Part4Spare">'[5]Customer Data'!$C$112</definedName>
    <definedName name="Part5Anchor">[5]PartsFlow!$B$110</definedName>
    <definedName name="Part5Int">'[5]Customer Data'!$E$114</definedName>
    <definedName name="Part5RS">'[5]Customer Data'!$B$137</definedName>
    <definedName name="Part5Spare">'[5]Customer Data'!$C$114</definedName>
    <definedName name="Part6Anchor">[5]PartsFlow!$B$129</definedName>
    <definedName name="Part6Int">'[5]Customer Data'!$E$115</definedName>
    <definedName name="Part6RS">'[5]Customer Data'!$B$138</definedName>
    <definedName name="Part6Spare">'[5]Customer Data'!$C$115</definedName>
    <definedName name="Part7Anchor">[5]PartsFlow!$B$148</definedName>
    <definedName name="Part7Int">'[5]Customer Data'!$E$116</definedName>
    <definedName name="Part7RS">'[5]Customer Data'!$B$139</definedName>
    <definedName name="Part7Spare">'[5]Customer Data'!$C$116</definedName>
    <definedName name="Part8Anchor">[5]PartsFlow!$B$167</definedName>
    <definedName name="Part8Int">'[5]Customer Data'!$E$117</definedName>
    <definedName name="Part8RS">'[5]Customer Data'!$B$140</definedName>
    <definedName name="Part8Spare">'[5]Customer Data'!$C$117</definedName>
    <definedName name="Part9Anchor">[5]PartsFlow!$B$186</definedName>
    <definedName name="Part9Int">'[5]Customer Data'!$E$118</definedName>
    <definedName name="Part9RS">'[5]Customer Data'!$B$141</definedName>
    <definedName name="Part9Spare">'[5]Customer Data'!$C$118</definedName>
    <definedName name="PartInfo">[5]PartsDataTable!$F$21:$K$38</definedName>
    <definedName name="PartInfo2">[5]PartsDataTable!$G$44:$I$59</definedName>
    <definedName name="parts1">[5]PartsFlow!$D$34:$R$41</definedName>
    <definedName name="parts10">[5]PartsFlow!$D$205:$R$212</definedName>
    <definedName name="parts11">[5]PartsFlow!$D$224:$R$231</definedName>
    <definedName name="parts12">[5]PartsFlow!$D$243:$R$250</definedName>
    <definedName name="parts13">[5]PartsFlow!$D$262:$R$269</definedName>
    <definedName name="parts14">[5]PartsFlow!$D$281:$R$288</definedName>
    <definedName name="parts2">[5]PartsFlow!$D$53:$R$60</definedName>
    <definedName name="parts3">[5]PartsFlow!$D$72:$R$79</definedName>
    <definedName name="parts4">[5]PartsFlow!$D$91:$R$98</definedName>
    <definedName name="parts5">[5]PartsFlow!$D$110:$R$117</definedName>
    <definedName name="parts6">[5]PartsFlow!$D$129:$R$136</definedName>
    <definedName name="parts7">[5]PartsFlow!$D$148:$R$155</definedName>
    <definedName name="parts8">[5]PartsFlow!$D$167:$R$174</definedName>
    <definedName name="parts9">[5]PartsFlow!$D$186:$R$193</definedName>
    <definedName name="PartsFlow">[5]PartsFlow!$A$1</definedName>
    <definedName name="pcorc">'[35]Exhibit A-1 Original'!$A$77</definedName>
    <definedName name="peak_new_table">'[47]2008 Extreme Peaks - 080403'!$E$5:$AD$8</definedName>
    <definedName name="peak_table">'[47]Peaks-F01'!$C$5:$E$243</definedName>
    <definedName name="Percent_debt">[31]Inputs!$E$129</definedName>
    <definedName name="PercentAdder">'[5]Customer Data'!$F$224</definedName>
    <definedName name="PerPropTaxBasis">[9]Assumptions!$C$175</definedName>
    <definedName name="PerPropTaxDiscRate">[9]Assumptions!$C$172</definedName>
    <definedName name="PerPropTaxLevyRate">[9]Assumptions!$C$173</definedName>
    <definedName name="PerPropTaxRatio">[9]Assumptions!$C$174</definedName>
    <definedName name="Plant_Input">'[45]Plant(Input)'!$B$7:$AP$9,'[45]Plant(Input)'!$B$11,'[45]Plant(Input)'!$B$15:$AP$15,'[45]Plant(Input)'!$B$18,'[45]Plant(Input)'!$B$20:$AP$20</definedName>
    <definedName name="PlantReplacementCost">'[17]General Inputs'!$E$30</definedName>
    <definedName name="PPE797act" localSheetId="5">'2015 Rev Req '!PPE797act</definedName>
    <definedName name="PPE797act" localSheetId="7">'Energy Acct Tracking of 2540221'!PPE797act</definedName>
    <definedName name="PPE797act" localSheetId="6">'SAP 301, 311 Interest'!PPE797act</definedName>
    <definedName name="PPE797act">[0]!PPE797act</definedName>
    <definedName name="ppe797sum" localSheetId="5">'2015 Rev Req '!ppe797sum</definedName>
    <definedName name="ppe797sum" localSheetId="7">'Energy Acct Tracking of 2540221'!ppe797sum</definedName>
    <definedName name="ppe797sum" localSheetId="6">'SAP 301, 311 Interest'!ppe797sum</definedName>
    <definedName name="ppe797sum">[0]!ppe797sum</definedName>
    <definedName name="PPEEVA2ndqtr" localSheetId="5">'2015 Rev Req '!PPEEVA2ndqtr</definedName>
    <definedName name="PPEEVA2ndqtr" localSheetId="7">'Energy Acct Tracking of 2540221'!PPEEVA2ndqtr</definedName>
    <definedName name="PPEEVA2ndqtr" localSheetId="6">'SAP 301, 311 Interest'!PPEEVA2ndqtr</definedName>
    <definedName name="PPEEVA2ndqtr">[0]!PPEEVA2ndqtr</definedName>
    <definedName name="Pref">[24]Sheet3!$B$3</definedName>
    <definedName name="Prefcost">[24]Sheet2!$B$11</definedName>
    <definedName name="Prefcost1">[24]Sheet2!$C$11</definedName>
    <definedName name="PrepaidTran">[9]Assumptions!$C$73</definedName>
    <definedName name="PreTaxDebtCost">[8]Assumptions!$I$56</definedName>
    <definedName name="PreTaxWACC">[8]Assumptions!$I$62</definedName>
    <definedName name="Prices_Aurora">'[30]Monthly Price Summary'!$C$4:$H$63</definedName>
    <definedName name="print_all">[48]Civil!$A$1:$Q$95</definedName>
    <definedName name="_xlnm.Print_Area" localSheetId="9">'Dec 2011 REC Bal'!$A$1:$H$22</definedName>
    <definedName name="_xlnm.Print_Area" localSheetId="7">'Energy Acct Tracking of 2540221'!$A$1:$C$401</definedName>
    <definedName name="_xlnm.Print_Area" localSheetId="15">'Inventory; etc.'!$A$1:$AE$81</definedName>
    <definedName name="Print_Area_MI">[49]fuelbudg!$A$1:$P$1792</definedName>
    <definedName name="_xlnm.Print_Titles" localSheetId="7">'Energy Acct Tracking of 2540221'!$1:$6</definedName>
    <definedName name="_xlnm.Print_Titles" localSheetId="15">'Inventory; etc.'!$A:$B</definedName>
    <definedName name="_xlnm.Print_Titles" localSheetId="14">Tracker!$B:$B</definedName>
    <definedName name="_xlnm.Print_Titles" localSheetId="12">'Tracker 2013-2014'!$B:$B</definedName>
    <definedName name="Project">'[19]Assumptions Project XYZ'!$A$1</definedName>
    <definedName name="ProjectCost">[9]Assumptions!$C$82</definedName>
    <definedName name="Projects">[50]Sheet1!$A$1147:$B$1887</definedName>
    <definedName name="ProjOpYrs">[9]Assumptions!$C$10</definedName>
    <definedName name="PropTaxDiscountRate">'[17]General Inputs'!$E$24</definedName>
    <definedName name="PropTaxEsc">[9]Assumptions!$C$177</definedName>
    <definedName name="Prov_Cap_Tax">[31]Inputs!$E$111</definedName>
    <definedName name="PSE">'[51]4.04'!$A$6</definedName>
    <definedName name="PSE_Pre_Tax_Equity_Rate">'[28]Assumptions of Purchase'!$B$42</definedName>
    <definedName name="PSEAdminEsc">[9]Assumptions!$C$156</definedName>
    <definedName name="PSEAdminRate">[9]Assumptions!$C$155</definedName>
    <definedName name="PSEEnviroEsc">[9]Assumptions!$C$158</definedName>
    <definedName name="PSEEnviroRate">[9]Assumptions!$C$157</definedName>
    <definedName name="PSEMaintEsc">[9]Assumptions!$C$152</definedName>
    <definedName name="PSEMaintRate">[9]Assumptions!$C$151</definedName>
    <definedName name="PSEOpEsc">[9]Assumptions!$C$150</definedName>
    <definedName name="PSEOpRate">[9]Assumptions!$C$149</definedName>
    <definedName name="PSEPaysREET">'[17]General Inputs'!$I$4</definedName>
    <definedName name="PSETranEsc">[9]Assumptions!$C$154</definedName>
    <definedName name="PSETranRate">[9]Assumptions!$C$153</definedName>
    <definedName name="PTCRate">[9]Assumptions!$C$196</definedName>
    <definedName name="PTCTerm">[9]Assumptions!$C$197</definedName>
    <definedName name="q" localSheetId="5" hidden="1">{#N/A,#N/A,FALSE,"Coversheet";#N/A,#N/A,FALSE,"QA"}</definedName>
    <definedName name="q" localSheetId="14" hidden="1">{#N/A,#N/A,FALSE,"Coversheet";#N/A,#N/A,FALSE,"QA"}</definedName>
    <definedName name="q" localSheetId="12" hidden="1">{#N/A,#N/A,FALSE,"Coversheet";#N/A,#N/A,FALSE,"QA"}</definedName>
    <definedName name="q" hidden="1">{#N/A,#N/A,FALSE,"Coversheet";#N/A,#N/A,FALSE,"QA"}</definedName>
    <definedName name="qqq" localSheetId="5" hidden="1">{#N/A,#N/A,FALSE,"schA"}</definedName>
    <definedName name="qqq" localSheetId="9" hidden="1">{#N/A,#N/A,FALSE,"schA"}</definedName>
    <definedName name="qqq" localSheetId="7" hidden="1">{#N/A,#N/A,FALSE,"schA"}</definedName>
    <definedName name="qqq" localSheetId="6" hidden="1">{#N/A,#N/A,FALSE,"schA"}</definedName>
    <definedName name="qqq" localSheetId="14" hidden="1">{#N/A,#N/A,FALSE,"schA"}</definedName>
    <definedName name="qqq" localSheetId="12" hidden="1">{#N/A,#N/A,FALSE,"schA"}</definedName>
    <definedName name="qqq" hidden="1">{#N/A,#N/A,FALSE,"schA"}</definedName>
    <definedName name="QTD_Format">[43]QTD!$B$11:$D$11,[43]QTD!$B$35:$D$35</definedName>
    <definedName name="QtrsPerYr">[9]Assumptions!$C$18</definedName>
    <definedName name="RATE2">'[20]Transp Data'!$A$8:$I$112</definedName>
    <definedName name="RecEsc">[9]Assumptions!$C$143</definedName>
    <definedName name="RECMult">[9]Assumptions!$C$141</definedName>
    <definedName name="RecRate">[9]Assumptions!$C$142</definedName>
    <definedName name="RECTerminateYr">[9]Assumptions!$C$144</definedName>
    <definedName name="REETRate">'[17]General Inputs'!$E$20</definedName>
    <definedName name="res797act" localSheetId="5">'2015 Rev Req '!res797act</definedName>
    <definedName name="res797act" localSheetId="7">'Energy Acct Tracking of 2540221'!res797act</definedName>
    <definedName name="res797act" localSheetId="6">'SAP 301, 311 Interest'!res797act</definedName>
    <definedName name="res797act">[0]!res797act</definedName>
    <definedName name="res797sum" localSheetId="5">'2015 Rev Req '!res797sum</definedName>
    <definedName name="res797sum" localSheetId="7">'Energy Acct Tracking of 2540221'!res797sum</definedName>
    <definedName name="res797sum" localSheetId="6">'SAP 301, 311 Interest'!res797sum</definedName>
    <definedName name="res797sum">[0]!res797sum</definedName>
    <definedName name="RES97budget" localSheetId="5">'2015 Rev Req '!RES97budget</definedName>
    <definedName name="RES97budget" localSheetId="7">'Energy Acct Tracking of 2540221'!RES97budget</definedName>
    <definedName name="RES97budget" localSheetId="6">'SAP 301, 311 Interest'!RES97budget</definedName>
    <definedName name="RES97budget">[0]!RES97budget</definedName>
    <definedName name="resEVA2ndqtr" localSheetId="5">'2015 Rev Req '!resEVA2ndqtr</definedName>
    <definedName name="resEVA2ndqtr" localSheetId="7">'Energy Acct Tracking of 2540221'!resEVA2ndqtr</definedName>
    <definedName name="resEVA2ndqtr" localSheetId="6">'SAP 301, 311 Interest'!resEVA2ndqtr</definedName>
    <definedName name="resEVA2ndqtr">[0]!resEVA2ndqtr</definedName>
    <definedName name="resource_lookup">'[52]#REF'!$B$3:$C$112</definedName>
    <definedName name="resource_name_lookup">'[53]Map Table'!$B$4:$C$100</definedName>
    <definedName name="RETRUN_TO_SUMARY_2" localSheetId="5">'2015 Rev Req '!RETRUN_TO_SUMARY_2</definedName>
    <definedName name="RETRUN_TO_SUMARY_2" localSheetId="7">'Energy Acct Tracking of 2540221'!RETRUN_TO_SUMARY_2</definedName>
    <definedName name="RETRUN_TO_SUMARY_2" localSheetId="6">'SAP 301, 311 Interest'!RETRUN_TO_SUMARY_2</definedName>
    <definedName name="RETRUN_TO_SUMARY_2">[0]!RETRUN_TO_SUMARY_2</definedName>
    <definedName name="RID">'[54]#REF'!$AB$4</definedName>
    <definedName name="Round5" localSheetId="11">[55]!Round5</definedName>
    <definedName name="Round5" localSheetId="2">[55]!Round5</definedName>
    <definedName name="Round5" localSheetId="12">[55]!Round5</definedName>
    <definedName name="Round5">[55]!Round5</definedName>
    <definedName name="RowAvgCF">[10]Resources!$J$76</definedName>
    <definedName name="RowB2CF">[10]Resources!$J$75</definedName>
    <definedName name="RowCapCost">[10]Resources!$J$68</definedName>
    <definedName name="RowFOM">[10]Resources!$J$70</definedName>
    <definedName name="RowNIMF">[10]Resources!$J$72</definedName>
    <definedName name="RowNIMV">[10]Resources!$J$73</definedName>
    <definedName name="RowPPAPrice">[10]Resources!$J$74</definedName>
    <definedName name="RowVOM">[10]Resources!$J$71</definedName>
    <definedName name="RowY0">[10]Resources!$J$69</definedName>
    <definedName name="rrsum1">[5]PartsFlow!$D$50:$R$51</definedName>
    <definedName name="rrsum10">[5]PartsFlow!$D$221:$R$222</definedName>
    <definedName name="rrsum11">[5]PartsFlow!$D$240:$R$241</definedName>
    <definedName name="rrsum12">[5]PartsFlow!$D$259:$R$260</definedName>
    <definedName name="rrsum13">[5]PartsFlow!$D$278:$R$279</definedName>
    <definedName name="rrsum14">[5]PartsFlow!$D$297:$R$298</definedName>
    <definedName name="rrsum2">[5]PartsFlow!$D$69:$R$70</definedName>
    <definedName name="rrsum3">[5]PartsFlow!$D$88:$R$89</definedName>
    <definedName name="rrsum4">[5]PartsFlow!$D$107:$R$108</definedName>
    <definedName name="rrsum5">[5]PartsFlow!$D$126:$R$127</definedName>
    <definedName name="rrsum6">[5]PartsFlow!$D$145:$R$146</definedName>
    <definedName name="rrsum7">[5]PartsFlow!$D$164:$R$165</definedName>
    <definedName name="rrsum8">[5]PartsFlow!$D$183:$R$184</definedName>
    <definedName name="rrsum9">[5]PartsFlow!$D$202:$R$203</definedName>
    <definedName name="s">[56]Offer_Value!$B$15:$AE$15</definedName>
    <definedName name="SalesTaxDate1">[9]Assumptions!$C$62</definedName>
    <definedName name="SalesTaxDate2">[9]Assumptions!$C$64</definedName>
    <definedName name="SalesTaxDate3">[9]Assumptions!$C$66</definedName>
    <definedName name="SalesTaxRate">'[17]General Inputs'!$E$21</definedName>
    <definedName name="SalesTaxRate1">[9]Assumptions!$C$61</definedName>
    <definedName name="SalesTaxRate2">[9]Assumptions!$C$63</definedName>
    <definedName name="SalesTaxRate3">[9]Assumptions!$C$65</definedName>
    <definedName name="SAPBEXhrIndnt" hidden="1">"Wide"</definedName>
    <definedName name="SAPsysID" hidden="1">"708C5W7SBKP804JT78WJ0JNKI"</definedName>
    <definedName name="SAPwbID" hidden="1">"ARS"</definedName>
    <definedName name="Sch194Rlfwd">'[57]Sch94 Rlfwd'!$B$11</definedName>
    <definedName name="ScheduleStart">[5]PartsFlow!$E$9</definedName>
    <definedName name="ScheduleValues">[5]PartsFlow!$E$9:$BX$24</definedName>
    <definedName name="sdlfhsdlhfkl" localSheetId="5" hidden="1">{#N/A,#N/A,FALSE,"Summ";#N/A,#N/A,FALSE,"General"}</definedName>
    <definedName name="sdlfhsdlhfkl" localSheetId="14" hidden="1">{#N/A,#N/A,FALSE,"Summ";#N/A,#N/A,FALSE,"General"}</definedName>
    <definedName name="sdlfhsdlhfkl" localSheetId="12" hidden="1">{#N/A,#N/A,FALSE,"Summ";#N/A,#N/A,FALSE,"General"}</definedName>
    <definedName name="sdlfhsdlhfkl" hidden="1">{#N/A,#N/A,FALSE,"Summ";#N/A,#N/A,FALSE,"General"}</definedName>
    <definedName name="Sep03AMA">[2]BS!$AG$7:$AG$3582</definedName>
    <definedName name="Sep04AMA">[1]BS!$AL$7:$AL$3582</definedName>
    <definedName name="SepNCF">[9]Assumptions!$C$43</definedName>
    <definedName name="setdateB">[58]assumptions!$F$16</definedName>
    <definedName name="seven" localSheetId="5" hidden="1">{#N/A,#N/A,FALSE,"CRPT";#N/A,#N/A,FALSE,"TREND";#N/A,#N/A,FALSE,"%Curve"}</definedName>
    <definedName name="seven" localSheetId="14" hidden="1">{#N/A,#N/A,FALSE,"CRPT";#N/A,#N/A,FALSE,"TREND";#N/A,#N/A,FALSE,"%Curve"}</definedName>
    <definedName name="seven" localSheetId="12" hidden="1">{#N/A,#N/A,FALSE,"CRPT";#N/A,#N/A,FALSE,"TREND";#N/A,#N/A,FALSE,"%Curve"}</definedName>
    <definedName name="seven" hidden="1">{#N/A,#N/A,FALSE,"CRPT";#N/A,#N/A,FALSE,"TREND";#N/A,#N/A,FALSE,"%Curve"}</definedName>
    <definedName name="six" localSheetId="5" hidden="1">{#N/A,#N/A,FALSE,"Drill Sites";"WP 212",#N/A,FALSE,"MWAG EOR";"WP 213",#N/A,FALSE,"MWAG EOR";#N/A,#N/A,FALSE,"Misc. Facility";#N/A,#N/A,FALSE,"WWTP"}</definedName>
    <definedName name="six" localSheetId="9" hidden="1">{#N/A,#N/A,FALSE,"Drill Sites";"WP 212",#N/A,FALSE,"MWAG EOR";"WP 213",#N/A,FALSE,"MWAG EOR";#N/A,#N/A,FALSE,"Misc. Facility";#N/A,#N/A,FALSE,"WWTP"}</definedName>
    <definedName name="six" localSheetId="7" hidden="1">{#N/A,#N/A,FALSE,"Drill Sites";"WP 212",#N/A,FALSE,"MWAG EOR";"WP 213",#N/A,FALSE,"MWAG EOR";#N/A,#N/A,FALSE,"Misc. Facility";#N/A,#N/A,FALSE,"WWTP"}</definedName>
    <definedName name="six" localSheetId="6" hidden="1">{#N/A,#N/A,FALSE,"Drill Sites";"WP 212",#N/A,FALSE,"MWAG EOR";"WP 213",#N/A,FALSE,"MWAG EOR";#N/A,#N/A,FALSE,"Misc. Facility";#N/A,#N/A,FALSE,"WWTP"}</definedName>
    <definedName name="six" localSheetId="14" hidden="1">{#N/A,#N/A,FALSE,"Drill Sites";"WP 212",#N/A,FALSE,"MWAG EOR";"WP 213",#N/A,FALSE,"MWAG EOR";#N/A,#N/A,FALSE,"Misc. Facility";#N/A,#N/A,FALSE,"WWTP"}</definedName>
    <definedName name="six" localSheetId="12" hidden="1">{#N/A,#N/A,FALSE,"Drill Sites";"WP 212",#N/A,FALSE,"MWAG EOR";"WP 213",#N/A,FALSE,"MWAG EOR";#N/A,#N/A,FALSE,"Misc. Facility";#N/A,#N/A,FALSE,"WWTP"}</definedName>
    <definedName name="six" hidden="1">{#N/A,#N/A,FALSE,"Drill Sites";"WP 212",#N/A,FALSE,"MWAG EOR";"WP 213",#N/A,FALSE,"MWAG EOR";#N/A,#N/A,FALSE,"Misc. Facility";#N/A,#N/A,FALSE,"WWTP"}</definedName>
    <definedName name="Spare1">[5]PartsFlow!$D$34:$R$43</definedName>
    <definedName name="SPChart">'[5]Self Perf. Chart'!$A$1</definedName>
    <definedName name="SPItem">'[5]Self-Perf Itemization'!$A$1</definedName>
    <definedName name="SponsorPretxWtgdWACC">[9]Assumptions!$C$215</definedName>
    <definedName name="SponsorWACC">[9]Assumptions!$C$213</definedName>
    <definedName name="StalkingHorseBid">[17]CapEx!$B$33</definedName>
    <definedName name="StartDate">[8]Assumptions!$C$9</definedName>
    <definedName name="StartQuarter">'[5]Customer Data'!$F$11</definedName>
    <definedName name="StartupEsc">[9]Assumptions!$C$160</definedName>
    <definedName name="StartupRate">[9]Assumptions!$C$159</definedName>
    <definedName name="StartupTerm">[9]Assumptions!$C$161</definedName>
    <definedName name="StartYear">'[5]Customer Data'!$F$10</definedName>
    <definedName name="STATE_UTILITY_TAX">'[7]MJS-14'!$N$16</definedName>
    <definedName name="stconfig">'[5]Customer Data'!$E$73:$E$80</definedName>
    <definedName name="STDataStart">[5]PartsDataTable!$C$61</definedName>
    <definedName name="stformat">'[5]Customer Data'!$D$72</definedName>
    <definedName name="stg3_0green1">'[5]Customer Data'!$I$154:$I$161</definedName>
    <definedName name="stg3_0green10">'[5]Customer Data'!$I$116</definedName>
    <definedName name="stg3_0green11">'[5]Customer Data'!$I$119</definedName>
    <definedName name="stg3_0green12">'[5]Customer Data'!$I$122</definedName>
    <definedName name="stg3_0green2">'[5]Customer Data'!$E$176:$E$183</definedName>
    <definedName name="stg3_0green3">'[5]Customer Data'!$H$176:$H$183</definedName>
    <definedName name="stg3_0green4">'[5]Customer Data'!$C$116</definedName>
    <definedName name="stg3_0green5">'[5]Customer Data'!$C$119</definedName>
    <definedName name="stg3_0green6">'[5]Customer Data'!$C$122</definedName>
    <definedName name="stg3_0green7">'[5]Customer Data'!$G$116</definedName>
    <definedName name="stg3_0green8">'[5]Customer Data'!$G$119</definedName>
    <definedName name="stg3_0green9">'[5]Customer Data'!$G$122</definedName>
    <definedName name="stg3_1green1">'[5]Customer Data'!$E$116</definedName>
    <definedName name="stg3_1green2">'[5]Customer Data'!$E$119</definedName>
    <definedName name="stg3_1green3">'[5]Customer Data'!$E$122</definedName>
    <definedName name="stg3_graytext1">'[5]Customer Data'!$I$152:$I$153</definedName>
    <definedName name="stg3_graytext2">'[5]Customer Data'!$E$174:$E$175</definedName>
    <definedName name="stg3_graytext3">'[5]Customer Data'!$H$174:$H$175</definedName>
    <definedName name="stg3_hiderow1">'[5]Customer Data'!$139:$139</definedName>
    <definedName name="stg3_hiderow2">'[5]Customer Data'!$142:$142</definedName>
    <definedName name="stg3_hiderow3">'[5]Customer Data'!$145:$145</definedName>
    <definedName name="stg3_hiderow4">'[5]Customer Data'!$116:$116</definedName>
    <definedName name="stg3_hiderow5">'[5]Customer Data'!$119:$119</definedName>
    <definedName name="stg3_hiderow6">'[5]Customer Data'!$122:$122</definedName>
    <definedName name="stg3_NoPartgreen1">'[5]Customer Data'!$I$162:$I$169</definedName>
    <definedName name="stg3_NoPartgreen2">'[5]Customer Data'!$E$184:$E$191</definedName>
    <definedName name="stg3_NoPartgreen3">'[5]Customer Data'!$H$184:$H$191</definedName>
    <definedName name="sthistory">'[5]Customer Data'!$68:$82</definedName>
    <definedName name="STMajCustInt">'[5]Customer Data'!$E$105</definedName>
    <definedName name="STMajorSpares">'[5]Customer Data'!$C$105</definedName>
    <definedName name="STMinCustInt">'[5]Customer Data'!$E$104</definedName>
    <definedName name="STMinorSpares">'[5]Customer Data'!$C$104</definedName>
    <definedName name="stnumber">'[5]Customer Data'!$F$14</definedName>
    <definedName name="Strike_days">[56]Offer_Value!$B$36:$AE$36</definedName>
    <definedName name="stselect">[5]PartsDataTable!$F$41</definedName>
    <definedName name="t" localSheetId="5" hidden="1">{#N/A,#N/A,FALSE,"CESTSUM";#N/A,#N/A,FALSE,"est sum A";#N/A,#N/A,FALSE,"est detail A"}</definedName>
    <definedName name="t" localSheetId="9" hidden="1">{#N/A,#N/A,FALSE,"CESTSUM";#N/A,#N/A,FALSE,"est sum A";#N/A,#N/A,FALSE,"est detail A"}</definedName>
    <definedName name="t" localSheetId="7" hidden="1">{#N/A,#N/A,FALSE,"CESTSUM";#N/A,#N/A,FALSE,"est sum A";#N/A,#N/A,FALSE,"est detail A"}</definedName>
    <definedName name="t" localSheetId="6" hidden="1">{#N/A,#N/A,FALSE,"CESTSUM";#N/A,#N/A,FALSE,"est sum A";#N/A,#N/A,FALSE,"est detail A"}</definedName>
    <definedName name="t" localSheetId="14" hidden="1">{#N/A,#N/A,FALSE,"CESTSUM";#N/A,#N/A,FALSE,"est sum A";#N/A,#N/A,FALSE,"est detail A"}</definedName>
    <definedName name="t" localSheetId="12" hidden="1">{#N/A,#N/A,FALSE,"CESTSUM";#N/A,#N/A,FALSE,"est sum A";#N/A,#N/A,FALSE,"est detail A"}</definedName>
    <definedName name="t" hidden="1">{#N/A,#N/A,FALSE,"CESTSUM";#N/A,#N/A,FALSE,"est sum A";#N/A,#N/A,FALSE,"est detail A"}</definedName>
    <definedName name="T1AtCI">'[5]Customer Data'!$F$58</definedName>
    <definedName name="T1AtHGP">'[5]Customer Data'!$G$58</definedName>
    <definedName name="T1AtMI">'[5]Customer Data'!$H$58</definedName>
    <definedName name="T1LeadTime">'[5]Customer Data'!$I$58</definedName>
    <definedName name="T1OPYEAR">'[5]Customer Data'!$C$58</definedName>
    <definedName name="T1QTR1">[5]PartsFlow!$E$10</definedName>
    <definedName name="t1sched">[5]PartsFlow!$E$10:$R$10</definedName>
    <definedName name="T1TotalExp">'[5]Customer Data'!$E$58</definedName>
    <definedName name="T2AtCI">'[5]Customer Data'!$F$59</definedName>
    <definedName name="T2AtHGP">'[5]Customer Data'!$G$59</definedName>
    <definedName name="T2AtMI">'[5]Customer Data'!$H$59</definedName>
    <definedName name="T2LeadTime">'[5]Customer Data'!$I$59</definedName>
    <definedName name="T2OPYEAR">'[5]Customer Data'!$C$59</definedName>
    <definedName name="T2QTR1">[5]PartsFlow!$E$12</definedName>
    <definedName name="t2sched">[5]PartsFlow!$E$12:$R$12</definedName>
    <definedName name="T2TotalExp">'[5]Customer Data'!$E$59</definedName>
    <definedName name="T3AtCI">'[5]Customer Data'!$F$60</definedName>
    <definedName name="T3AtHGP">'[5]Customer Data'!$G$60</definedName>
    <definedName name="T3AtMI">'[5]Customer Data'!$H$60</definedName>
    <definedName name="T3LeadTime">'[5]Customer Data'!$I$60</definedName>
    <definedName name="T3OPYEAR">'[5]Customer Data'!$C$60</definedName>
    <definedName name="T3QTR1">[5]PartsFlow!$E$14</definedName>
    <definedName name="t3sched">[5]PartsFlow!$E$24:$R$24</definedName>
    <definedName name="T3TotalExp">'[5]Customer Data'!$E$60</definedName>
    <definedName name="T4AtCI">'[5]Customer Data'!$F$61</definedName>
    <definedName name="T4AtHGP">'[5]Customer Data'!$G$61</definedName>
    <definedName name="T4AtMI">'[5]Customer Data'!$H$61</definedName>
    <definedName name="T4LeadTime">'[5]Customer Data'!$I$61</definedName>
    <definedName name="T4OPYEAR">'[5]Customer Data'!$C$61</definedName>
    <definedName name="T4QTR1">[5]PartsFlow!$E$16</definedName>
    <definedName name="T4TotalExp">'[5]Customer Data'!$E$61</definedName>
    <definedName name="T5AtCI">'[5]Customer Data'!$F$62</definedName>
    <definedName name="T5AtHGP">'[5]Customer Data'!$G$62</definedName>
    <definedName name="T5AtMI">'[5]Customer Data'!$H$62</definedName>
    <definedName name="T5LeadTime">'[5]Customer Data'!$I$62</definedName>
    <definedName name="T5OPYEAR">'[5]Customer Data'!$C$62</definedName>
    <definedName name="T5QTR1">[5]PartsFlow!$E$18</definedName>
    <definedName name="T5TotalExp">'[5]Customer Data'!$E$62</definedName>
    <definedName name="T6AtCI">'[5]Customer Data'!$F$63</definedName>
    <definedName name="T6AtHGP">'[5]Customer Data'!$G$63</definedName>
    <definedName name="T6AtMI">'[5]Customer Data'!$H$63</definedName>
    <definedName name="T6LeadTime">'[5]Customer Data'!$I$63</definedName>
    <definedName name="T6OPYEAR">'[5]Customer Data'!$C$63</definedName>
    <definedName name="T6QTR1">[5]PartsFlow!$E$20</definedName>
    <definedName name="T6TotalExp">'[5]Customer Data'!$E$63</definedName>
    <definedName name="T7AtCI">'[5]Customer Data'!$F$64</definedName>
    <definedName name="T7AtHGP">'[5]Customer Data'!$G$64</definedName>
    <definedName name="T7AtMI">'[5]Customer Data'!$H$64</definedName>
    <definedName name="T7LeadTime">'[5]Customer Data'!$I$64</definedName>
    <definedName name="T7OPYEAR">'[5]Customer Data'!$C$64</definedName>
    <definedName name="T7QTR1">[5]PartsFlow!$E$22</definedName>
    <definedName name="T7TotalExp">'[5]Customer Data'!$E$64</definedName>
    <definedName name="T8AtCI">'[5]Customer Data'!$F$65</definedName>
    <definedName name="T8AtHGP">'[5]Customer Data'!$G$65</definedName>
    <definedName name="T8AtMI">'[5]Customer Data'!$H$65</definedName>
    <definedName name="T8LeadTime">'[5]Customer Data'!$I$65</definedName>
    <definedName name="T8OPYEAR">'[5]Customer Data'!$C$65</definedName>
    <definedName name="T8QTR1">[5]PartsFlow!$E$24</definedName>
    <definedName name="T8TotalExp">'[5]Customer Data'!$E$65</definedName>
    <definedName name="TaxDepBasis">[9]Assumptions!$C$187</definedName>
    <definedName name="taxes" localSheetId="5">'2015 Rev Req '!taxes</definedName>
    <definedName name="taxes" localSheetId="7">'Energy Acct Tracking of 2540221'!taxes</definedName>
    <definedName name="taxes" localSheetId="6">'SAP 301, 311 Interest'!taxes</definedName>
    <definedName name="taxes">[0]!taxes</definedName>
    <definedName name="tblecontents" localSheetId="5">'2015 Rev Req '!tblecontents</definedName>
    <definedName name="tblecontents" localSheetId="7">'Energy Acct Tracking of 2540221'!tblecontents</definedName>
    <definedName name="tblecontents" localSheetId="6">'SAP 301, 311 Interest'!tblecontents</definedName>
    <definedName name="tblecontents">[0]!tblecontents</definedName>
    <definedName name="tc">'[59]Assumptions Project XYZ'!$C$4</definedName>
    <definedName name="technology">[5]PartsDataTable!$A$2:$A$13</definedName>
    <definedName name="techselect">[5]PartsDataTable!$B$1</definedName>
    <definedName name="techstart">[5]PartsDataTable!$A$1</definedName>
    <definedName name="tem" localSheetId="5" hidden="1">{#N/A,#N/A,FALSE,"Summ";#N/A,#N/A,FALSE,"General"}</definedName>
    <definedName name="tem" localSheetId="14" hidden="1">{#N/A,#N/A,FALSE,"Summ";#N/A,#N/A,FALSE,"General"}</definedName>
    <definedName name="tem" localSheetId="12" hidden="1">{#N/A,#N/A,FALSE,"Summ";#N/A,#N/A,FALSE,"General"}</definedName>
    <definedName name="tem" hidden="1">{#N/A,#N/A,FALSE,"Summ";#N/A,#N/A,FALSE,"General"}</definedName>
    <definedName name="TEMP" localSheetId="5" hidden="1">{#N/A,#N/A,FALSE,"Summ";#N/A,#N/A,FALSE,"General"}</definedName>
    <definedName name="TEMP" localSheetId="9" hidden="1">{#N/A,#N/A,FALSE,"Summ";#N/A,#N/A,FALSE,"General"}</definedName>
    <definedName name="TEMP" localSheetId="7" hidden="1">{#N/A,#N/A,FALSE,"Summ";#N/A,#N/A,FALSE,"General"}</definedName>
    <definedName name="TEMP" localSheetId="6" hidden="1">{#N/A,#N/A,FALSE,"Summ";#N/A,#N/A,FALSE,"General"}</definedName>
    <definedName name="TEMP" localSheetId="14" hidden="1">{#N/A,#N/A,FALSE,"Summ";#N/A,#N/A,FALSE,"General"}</definedName>
    <definedName name="TEMP" localSheetId="12" hidden="1">{#N/A,#N/A,FALSE,"Summ";#N/A,#N/A,FALSE,"General"}</definedName>
    <definedName name="TEMP" hidden="1">{#N/A,#N/A,FALSE,"Summ";#N/A,#N/A,FALSE,"General"}</definedName>
    <definedName name="Temp1" localSheetId="5" hidden="1">{#N/A,#N/A,FALSE,"CESTSUM";#N/A,#N/A,FALSE,"est sum A";#N/A,#N/A,FALSE,"est detail A"}</definedName>
    <definedName name="Temp1" localSheetId="9" hidden="1">{#N/A,#N/A,FALSE,"CESTSUM";#N/A,#N/A,FALSE,"est sum A";#N/A,#N/A,FALSE,"est detail A"}</definedName>
    <definedName name="Temp1" localSheetId="7" hidden="1">{#N/A,#N/A,FALSE,"CESTSUM";#N/A,#N/A,FALSE,"est sum A";#N/A,#N/A,FALSE,"est detail A"}</definedName>
    <definedName name="Temp1" localSheetId="6" hidden="1">{#N/A,#N/A,FALSE,"CESTSUM";#N/A,#N/A,FALSE,"est sum A";#N/A,#N/A,FALSE,"est detail A"}</definedName>
    <definedName name="Temp1" localSheetId="14" hidden="1">{#N/A,#N/A,FALSE,"CESTSUM";#N/A,#N/A,FALSE,"est sum A";#N/A,#N/A,FALSE,"est detail A"}</definedName>
    <definedName name="Temp1" localSheetId="12" hidden="1">{#N/A,#N/A,FALSE,"CESTSUM";#N/A,#N/A,FALSE,"est sum A";#N/A,#N/A,FALSE,"est detail A"}</definedName>
    <definedName name="Temp1" hidden="1">{#N/A,#N/A,FALSE,"CESTSUM";#N/A,#N/A,FALSE,"est sum A";#N/A,#N/A,FALSE,"est detail A"}</definedName>
    <definedName name="temp2" localSheetId="5" hidden="1">{#N/A,#N/A,FALSE,"CESTSUM";#N/A,#N/A,FALSE,"est sum A";#N/A,#N/A,FALSE,"est detail A"}</definedName>
    <definedName name="temp2" localSheetId="14" hidden="1">{#N/A,#N/A,FALSE,"CESTSUM";#N/A,#N/A,FALSE,"est sum A";#N/A,#N/A,FALSE,"est detail A"}</definedName>
    <definedName name="temp2" localSheetId="12" hidden="1">{#N/A,#N/A,FALSE,"CESTSUM";#N/A,#N/A,FALSE,"est sum A";#N/A,#N/A,FALSE,"est detail A"}</definedName>
    <definedName name="temp2" hidden="1">{#N/A,#N/A,FALSE,"CESTSUM";#N/A,#N/A,FALSE,"est sum A";#N/A,#N/A,FALSE,"est detail A"}</definedName>
    <definedName name="TEST">2000</definedName>
    <definedName name="TESTYEAR">'[29]JHS-21'!$A$7</definedName>
    <definedName name="ThermalBookLife">[8]Assumptions!$C$25</definedName>
    <definedName name="Title">[8]Assumptions!$A$1</definedName>
    <definedName name="TotalEquity">'[17]Revenue Calculation'!$I$6</definedName>
    <definedName name="TPactuals" localSheetId="5">'2015 Rev Req '!TPactuals</definedName>
    <definedName name="TPactuals" localSheetId="7">'Energy Acct Tracking of 2540221'!TPactuals</definedName>
    <definedName name="TPactuals" localSheetId="6">'SAP 301, 311 Interest'!TPactuals</definedName>
    <definedName name="TPactuals">[0]!TPactuals</definedName>
    <definedName name="TPbudget" localSheetId="5">'2015 Rev Req '!TPbudget</definedName>
    <definedName name="TPbudget" localSheetId="7">'Energy Acct Tracking of 2540221'!TPbudget</definedName>
    <definedName name="TPbudget" localSheetId="6">'SAP 301, 311 Interest'!TPbudget</definedName>
    <definedName name="TPbudget">[0]!TPbudget</definedName>
    <definedName name="tr" localSheetId="5" hidden="1">{#N/A,#N/A,FALSE,"CESTSUM";#N/A,#N/A,FALSE,"est sum A";#N/A,#N/A,FALSE,"est detail A"}</definedName>
    <definedName name="tr" localSheetId="14" hidden="1">{#N/A,#N/A,FALSE,"CESTSUM";#N/A,#N/A,FALSE,"est sum A";#N/A,#N/A,FALSE,"est detail A"}</definedName>
    <definedName name="tr" localSheetId="12" hidden="1">{#N/A,#N/A,FALSE,"CESTSUM";#N/A,#N/A,FALSE,"est sum A";#N/A,#N/A,FALSE,"est detail A"}</definedName>
    <definedName name="tr" hidden="1">{#N/A,#N/A,FALSE,"CESTSUM";#N/A,#N/A,FALSE,"est sum A";#N/A,#N/A,FALSE,"est detail A"}</definedName>
    <definedName name="TRANS2007">SUM('[4]Run-Cost Data'!$T$5:$X$5)</definedName>
    <definedName name="TRANS2008">SUM('[4]Run-Cost Data'!$T$6:$X$17)</definedName>
    <definedName name="TRANS2009">SUM('[4]Run-Cost Data'!$T$18:$X$29)</definedName>
    <definedName name="TRANS2010">SUM('[4]Run-Cost Data'!$T$30:$X$41)</definedName>
    <definedName name="TRANS2011">SUM('[4]Run-Cost Data'!$T$42:$X$53)</definedName>
    <definedName name="TRANS2012">SUM('[4]Run-Cost Data'!$T$54:$X$65)</definedName>
    <definedName name="TRANS2013">SUM('[4]Run-Cost Data'!$T$66:$X$77)</definedName>
    <definedName name="TRANS2014">SUM('[4]Run-Cost Data'!$T$78:$X$89)</definedName>
    <definedName name="TRANS2015">SUM('[4]Run-Cost Data'!$T$90:$X$101)</definedName>
    <definedName name="TRANS2016">SUM('[4]Run-Cost Data'!$T$102:$X$113)</definedName>
    <definedName name="TRANS2017">SUM('[4]Run-Cost Data'!$T$114:$X$125)</definedName>
    <definedName name="TRANS2018">SUM('[4]Run-Cost Data'!$T$126:$X$137)</definedName>
    <definedName name="TRANS2019">SUM('[4]Run-Cost Data'!$T$138:$X$149)</definedName>
    <definedName name="TRANS2020">SUM('[4]Run-Cost Data'!$T$150:$X$161)</definedName>
    <definedName name="TRANS2021">SUM('[4]Run-Cost Data'!$T$162:$X$173)</definedName>
    <definedName name="TRANS2022">SUM('[4]Run-Cost Data'!$T$174:$X$185)</definedName>
    <definedName name="TRANS2023">SUM('[4]Run-Cost Data'!$T$186:$X$197)</definedName>
    <definedName name="TRANS2024">SUM('[4]Run-Cost Data'!$T$198:$X$209)</definedName>
    <definedName name="TRANS2025">SUM('[4]Run-Cost Data'!$T$210:$X$221)</definedName>
    <definedName name="TRANS2026">SUM('[4]Run-Cost Data'!$T$222:$X$233)</definedName>
    <definedName name="TransCap">'[15]General Inputs'!$E$17</definedName>
    <definedName name="Transfer" localSheetId="11" hidden="1">#REF!</definedName>
    <definedName name="Transfer" localSheetId="2" hidden="1">#REF!</definedName>
    <definedName name="Transfer" localSheetId="7" hidden="1">#REF!</definedName>
    <definedName name="Transfer" localSheetId="6" hidden="1">#REF!</definedName>
    <definedName name="Transfer" localSheetId="12" hidden="1">#REF!</definedName>
    <definedName name="Transfer" hidden="1">#REF!</definedName>
    <definedName name="Transfers" localSheetId="11" hidden="1">#REF!</definedName>
    <definedName name="Transfers" localSheetId="2" hidden="1">#REF!</definedName>
    <definedName name="Transfers" localSheetId="7" hidden="1">#REF!</definedName>
    <definedName name="Transfers" localSheetId="6" hidden="1">#REF!</definedName>
    <definedName name="Transfers" localSheetId="12" hidden="1">#REF!</definedName>
    <definedName name="Transfers" hidden="1">#REF!</definedName>
    <definedName name="TurbineCosts">'[19]Assumptions Project XYZ'!$C$4</definedName>
    <definedName name="TurbNameplate">[12]Assumptions!$C$51</definedName>
    <definedName name="TurbQuant">[9]Assumptions!$C$50</definedName>
    <definedName name="u" localSheetId="5" hidden="1">{#N/A,#N/A,FALSE,"Coversheet";#N/A,#N/A,FALSE,"QA"}</definedName>
    <definedName name="u" localSheetId="9" hidden="1">{#N/A,#N/A,FALSE,"Summ";#N/A,#N/A,FALSE,"General"}</definedName>
    <definedName name="u" localSheetId="7" hidden="1">{#N/A,#N/A,FALSE,"Summ";#N/A,#N/A,FALSE,"General"}</definedName>
    <definedName name="u" localSheetId="6" hidden="1">{#N/A,#N/A,FALSE,"Summ";#N/A,#N/A,FALSE,"General"}</definedName>
    <definedName name="u" localSheetId="14" hidden="1">{#N/A,#N/A,FALSE,"Summ";#N/A,#N/A,FALSE,"General"}</definedName>
    <definedName name="u" localSheetId="12" hidden="1">{#N/A,#N/A,FALSE,"Summ";#N/A,#N/A,FALSE,"General"}</definedName>
    <definedName name="u" hidden="1">{#N/A,#N/A,FALSE,"Coversheet";#N/A,#N/A,FALSE,"QA"}</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SD_Rates_zero">[60]USD_LIBOR!$D$32:$E$71</definedName>
    <definedName name="v" localSheetId="5" hidden="1">{#N/A,#N/A,FALSE,"Coversheet";#N/A,#N/A,FALSE,"QA"}</definedName>
    <definedName name="v" localSheetId="14" hidden="1">{#N/A,#N/A,FALSE,"Coversheet";#N/A,#N/A,FALSE,"QA"}</definedName>
    <definedName name="v" localSheetId="12" hidden="1">{#N/A,#N/A,FALSE,"Coversheet";#N/A,#N/A,FALSE,"QA"}</definedName>
    <definedName name="v" hidden="1">{#N/A,#N/A,FALSE,"Coversheet";#N/A,#N/A,FALSE,"QA"}</definedName>
    <definedName name="Value" localSheetId="5" hidden="1">{#N/A,#N/A,FALSE,"Summ";#N/A,#N/A,FALSE,"General"}</definedName>
    <definedName name="Value" localSheetId="14" hidden="1">{#N/A,#N/A,FALSE,"Summ";#N/A,#N/A,FALSE,"General"}</definedName>
    <definedName name="Value" localSheetId="12" hidden="1">{#N/A,#N/A,FALSE,"Summ";#N/A,#N/A,FALSE,"General"}</definedName>
    <definedName name="Value" hidden="1">{#N/A,#N/A,FALSE,"Summ";#N/A,#N/A,FALSE,"General"}</definedName>
    <definedName name="Values_Entered" localSheetId="5">IF(Loan_Amount*Interest_Rate*Loan_Years*Loan_Start&gt;0,1,0)</definedName>
    <definedName name="Values_Entered" localSheetId="11">IF(Loan_Amount*Interest_Rate*Loan_Years*Loan_Start&gt;0,1,0)</definedName>
    <definedName name="Values_Entered" localSheetId="2">IF(Loan_Amount*Interest_Rate*Loan_Years*Loan_Start&gt;0,1,0)</definedName>
    <definedName name="Values_Entered" localSheetId="14">IF(Loan_Amount*Interest_Rate*Loan_Years*Loan_Start&gt;0,1,0)</definedName>
    <definedName name="Values_Entered" localSheetId="12">IF(Loan_Amount*Interest_Rate*Loan_Years*Loan_Start&gt;0,1,0)</definedName>
    <definedName name="Values_Entered">IF(Loan_Amount*Interest_Rate*Loan_Years*Loan_Start&gt;0,1,0)</definedName>
    <definedName name="VarTranEsc">[9]Assumptions!$C$166</definedName>
    <definedName name="VarTranRate">[9]Assumptions!$C$165</definedName>
    <definedName name="version">[5]PartsDataTable!$A$14</definedName>
    <definedName name="View_Graph3" localSheetId="11">[22]!View_Graph3</definedName>
    <definedName name="View_Graph3" localSheetId="2">[22]!View_Graph3</definedName>
    <definedName name="View_Graph3" localSheetId="12">[22]!View_Graph3</definedName>
    <definedName name="View_Graph3">[22]!View_Graph3</definedName>
    <definedName name="VOMEsc">[8]Assumptions!$C$21</definedName>
    <definedName name="w" localSheetId="5" hidden="1">{#N/A,#N/A,FALSE,"Schedule F";#N/A,#N/A,FALSE,"Schedule G"}</definedName>
    <definedName name="w" localSheetId="14" hidden="1">{#N/A,#N/A,FALSE,"Schedule F";#N/A,#N/A,FALSE,"Schedule G"}</definedName>
    <definedName name="w" localSheetId="12" hidden="1">{#N/A,#N/A,FALSE,"Schedule F";#N/A,#N/A,FALSE,"Schedule G"}</definedName>
    <definedName name="w" hidden="1">{#N/A,#N/A,FALSE,"Schedule F";#N/A,#N/A,FALSE,"Schedule G"}</definedName>
    <definedName name="WACC">[8]Assumptions!$I$61</definedName>
    <definedName name="we" localSheetId="5" hidden="1">{#N/A,#N/A,FALSE,"Pg 6b CustCount_Gas";#N/A,#N/A,FALSE,"QA";#N/A,#N/A,FALSE,"Report";#N/A,#N/A,FALSE,"forecast"}</definedName>
    <definedName name="we" localSheetId="9" hidden="1">{#N/A,#N/A,FALSE,"Pg 6b CustCount_Gas";#N/A,#N/A,FALSE,"QA";#N/A,#N/A,FALSE,"Report";#N/A,#N/A,FALSE,"forecast"}</definedName>
    <definedName name="we" localSheetId="7" hidden="1">{#N/A,#N/A,FALSE,"Pg 6b CustCount_Gas";#N/A,#N/A,FALSE,"QA";#N/A,#N/A,FALSE,"Report";#N/A,#N/A,FALSE,"forecast"}</definedName>
    <definedName name="we" localSheetId="6" hidden="1">{#N/A,#N/A,FALSE,"Pg 6b CustCount_Gas";#N/A,#N/A,FALSE,"QA";#N/A,#N/A,FALSE,"Report";#N/A,#N/A,FALSE,"forecast"}</definedName>
    <definedName name="we" localSheetId="14" hidden="1">{#N/A,#N/A,FALSE,"Pg 6b CustCount_Gas";#N/A,#N/A,FALSE,"QA";#N/A,#N/A,FALSE,"Report";#N/A,#N/A,FALSE,"forecast"}</definedName>
    <definedName name="we" localSheetId="12" hidden="1">{#N/A,#N/A,FALSE,"Pg 6b CustCount_Gas";#N/A,#N/A,FALSE,"QA";#N/A,#N/A,FALSE,"Report";#N/A,#N/A,FALSE,"forecast"}</definedName>
    <definedName name="we" hidden="1">{#N/A,#N/A,FALSE,"Pg 6b CustCount_Gas";#N/A,#N/A,FALSE,"QA";#N/A,#N/A,FALSE,"Report";#N/A,#N/A,FALSE,"forecast"}</definedName>
    <definedName name="WH" localSheetId="5" hidden="1">{#N/A,#N/A,FALSE,"Coversheet";#N/A,#N/A,FALSE,"QA"}</definedName>
    <definedName name="WH" localSheetId="14" hidden="1">{#N/A,#N/A,FALSE,"Coversheet";#N/A,#N/A,FALSE,"QA"}</definedName>
    <definedName name="WH" localSheetId="12" hidden="1">{#N/A,#N/A,FALSE,"Coversheet";#N/A,#N/A,FALSE,"QA"}</definedName>
    <definedName name="WH" hidden="1">{#N/A,#N/A,FALSE,"Coversheet";#N/A,#N/A,FALSE,"QA"}</definedName>
    <definedName name="what">'[61]General Inputs'!$E$4</definedName>
    <definedName name="WHS">[42]Warehouse!$C$50:$I$300</definedName>
    <definedName name="Wind_NamePlate">'[10]Wind Own'!$B$7</definedName>
    <definedName name="WindTransCost">[10]Resources!$D$78</definedName>
    <definedName name="wrn.1._.Bi._.Monthly._.CR." localSheetId="5" hidden="1">{#N/A,#N/A,FALSE,"Drill Sites";"WP 212",#N/A,FALSE,"MWAG EOR";"WP 213",#N/A,FALSE,"MWAG EOR";#N/A,#N/A,FALSE,"Misc. Facility";#N/A,#N/A,FALSE,"WWTP"}</definedName>
    <definedName name="wrn.1._.Bi._.Monthly._.CR." localSheetId="9" hidden="1">{#N/A,#N/A,FALSE,"Drill Sites";"WP 212",#N/A,FALSE,"MWAG EOR";"WP 213",#N/A,FALSE,"MWAG EOR";#N/A,#N/A,FALSE,"Misc. Facility";#N/A,#N/A,FALSE,"WWTP"}</definedName>
    <definedName name="wrn.1._.Bi._.Monthly._.CR." localSheetId="7" hidden="1">{#N/A,#N/A,FALSE,"Drill Sites";"WP 212",#N/A,FALSE,"MWAG EOR";"WP 213",#N/A,FALSE,"MWAG EOR";#N/A,#N/A,FALSE,"Misc. Facility";#N/A,#N/A,FALSE,"WWTP"}</definedName>
    <definedName name="wrn.1._.Bi._.Monthly._.CR." localSheetId="6" hidden="1">{#N/A,#N/A,FALSE,"Drill Sites";"WP 212",#N/A,FALSE,"MWAG EOR";"WP 213",#N/A,FALSE,"MWAG EOR";#N/A,#N/A,FALSE,"Misc. Facility";#N/A,#N/A,FALSE,"WWTP"}</definedName>
    <definedName name="wrn.1._.Bi._.Monthly._.CR." localSheetId="14" hidden="1">{#N/A,#N/A,FALSE,"Drill Sites";"WP 212",#N/A,FALSE,"MWAG EOR";"WP 213",#N/A,FALSE,"MWAG EOR";#N/A,#N/A,FALSE,"Misc. Facility";#N/A,#N/A,FALSE,"WWTP"}</definedName>
    <definedName name="wrn.1._.Bi._.Monthly._.CR." localSheetId="12"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5" hidden="1">{#N/A,#N/A,FALSE,"Balance_Sheet";#N/A,#N/A,FALSE,"income_statement_monthly";#N/A,#N/A,FALSE,"income_statement_Quarter";#N/A,#N/A,FALSE,"income_statement_ytd";#N/A,#N/A,FALSE,"income_statement_12Months"}</definedName>
    <definedName name="wrn.10_day._.Package." localSheetId="14" hidden="1">{#N/A,#N/A,FALSE,"Balance_Sheet";#N/A,#N/A,FALSE,"income_statement_monthly";#N/A,#N/A,FALSE,"income_statement_Quarter";#N/A,#N/A,FALSE,"income_statement_ytd";#N/A,#N/A,FALSE,"income_statement_12Months"}</definedName>
    <definedName name="wrn.10_day._.Package." localSheetId="12"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AAI." localSheetId="5" hidden="1">{#N/A,#N/A,FALSE,"CRPT";#N/A,#N/A,FALSE,"TREND";#N/A,#N/A,FALSE,"%Curve"}</definedName>
    <definedName name="wrn.AAI." localSheetId="9" hidden="1">{#N/A,#N/A,FALSE,"CRPT";#N/A,#N/A,FALSE,"TREND";#N/A,#N/A,FALSE,"%Curve"}</definedName>
    <definedName name="wrn.AAI." localSheetId="7" hidden="1">{#N/A,#N/A,FALSE,"CRPT";#N/A,#N/A,FALSE,"TREND";#N/A,#N/A,FALSE,"%Curve"}</definedName>
    <definedName name="wrn.AAI." localSheetId="6" hidden="1">{#N/A,#N/A,FALSE,"CRPT";#N/A,#N/A,FALSE,"TREND";#N/A,#N/A,FALSE,"%Curve"}</definedName>
    <definedName name="wrn.AAI." localSheetId="14" hidden="1">{#N/A,#N/A,FALSE,"CRPT";#N/A,#N/A,FALSE,"TREND";#N/A,#N/A,FALSE,"%Curve"}</definedName>
    <definedName name="wrn.AAI." localSheetId="12" hidden="1">{#N/A,#N/A,FALSE,"CRPT";#N/A,#N/A,FALSE,"TREND";#N/A,#N/A,FALSE,"%Curve"}</definedName>
    <definedName name="wrn.AAI." hidden="1">{#N/A,#N/A,FALSE,"CRPT";#N/A,#N/A,FALSE,"TREND";#N/A,#N/A,FALSE,"%Curve"}</definedName>
    <definedName name="wrn.AAI._.Report." localSheetId="5" hidden="1">{#N/A,#N/A,FALSE,"CRPT";#N/A,#N/A,FALSE,"TREND";#N/A,#N/A,FALSE,"% CURVE"}</definedName>
    <definedName name="wrn.AAI._.Report." localSheetId="9" hidden="1">{#N/A,#N/A,FALSE,"CRPT";#N/A,#N/A,FALSE,"TREND";#N/A,#N/A,FALSE,"% CURVE"}</definedName>
    <definedName name="wrn.AAI._.Report." localSheetId="7" hidden="1">{#N/A,#N/A,FALSE,"CRPT";#N/A,#N/A,FALSE,"TREND";#N/A,#N/A,FALSE,"% CURVE"}</definedName>
    <definedName name="wrn.AAI._.Report." localSheetId="6" hidden="1">{#N/A,#N/A,FALSE,"CRPT";#N/A,#N/A,FALSE,"TREND";#N/A,#N/A,FALSE,"% CURVE"}</definedName>
    <definedName name="wrn.AAI._.Report." localSheetId="14" hidden="1">{#N/A,#N/A,FALSE,"CRPT";#N/A,#N/A,FALSE,"TREND";#N/A,#N/A,FALSE,"% CURVE"}</definedName>
    <definedName name="wrn.AAI._.Report." localSheetId="12" hidden="1">{#N/A,#N/A,FALSE,"CRPT";#N/A,#N/A,FALSE,"TREND";#N/A,#N/A,FALSE,"% CURVE"}</definedName>
    <definedName name="wrn.AAI._.Report." hidden="1">{#N/A,#N/A,FALSE,"CRPT";#N/A,#N/A,FALSE,"TREND";#N/A,#N/A,FALSE,"% CURVE"}</definedName>
    <definedName name="wrn.Anvil." localSheetId="5" hidden="1">{#N/A,#N/A,FALSE,"CRPT";#N/A,#N/A,FALSE,"PCS ";#N/A,#N/A,FALSE,"TREND";#N/A,#N/A,FALSE,"% CURVE";#N/A,#N/A,FALSE,"FWICALC";#N/A,#N/A,FALSE,"CONTINGENCY";#N/A,#N/A,FALSE,"7616 Fab";#N/A,#N/A,FALSE,"7616 NSK"}</definedName>
    <definedName name="wrn.Anvil." localSheetId="9" hidden="1">{#N/A,#N/A,FALSE,"CRPT";#N/A,#N/A,FALSE,"PCS ";#N/A,#N/A,FALSE,"TREND";#N/A,#N/A,FALSE,"% CURVE";#N/A,#N/A,FALSE,"FWICALC";#N/A,#N/A,FALSE,"CONTINGENCY";#N/A,#N/A,FALSE,"7616 Fab";#N/A,#N/A,FALSE,"7616 NSK"}</definedName>
    <definedName name="wrn.Anvil." localSheetId="7" hidden="1">{#N/A,#N/A,FALSE,"CRPT";#N/A,#N/A,FALSE,"PCS ";#N/A,#N/A,FALSE,"TREND";#N/A,#N/A,FALSE,"% CURVE";#N/A,#N/A,FALSE,"FWICALC";#N/A,#N/A,FALSE,"CONTINGENCY";#N/A,#N/A,FALSE,"7616 Fab";#N/A,#N/A,FALSE,"7616 NSK"}</definedName>
    <definedName name="wrn.Anvil." localSheetId="6" hidden="1">{#N/A,#N/A,FALSE,"CRPT";#N/A,#N/A,FALSE,"PCS ";#N/A,#N/A,FALSE,"TREND";#N/A,#N/A,FALSE,"% CURVE";#N/A,#N/A,FALSE,"FWICALC";#N/A,#N/A,FALSE,"CONTINGENCY";#N/A,#N/A,FALSE,"7616 Fab";#N/A,#N/A,FALSE,"7616 NSK"}</definedName>
    <definedName name="wrn.Anvil." localSheetId="14" hidden="1">{#N/A,#N/A,FALSE,"CRPT";#N/A,#N/A,FALSE,"PCS ";#N/A,#N/A,FALSE,"TREND";#N/A,#N/A,FALSE,"% CURVE";#N/A,#N/A,FALSE,"FWICALC";#N/A,#N/A,FALSE,"CONTINGENCY";#N/A,#N/A,FALSE,"7616 Fab";#N/A,#N/A,FALSE,"7616 NSK"}</definedName>
    <definedName name="wrn.Anvil." localSheetId="12"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Customer._.Counts._.Electric." localSheetId="5"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9"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7"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4"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2"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5" hidden="1">{#N/A,#N/A,FALSE,"Pg 6b CustCount_Gas";#N/A,#N/A,FALSE,"QA";#N/A,#N/A,FALSE,"Report";#N/A,#N/A,FALSE,"forecast"}</definedName>
    <definedName name="wrn.Customer._.Counts._.Gas." localSheetId="9" hidden="1">{#N/A,#N/A,FALSE,"Pg 6b CustCount_Gas";#N/A,#N/A,FALSE,"QA";#N/A,#N/A,FALSE,"Report";#N/A,#N/A,FALSE,"forecast"}</definedName>
    <definedName name="wrn.Customer._.Counts._.Gas." localSheetId="7" hidden="1">{#N/A,#N/A,FALSE,"Pg 6b CustCount_Gas";#N/A,#N/A,FALSE,"QA";#N/A,#N/A,FALSE,"Report";#N/A,#N/A,FALSE,"forecast"}</definedName>
    <definedName name="wrn.Customer._.Counts._.Gas." localSheetId="6" hidden="1">{#N/A,#N/A,FALSE,"Pg 6b CustCount_Gas";#N/A,#N/A,FALSE,"QA";#N/A,#N/A,FALSE,"Report";#N/A,#N/A,FALSE,"forecast"}</definedName>
    <definedName name="wrn.Customer._.Counts._.Gas." localSheetId="14" hidden="1">{#N/A,#N/A,FALSE,"Pg 6b CustCount_Gas";#N/A,#N/A,FALSE,"QA";#N/A,#N/A,FALSE,"Report";#N/A,#N/A,FALSE,"forecast"}</definedName>
    <definedName name="wrn.Customer._.Counts._.Gas." localSheetId="12" hidden="1">{#N/A,#N/A,FALSE,"Pg 6b CustCount_Gas";#N/A,#N/A,FALSE,"QA";#N/A,#N/A,FALSE,"Report";#N/A,#N/A,FALSE,"forecast"}</definedName>
    <definedName name="wrn.Customer._.Counts._.Gas." hidden="1">{#N/A,#N/A,FALSE,"Pg 6b CustCount_Gas";#N/A,#N/A,FALSE,"QA";#N/A,#N/A,FALSE,"Report";#N/A,#N/A,FALSE,"forecast"}</definedName>
    <definedName name="wrn.ECR." localSheetId="5" hidden="1">{#N/A,#N/A,FALSE,"schA"}</definedName>
    <definedName name="wrn.ECR." localSheetId="9" hidden="1">{#N/A,#N/A,FALSE,"schA"}</definedName>
    <definedName name="wrn.ECR." localSheetId="7" hidden="1">{#N/A,#N/A,FALSE,"schA"}</definedName>
    <definedName name="wrn.ECR." localSheetId="6" hidden="1">{#N/A,#N/A,FALSE,"schA"}</definedName>
    <definedName name="wrn.ECR." localSheetId="14" hidden="1">{#N/A,#N/A,FALSE,"schA"}</definedName>
    <definedName name="wrn.ECR." localSheetId="12" hidden="1">{#N/A,#N/A,FALSE,"schA"}</definedName>
    <definedName name="wrn.ECR." hidden="1">{#N/A,#N/A,FALSE,"schA"}</definedName>
    <definedName name="wrn.ESTIMATE." localSheetId="5" hidden="1">{#N/A,#N/A,FALSE,"CESTSUM";#N/A,#N/A,FALSE,"est sum A";#N/A,#N/A,FALSE,"est detail A"}</definedName>
    <definedName name="wrn.ESTIMATE." localSheetId="9" hidden="1">{#N/A,#N/A,FALSE,"CESTSUM";#N/A,#N/A,FALSE,"est sum A";#N/A,#N/A,FALSE,"est detail A"}</definedName>
    <definedName name="wrn.ESTIMATE." localSheetId="7" hidden="1">{#N/A,#N/A,FALSE,"CESTSUM";#N/A,#N/A,FALSE,"est sum A";#N/A,#N/A,FALSE,"est detail A"}</definedName>
    <definedName name="wrn.ESTIMATE." localSheetId="6" hidden="1">{#N/A,#N/A,FALSE,"CESTSUM";#N/A,#N/A,FALSE,"est sum A";#N/A,#N/A,FALSE,"est detail A"}</definedName>
    <definedName name="wrn.ESTIMATE." localSheetId="14" hidden="1">{#N/A,#N/A,FALSE,"CESTSUM";#N/A,#N/A,FALSE,"est sum A";#N/A,#N/A,FALSE,"est detail A"}</definedName>
    <definedName name="wrn.ESTIMATE." localSheetId="12" hidden="1">{#N/A,#N/A,FALSE,"CESTSUM";#N/A,#N/A,FALSE,"est sum A";#N/A,#N/A,FALSE,"est detail A"}</definedName>
    <definedName name="wrn.ESTIMATE." hidden="1">{#N/A,#N/A,FALSE,"CESTSUM";#N/A,#N/A,FALSE,"est sum A";#N/A,#N/A,FALSE,"est detail A"}</definedName>
    <definedName name="wrn.Fundamental." localSheetId="5" hidden="1">{#N/A,#N/A,TRUE,"CoverPage";#N/A,#N/A,TRUE,"Gas";#N/A,#N/A,TRUE,"Power";#N/A,#N/A,TRUE,"Historical DJ Mthly Prices"}</definedName>
    <definedName name="wrn.Fundamental." localSheetId="9" hidden="1">{#N/A,#N/A,TRUE,"CoverPage";#N/A,#N/A,TRUE,"Gas";#N/A,#N/A,TRUE,"Power";#N/A,#N/A,TRUE,"Historical DJ Mthly Prices"}</definedName>
    <definedName name="wrn.Fundamental." localSheetId="7" hidden="1">{#N/A,#N/A,TRUE,"CoverPage";#N/A,#N/A,TRUE,"Gas";#N/A,#N/A,TRUE,"Power";#N/A,#N/A,TRUE,"Historical DJ Mthly Prices"}</definedName>
    <definedName name="wrn.Fundamental." localSheetId="6" hidden="1">{#N/A,#N/A,TRUE,"CoverPage";#N/A,#N/A,TRUE,"Gas";#N/A,#N/A,TRUE,"Power";#N/A,#N/A,TRUE,"Historical DJ Mthly Prices"}</definedName>
    <definedName name="wrn.Fundamental." localSheetId="14" hidden="1">{#N/A,#N/A,TRUE,"CoverPage";#N/A,#N/A,TRUE,"Gas";#N/A,#N/A,TRUE,"Power";#N/A,#N/A,TRUE,"Historical DJ Mthly Prices"}</definedName>
    <definedName name="wrn.Fundamental." localSheetId="12" hidden="1">{#N/A,#N/A,TRUE,"CoverPage";#N/A,#N/A,TRUE,"Gas";#N/A,#N/A,TRUE,"Power";#N/A,#N/A,TRUE,"Historical DJ Mthly Prices"}</definedName>
    <definedName name="wrn.Fundamental." hidden="1">{#N/A,#N/A,TRUE,"CoverPage";#N/A,#N/A,TRUE,"Gas";#N/A,#N/A,TRUE,"Power";#N/A,#N/A,TRUE,"Historical DJ Mthly Prices"}</definedName>
    <definedName name="wrn.IEO." localSheetId="5" hidden="1">{#N/A,#N/A,FALSE,"SUMMARY";#N/A,#N/A,FALSE,"AE7616";#N/A,#N/A,FALSE,"AE7617";#N/A,#N/A,FALSE,"AE7618";#N/A,#N/A,FALSE,"AE7619"}</definedName>
    <definedName name="wrn.IEO." localSheetId="9" hidden="1">{#N/A,#N/A,FALSE,"SUMMARY";#N/A,#N/A,FALSE,"AE7616";#N/A,#N/A,FALSE,"AE7617";#N/A,#N/A,FALSE,"AE7618";#N/A,#N/A,FALSE,"AE7619"}</definedName>
    <definedName name="wrn.IEO." localSheetId="7" hidden="1">{#N/A,#N/A,FALSE,"SUMMARY";#N/A,#N/A,FALSE,"AE7616";#N/A,#N/A,FALSE,"AE7617";#N/A,#N/A,FALSE,"AE7618";#N/A,#N/A,FALSE,"AE7619"}</definedName>
    <definedName name="wrn.IEO." localSheetId="6" hidden="1">{#N/A,#N/A,FALSE,"SUMMARY";#N/A,#N/A,FALSE,"AE7616";#N/A,#N/A,FALSE,"AE7617";#N/A,#N/A,FALSE,"AE7618";#N/A,#N/A,FALSE,"AE7619"}</definedName>
    <definedName name="wrn.IEO." localSheetId="14" hidden="1">{#N/A,#N/A,FALSE,"SUMMARY";#N/A,#N/A,FALSE,"AE7616";#N/A,#N/A,FALSE,"AE7617";#N/A,#N/A,FALSE,"AE7618";#N/A,#N/A,FALSE,"AE7619"}</definedName>
    <definedName name="wrn.IEO." localSheetId="12" hidden="1">{#N/A,#N/A,FALSE,"SUMMARY";#N/A,#N/A,FALSE,"AE7616";#N/A,#N/A,FALSE,"AE7617";#N/A,#N/A,FALSE,"AE7618";#N/A,#N/A,FALSE,"AE7619"}</definedName>
    <definedName name="wrn.IEO." hidden="1">{#N/A,#N/A,FALSE,"SUMMARY";#N/A,#N/A,FALSE,"AE7616";#N/A,#N/A,FALSE,"AE7617";#N/A,#N/A,FALSE,"AE7618";#N/A,#N/A,FALSE,"AE7619"}</definedName>
    <definedName name="wrn.Incentive._.Overhead." localSheetId="5" hidden="1">{#N/A,#N/A,FALSE,"Coversheet";#N/A,#N/A,FALSE,"QA"}</definedName>
    <definedName name="wrn.Incentive._.Overhead." localSheetId="9" hidden="1">{#N/A,#N/A,FALSE,"Coversheet";#N/A,#N/A,FALSE,"QA"}</definedName>
    <definedName name="wrn.Incentive._.Overhead." localSheetId="7" hidden="1">{#N/A,#N/A,FALSE,"Coversheet";#N/A,#N/A,FALSE,"QA"}</definedName>
    <definedName name="wrn.Incentive._.Overhead." localSheetId="6" hidden="1">{#N/A,#N/A,FALSE,"Coversheet";#N/A,#N/A,FALSE,"QA"}</definedName>
    <definedName name="wrn.Incentive._.Overhead." localSheetId="14" hidden="1">{#N/A,#N/A,FALSE,"Coversheet";#N/A,#N/A,FALSE,"QA"}</definedName>
    <definedName name="wrn.Incentive._.Overhead." localSheetId="12" hidden="1">{#N/A,#N/A,FALSE,"Coversheet";#N/A,#N/A,FALSE,"QA"}</definedName>
    <definedName name="wrn.Incentive._.Overhead." hidden="1">{#N/A,#N/A,FALSE,"Coversheet";#N/A,#N/A,FALSE,"QA"}</definedName>
    <definedName name="wrn.limit_reports." localSheetId="5" hidden="1">{#N/A,#N/A,FALSE,"Schedule F";#N/A,#N/A,FALSE,"Schedule G"}</definedName>
    <definedName name="wrn.limit_reports." localSheetId="9" hidden="1">{#N/A,#N/A,FALSE,"Schedule F";#N/A,#N/A,FALSE,"Schedule G"}</definedName>
    <definedName name="wrn.limit_reports." localSheetId="7" hidden="1">{#N/A,#N/A,FALSE,"Schedule F";#N/A,#N/A,FALSE,"Schedule G"}</definedName>
    <definedName name="wrn.limit_reports." localSheetId="6" hidden="1">{#N/A,#N/A,FALSE,"Schedule F";#N/A,#N/A,FALSE,"Schedule G"}</definedName>
    <definedName name="wrn.limit_reports." localSheetId="14" hidden="1">{#N/A,#N/A,FALSE,"Schedule F";#N/A,#N/A,FALSE,"Schedule G"}</definedName>
    <definedName name="wrn.limit_reports." localSheetId="12" hidden="1">{#N/A,#N/A,FALSE,"Schedule F";#N/A,#N/A,FALSE,"Schedule G"}</definedName>
    <definedName name="wrn.limit_reports." hidden="1">{#N/A,#N/A,FALSE,"Schedule F";#N/A,#N/A,FALSE,"Schedule G"}</definedName>
    <definedName name="wrn.MARGIN_WO_QTR." localSheetId="5" hidden="1">{#N/A,#N/A,FALSE,"Month ";#N/A,#N/A,FALSE,"YTD";#N/A,#N/A,FALSE,"12 mo ended"}</definedName>
    <definedName name="wrn.MARGIN_WO_QTR." localSheetId="9" hidden="1">{#N/A,#N/A,FALSE,"Month ";#N/A,#N/A,FALSE,"YTD";#N/A,#N/A,FALSE,"12 mo ended"}</definedName>
    <definedName name="wrn.MARGIN_WO_QTR." localSheetId="7" hidden="1">{#N/A,#N/A,FALSE,"Month ";#N/A,#N/A,FALSE,"YTD";#N/A,#N/A,FALSE,"12 mo ended"}</definedName>
    <definedName name="wrn.MARGIN_WO_QTR." localSheetId="6" hidden="1">{#N/A,#N/A,FALSE,"Month ";#N/A,#N/A,FALSE,"YTD";#N/A,#N/A,FALSE,"12 mo ended"}</definedName>
    <definedName name="wrn.MARGIN_WO_QTR." localSheetId="14" hidden="1">{#N/A,#N/A,FALSE,"Month ";#N/A,#N/A,FALSE,"YTD";#N/A,#N/A,FALSE,"12 mo ended"}</definedName>
    <definedName name="wrn.MARGIN_WO_QTR." localSheetId="12" hidden="1">{#N/A,#N/A,FALSE,"Month ";#N/A,#N/A,FALSE,"YTD";#N/A,#N/A,FALSE,"12 mo ended"}</definedName>
    <definedName name="wrn.MARGIN_WO_QTR." hidden="1">{#N/A,#N/A,FALSE,"Month ";#N/A,#N/A,FALSE,"YTD";#N/A,#N/A,FALSE,"12 mo ended"}</definedName>
    <definedName name="wrn.Municipal._.Reports."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Project._.Services." localSheetId="5" hidden="1">{#N/A,#N/A,FALSE,"BASE";#N/A,#N/A,FALSE,"LOOPS";#N/A,#N/A,FALSE,"PLC"}</definedName>
    <definedName name="wrn.Project._.Services." localSheetId="9" hidden="1">{#N/A,#N/A,FALSE,"BASE";#N/A,#N/A,FALSE,"LOOPS";#N/A,#N/A,FALSE,"PLC"}</definedName>
    <definedName name="wrn.Project._.Services." localSheetId="7" hidden="1">{#N/A,#N/A,FALSE,"BASE";#N/A,#N/A,FALSE,"LOOPS";#N/A,#N/A,FALSE,"PLC"}</definedName>
    <definedName name="wrn.Project._.Services." localSheetId="6" hidden="1">{#N/A,#N/A,FALSE,"BASE";#N/A,#N/A,FALSE,"LOOPS";#N/A,#N/A,FALSE,"PLC"}</definedName>
    <definedName name="wrn.Project._.Services." localSheetId="14" hidden="1">{#N/A,#N/A,FALSE,"BASE";#N/A,#N/A,FALSE,"LOOPS";#N/A,#N/A,FALSE,"PLC"}</definedName>
    <definedName name="wrn.Project._.Services." localSheetId="12" hidden="1">{#N/A,#N/A,FALSE,"BASE";#N/A,#N/A,FALSE,"LOOPS";#N/A,#N/A,FALSE,"PLC"}</definedName>
    <definedName name="wrn.Project._.Services." hidden="1">{#N/A,#N/A,FALSE,"BASE";#N/A,#N/A,FALSE,"LOOPS";#N/A,#N/A,FALSE,"PLC"}</definedName>
    <definedName name="wrn.SCHEDULE." localSheetId="5" hidden="1">{#N/A,#N/A,FALSE,"7617 Fab";#N/A,#N/A,FALSE,"7617 NSK"}</definedName>
    <definedName name="wrn.SCHEDULE." localSheetId="9" hidden="1">{#N/A,#N/A,FALSE,"7617 Fab";#N/A,#N/A,FALSE,"7617 NSK"}</definedName>
    <definedName name="wrn.SCHEDULE." localSheetId="7" hidden="1">{#N/A,#N/A,FALSE,"7617 Fab";#N/A,#N/A,FALSE,"7617 NSK"}</definedName>
    <definedName name="wrn.SCHEDULE." localSheetId="6" hidden="1">{#N/A,#N/A,FALSE,"7617 Fab";#N/A,#N/A,FALSE,"7617 NSK"}</definedName>
    <definedName name="wrn.SCHEDULE." localSheetId="14" hidden="1">{#N/A,#N/A,FALSE,"7617 Fab";#N/A,#N/A,FALSE,"7617 NSK"}</definedName>
    <definedName name="wrn.SCHEDULE." localSheetId="12" hidden="1">{#N/A,#N/A,FALSE,"7617 Fab";#N/A,#N/A,FALSE,"7617 NSK"}</definedName>
    <definedName name="wrn.SCHEDULE." hidden="1">{#N/A,#N/A,FALSE,"7617 Fab";#N/A,#N/A,FALSE,"7617 NSK"}</definedName>
    <definedName name="wrn.SLB." localSheetId="5" hidden="1">{#N/A,#N/A,FALSE,"SUMMARY";#N/A,#N/A,FALSE,"AE7616";#N/A,#N/A,FALSE,"AE7617";#N/A,#N/A,FALSE,"AE7618";#N/A,#N/A,FALSE,"AE7619";#N/A,#N/A,FALSE,"Target Materials"}</definedName>
    <definedName name="wrn.SLB." localSheetId="9" hidden="1">{#N/A,#N/A,FALSE,"SUMMARY";#N/A,#N/A,FALSE,"AE7616";#N/A,#N/A,FALSE,"AE7617";#N/A,#N/A,FALSE,"AE7618";#N/A,#N/A,FALSE,"AE7619";#N/A,#N/A,FALSE,"Target Materials"}</definedName>
    <definedName name="wrn.SLB." localSheetId="7" hidden="1">{#N/A,#N/A,FALSE,"SUMMARY";#N/A,#N/A,FALSE,"AE7616";#N/A,#N/A,FALSE,"AE7617";#N/A,#N/A,FALSE,"AE7618";#N/A,#N/A,FALSE,"AE7619";#N/A,#N/A,FALSE,"Target Materials"}</definedName>
    <definedName name="wrn.SLB." localSheetId="6" hidden="1">{#N/A,#N/A,FALSE,"SUMMARY";#N/A,#N/A,FALSE,"AE7616";#N/A,#N/A,FALSE,"AE7617";#N/A,#N/A,FALSE,"AE7618";#N/A,#N/A,FALSE,"AE7619";#N/A,#N/A,FALSE,"Target Materials"}</definedName>
    <definedName name="wrn.SLB." localSheetId="14" hidden="1">{#N/A,#N/A,FALSE,"SUMMARY";#N/A,#N/A,FALSE,"AE7616";#N/A,#N/A,FALSE,"AE7617";#N/A,#N/A,FALSE,"AE7618";#N/A,#N/A,FALSE,"AE7619";#N/A,#N/A,FALSE,"Target Materials"}</definedName>
    <definedName name="wrn.SLB." localSheetId="12"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5" hidden="1">{#N/A,#N/A,FALSE,"2002 Small Tool OH";#N/A,#N/A,FALSE,"QA"}</definedName>
    <definedName name="wrn.Small._.Tools._.Overhead." localSheetId="9" hidden="1">{#N/A,#N/A,FALSE,"2002 Small Tool OH";#N/A,#N/A,FALSE,"QA"}</definedName>
    <definedName name="wrn.Small._.Tools._.Overhead." localSheetId="7" hidden="1">{#N/A,#N/A,FALSE,"2002 Small Tool OH";#N/A,#N/A,FALSE,"QA"}</definedName>
    <definedName name="wrn.Small._.Tools._.Overhead." localSheetId="6" hidden="1">{#N/A,#N/A,FALSE,"2002 Small Tool OH";#N/A,#N/A,FALSE,"QA"}</definedName>
    <definedName name="wrn.Small._.Tools._.Overhead." localSheetId="14" hidden="1">{#N/A,#N/A,FALSE,"2002 Small Tool OH";#N/A,#N/A,FALSE,"QA"}</definedName>
    <definedName name="wrn.Small._.Tools._.Overhead." localSheetId="12" hidden="1">{#N/A,#N/A,FALSE,"2002 Small Tool OH";#N/A,#N/A,FALSE,"QA"}</definedName>
    <definedName name="wrn.Small._.Tools._.Overhead." hidden="1">{#N/A,#N/A,FALSE,"2002 Small Tool OH";#N/A,#N/A,FALSE,"QA"}</definedName>
    <definedName name="wrn.Summary." localSheetId="5" hidden="1">{#N/A,#N/A,FALSE,"Summ";#N/A,#N/A,FALSE,"General"}</definedName>
    <definedName name="wrn.Summary." localSheetId="9" hidden="1">{#N/A,#N/A,FALSE,"Summ";#N/A,#N/A,FALSE,"General"}</definedName>
    <definedName name="wrn.Summary." localSheetId="7" hidden="1">{#N/A,#N/A,FALSE,"Summ";#N/A,#N/A,FALSE,"General"}</definedName>
    <definedName name="wrn.Summary." localSheetId="6" hidden="1">{#N/A,#N/A,FALSE,"Summ";#N/A,#N/A,FALSE,"General"}</definedName>
    <definedName name="wrn.Summary." localSheetId="14" hidden="1">{#N/A,#N/A,FALSE,"Summ";#N/A,#N/A,FALSE,"General"}</definedName>
    <definedName name="wrn.Summary." localSheetId="12" hidden="1">{#N/A,#N/A,FALSE,"Summ";#N/A,#N/A,FALSE,"General"}</definedName>
    <definedName name="wrn.Summary." hidden="1">{#N/A,#N/A,FALSE,"Summ";#N/A,#N/A,FALSE,"General"}</definedName>
    <definedName name="wrn.USIM_Data." localSheetId="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9"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7"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6"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5" hidden="1">{#N/A,#N/A,FALSE,"Expenditures";#N/A,#N/A,FALSE,"Property Placed In-Service";#N/A,#N/A,FALSE,"Removals";#N/A,#N/A,FALSE,"Retirements";#N/A,#N/A,FALSE,"CWIP Balances";#N/A,#N/A,FALSE,"CWIP_Expend_Ratios";#N/A,#N/A,FALSE,"CWIP_Yr_End"}</definedName>
    <definedName name="wrn.USIM_Data_Abbrev." localSheetId="9" hidden="1">{#N/A,#N/A,FALSE,"Expenditures";#N/A,#N/A,FALSE,"Property Placed In-Service";#N/A,#N/A,FALSE,"Removals";#N/A,#N/A,FALSE,"Retirements";#N/A,#N/A,FALSE,"CWIP Balances";#N/A,#N/A,FALSE,"CWIP_Expend_Ratios";#N/A,#N/A,FALSE,"CWIP_Yr_End"}</definedName>
    <definedName name="wrn.USIM_Data_Abbrev." localSheetId="7" hidden="1">{#N/A,#N/A,FALSE,"Expenditures";#N/A,#N/A,FALSE,"Property Placed In-Service";#N/A,#N/A,FALSE,"Removals";#N/A,#N/A,FALSE,"Retirements";#N/A,#N/A,FALSE,"CWIP Balances";#N/A,#N/A,FALSE,"CWIP_Expend_Ratios";#N/A,#N/A,FALSE,"CWIP_Yr_End"}</definedName>
    <definedName name="wrn.USIM_Data_Abbrev." localSheetId="6" hidden="1">{#N/A,#N/A,FALSE,"Expenditures";#N/A,#N/A,FALSE,"Property Placed In-Service";#N/A,#N/A,FALSE,"Removals";#N/A,#N/A,FALSE,"Retirements";#N/A,#N/A,FALSE,"CWIP Balances";#N/A,#N/A,FALSE,"CWIP_Expend_Ratios";#N/A,#N/A,FALSE,"CWIP_Yr_End"}</definedName>
    <definedName name="wrn.USIM_Data_Abbrev." localSheetId="14" hidden="1">{#N/A,#N/A,FALSE,"Expenditures";#N/A,#N/A,FALSE,"Property Placed In-Service";#N/A,#N/A,FALSE,"Removals";#N/A,#N/A,FALSE,"Retirements";#N/A,#N/A,FALSE,"CWIP Balances";#N/A,#N/A,FALSE,"CWIP_Expend_Ratios";#N/A,#N/A,FALSE,"CWIP_Yr_End"}</definedName>
    <definedName name="wrn.USIM_Data_Abbrev." localSheetId="12"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5" hidden="1">{#N/A,#N/A,FALSE,"Expenditures";#N/A,#N/A,FALSE,"Property Placed In-Service";#N/A,#N/A,FALSE,"CWIP Balances"}</definedName>
    <definedName name="wrn.USIM_Data_Abbrev3." localSheetId="9" hidden="1">{#N/A,#N/A,FALSE,"Expenditures";#N/A,#N/A,FALSE,"Property Placed In-Service";#N/A,#N/A,FALSE,"CWIP Balances"}</definedName>
    <definedName name="wrn.USIM_Data_Abbrev3." localSheetId="7" hidden="1">{#N/A,#N/A,FALSE,"Expenditures";#N/A,#N/A,FALSE,"Property Placed In-Service";#N/A,#N/A,FALSE,"CWIP Balances"}</definedName>
    <definedName name="wrn.USIM_Data_Abbrev3." localSheetId="6" hidden="1">{#N/A,#N/A,FALSE,"Expenditures";#N/A,#N/A,FALSE,"Property Placed In-Service";#N/A,#N/A,FALSE,"CWIP Balances"}</definedName>
    <definedName name="wrn.USIM_Data_Abbrev3." localSheetId="14" hidden="1">{#N/A,#N/A,FALSE,"Expenditures";#N/A,#N/A,FALSE,"Property Placed In-Service";#N/A,#N/A,FALSE,"CWIP Balances"}</definedName>
    <definedName name="wrn.USIM_Data_Abbrev3." localSheetId="12" hidden="1">{#N/A,#N/A,FALSE,"Expenditures";#N/A,#N/A,FALSE,"Property Placed In-Service";#N/A,#N/A,FALSE,"CWIP Balances"}</definedName>
    <definedName name="wrn.USIM_Data_Abbrev3." hidden="1">{#N/A,#N/A,FALSE,"Expenditures";#N/A,#N/A,FALSE,"Property Placed In-Service";#N/A,#N/A,FALSE,"CWIP Balances"}</definedName>
    <definedName name="wrn.VERIFY." localSheetId="5"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4"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2"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UTC_FILING_FEE">'[7]MJS-14'!$O$15</definedName>
    <definedName name="www" localSheetId="5" hidden="1">{#N/A,#N/A,FALSE,"schA"}</definedName>
    <definedName name="www" localSheetId="9" hidden="1">{#N/A,#N/A,FALSE,"schA"}</definedName>
    <definedName name="www" localSheetId="7" hidden="1">{#N/A,#N/A,FALSE,"schA"}</definedName>
    <definedName name="www" localSheetId="6" hidden="1">{#N/A,#N/A,FALSE,"schA"}</definedName>
    <definedName name="www" localSheetId="14" hidden="1">{#N/A,#N/A,FALSE,"schA"}</definedName>
    <definedName name="www" localSheetId="12" hidden="1">{#N/A,#N/A,FALSE,"schA"}</definedName>
    <definedName name="www" hidden="1">{#N/A,#N/A,FALSE,"schA"}</definedName>
    <definedName name="x" localSheetId="5" hidden="1">{#N/A,#N/A,FALSE,"Coversheet";#N/A,#N/A,FALSE,"QA"}</definedName>
    <definedName name="x" localSheetId="14" hidden="1">{#N/A,#N/A,FALSE,"Coversheet";#N/A,#N/A,FALSE,"QA"}</definedName>
    <definedName name="x" localSheetId="12" hidden="1">{#N/A,#N/A,FALSE,"Coversheet";#N/A,#N/A,FALSE,"QA"}</definedName>
    <definedName name="x" hidden="1">{#N/A,#N/A,FALSE,"Coversheet";#N/A,#N/A,FALSE,"QA"}</definedName>
    <definedName name="x1start">'[5]Customer Data'!$B$92</definedName>
    <definedName name="x2start">'[5]Customer Data'!$B$96</definedName>
    <definedName name="x3start">'[5]Customer Data'!$B$100</definedName>
    <definedName name="x4start">'[5]Customer Data'!$B$104</definedName>
    <definedName name="xseries">'[5]Accumulated Offer'!$D$41</definedName>
    <definedName name="xx" localSheetId="5" hidden="1">{#N/A,#N/A,FALSE,"Balance_Sheet";#N/A,#N/A,FALSE,"income_statement_monthly";#N/A,#N/A,FALSE,"income_statement_Quarter";#N/A,#N/A,FALSE,"income_statement_ytd";#N/A,#N/A,FALSE,"income_statement_12Months"}</definedName>
    <definedName name="xx" localSheetId="14" hidden="1">{#N/A,#N/A,FALSE,"Balance_Sheet";#N/A,#N/A,FALSE,"income_statement_monthly";#N/A,#N/A,FALSE,"income_statement_Quarter";#N/A,#N/A,FALSE,"income_statement_ytd";#N/A,#N/A,FALSE,"income_statement_12Months"}</definedName>
    <definedName name="xx" localSheetId="12"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XYZ">[5]PartsFlow!$E$23</definedName>
    <definedName name="y" localSheetId="5"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9"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7"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4"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2"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earByYear">[5]YearByYear!$A$1</definedName>
    <definedName name="YearOfCostData">[10]Resources!$E$70</definedName>
    <definedName name="Years_evaluated">'[62]Revison Inputs'!$B$6</definedName>
    <definedName name="yrformat1">'[5]Customer Data'!$E$197</definedName>
    <definedName name="yseries1">'[5]Accumulated Offer'!$D$45</definedName>
    <definedName name="yseries2">'[5]Accumulated Offer'!$D$52</definedName>
    <definedName name="yseries3">'[5]Accumulated Offer'!$D$59</definedName>
    <definedName name="YTD_Format">[43]YTD!$B$13:$D$13,[43]YTD!$B$36:$D$36</definedName>
    <definedName name="yuf" localSheetId="5" hidden="1">{#N/A,#N/A,FALSE,"Summ";#N/A,#N/A,FALSE,"General"}</definedName>
    <definedName name="yuf" localSheetId="14" hidden="1">{#N/A,#N/A,FALSE,"Summ";#N/A,#N/A,FALSE,"General"}</definedName>
    <definedName name="yuf" localSheetId="12" hidden="1">{#N/A,#N/A,FALSE,"Summ";#N/A,#N/A,FALSE,"General"}</definedName>
    <definedName name="yuf" hidden="1">{#N/A,#N/A,FALSE,"Summ";#N/A,#N/A,FALSE,"General"}</definedName>
    <definedName name="z" localSheetId="5" hidden="1">{#N/A,#N/A,FALSE,"Coversheet";#N/A,#N/A,FALSE,"QA"}</definedName>
    <definedName name="z" localSheetId="14" hidden="1">{#N/A,#N/A,FALSE,"Coversheet";#N/A,#N/A,FALSE,"QA"}</definedName>
    <definedName name="z" localSheetId="12" hidden="1">{#N/A,#N/A,FALSE,"Coversheet";#N/A,#N/A,FALSE,"QA"}</definedName>
    <definedName name="z" hidden="1">{#N/A,#N/A,FALSE,"Coversheet";#N/A,#N/A,FALSE,"QA"}</definedName>
  </definedNames>
  <calcPr calcId="145621"/>
</workbook>
</file>

<file path=xl/calcChain.xml><?xml version="1.0" encoding="utf-8"?>
<calcChain xmlns="http://schemas.openxmlformats.org/spreadsheetml/2006/main">
  <c r="H54" i="4" l="1"/>
  <c r="G54" i="4"/>
  <c r="B41" i="21" l="1"/>
  <c r="D41" i="21" s="1"/>
  <c r="P41" i="16"/>
  <c r="P42" i="16" s="1"/>
  <c r="P43" i="16" s="1"/>
  <c r="P44" i="16" s="1"/>
  <c r="P45" i="16" s="1"/>
  <c r="P46" i="16" s="1"/>
  <c r="P47" i="16" s="1"/>
  <c r="P48" i="16" s="1"/>
  <c r="P49" i="16" s="1"/>
  <c r="P50" i="16" s="1"/>
  <c r="P51" i="16" s="1"/>
  <c r="P52" i="16" s="1"/>
  <c r="P53" i="16" s="1"/>
  <c r="P54" i="16" s="1"/>
  <c r="P55" i="16" s="1"/>
  <c r="P56" i="16" s="1"/>
  <c r="P57" i="16" s="1"/>
  <c r="P58" i="16" s="1"/>
  <c r="P59" i="16" s="1"/>
  <c r="C41" i="21" l="1"/>
  <c r="C113" i="16"/>
  <c r="D113" i="16"/>
  <c r="A112" i="16"/>
  <c r="D115" i="16"/>
  <c r="C114" i="16"/>
  <c r="C115" i="16"/>
  <c r="C116" i="16" s="1"/>
  <c r="C104" i="1"/>
  <c r="D20" i="21" l="1"/>
  <c r="C19" i="21"/>
  <c r="C18" i="21"/>
  <c r="C15" i="21"/>
  <c r="M59" i="16" l="1"/>
  <c r="M58" i="16"/>
  <c r="M57" i="16"/>
  <c r="M56" i="16"/>
  <c r="M55" i="16"/>
  <c r="M54" i="16"/>
  <c r="M53" i="16"/>
  <c r="E59" i="16" l="1"/>
  <c r="P49" i="1"/>
  <c r="N49" i="1"/>
  <c r="E49" i="1"/>
  <c r="E48" i="1"/>
  <c r="B19" i="21" l="1"/>
  <c r="D19" i="21" s="1"/>
  <c r="B15" i="21"/>
  <c r="D15" i="21" s="1"/>
  <c r="C12" i="21"/>
  <c r="P242" i="7" l="1"/>
  <c r="Y242" i="7" s="1"/>
  <c r="F242" i="7"/>
  <c r="X242" i="7" s="1"/>
  <c r="Y241" i="7"/>
  <c r="F241" i="7"/>
  <c r="X241" i="7" s="1"/>
  <c r="X240" i="7"/>
  <c r="G240" i="7"/>
  <c r="Y240" i="7" s="1"/>
  <c r="Y239" i="7"/>
  <c r="S239" i="7"/>
  <c r="J239" i="7"/>
  <c r="C239" i="7"/>
  <c r="F239" i="7" s="1"/>
  <c r="X239" i="7" s="1"/>
  <c r="D249" i="4"/>
  <c r="B4" i="22" l="1"/>
  <c r="E82" i="16" l="1"/>
  <c r="E58" i="16"/>
  <c r="O59" i="16"/>
  <c r="O58" i="16"/>
  <c r="O57" i="16"/>
  <c r="O56" i="16"/>
  <c r="O55" i="16"/>
  <c r="O54" i="16"/>
  <c r="O53" i="16"/>
  <c r="O52" i="16"/>
  <c r="O51" i="16"/>
  <c r="O50" i="16"/>
  <c r="O49" i="16"/>
  <c r="O48" i="16"/>
  <c r="M52" i="16"/>
  <c r="M51" i="16"/>
  <c r="M50" i="16"/>
  <c r="M49" i="16"/>
  <c r="M48" i="16"/>
  <c r="M47" i="16"/>
  <c r="E189" i="17"/>
  <c r="E190" i="17"/>
  <c r="E31" i="17"/>
  <c r="F31" i="17" s="1"/>
  <c r="E32" i="17"/>
  <c r="E33" i="17"/>
  <c r="E34" i="17"/>
  <c r="E35" i="17"/>
  <c r="E36" i="17"/>
  <c r="E37" i="17"/>
  <c r="E38" i="17"/>
  <c r="E39" i="17"/>
  <c r="E40" i="17"/>
  <c r="E41" i="17"/>
  <c r="E42" i="17"/>
  <c r="D169" i="17"/>
  <c r="D164" i="17"/>
  <c r="D159" i="17"/>
  <c r="D154" i="17"/>
  <c r="D149" i="17"/>
  <c r="D144" i="17"/>
  <c r="D139" i="17"/>
  <c r="D134" i="17"/>
  <c r="D129" i="17"/>
  <c r="D124" i="17"/>
  <c r="D119" i="17"/>
  <c r="D114" i="17"/>
  <c r="D109" i="17"/>
  <c r="F32" i="17" l="1"/>
  <c r="F33" i="17" s="1"/>
  <c r="F34" i="17" s="1"/>
  <c r="F35" i="17" s="1"/>
  <c r="F36" i="17" s="1"/>
  <c r="F37" i="17" s="1"/>
  <c r="F38" i="17" s="1"/>
  <c r="F39" i="17" s="1"/>
  <c r="F40" i="17" s="1"/>
  <c r="F41" i="17" s="1"/>
  <c r="F42" i="17" s="1"/>
  <c r="E193" i="17" s="1"/>
  <c r="E57" i="16"/>
  <c r="E56" i="16"/>
  <c r="E55" i="16"/>
  <c r="E54" i="16"/>
  <c r="E53" i="16"/>
  <c r="E52" i="16"/>
  <c r="E51" i="16"/>
  <c r="E50" i="16"/>
  <c r="D62" i="16" l="1"/>
  <c r="D63" i="16" s="1"/>
  <c r="D64" i="16" s="1"/>
  <c r="D65" i="16" s="1"/>
  <c r="D66" i="16" s="1"/>
  <c r="D67" i="16" s="1"/>
  <c r="D68" i="16" s="1"/>
  <c r="D69" i="16" s="1"/>
  <c r="D70" i="16" s="1"/>
  <c r="D71" i="16" s="1"/>
  <c r="D72" i="16" s="1"/>
  <c r="D73" i="16" s="1"/>
  <c r="R58" i="16"/>
  <c r="R59" i="16"/>
  <c r="R60" i="16"/>
  <c r="R61" i="16"/>
  <c r="R62" i="16"/>
  <c r="R63" i="16"/>
  <c r="R64" i="16"/>
  <c r="R65" i="16"/>
  <c r="R66" i="16"/>
  <c r="R67" i="16"/>
  <c r="R68" i="16"/>
  <c r="R69" i="16"/>
  <c r="R70" i="16"/>
  <c r="R71" i="16"/>
  <c r="R72" i="16"/>
  <c r="R73" i="16"/>
  <c r="E49" i="16"/>
  <c r="E48" i="16"/>
  <c r="M60" i="16" l="1"/>
  <c r="B8" i="22"/>
  <c r="C6" i="22"/>
  <c r="B6" i="22"/>
  <c r="B5" i="22"/>
  <c r="C4" i="22"/>
  <c r="C14" i="22"/>
  <c r="D5" i="22" l="1"/>
  <c r="M50" i="1"/>
  <c r="M51" i="1"/>
  <c r="E61" i="16"/>
  <c r="E60" i="16"/>
  <c r="C7" i="22"/>
  <c r="M61" i="16"/>
  <c r="C11" i="21" s="1"/>
  <c r="D6" i="22"/>
  <c r="E50" i="1"/>
  <c r="E51" i="1"/>
  <c r="D4" i="22"/>
  <c r="B7" i="22"/>
  <c r="B9" i="22" s="1"/>
  <c r="B6" i="21" s="1"/>
  <c r="C8" i="22"/>
  <c r="C13" i="22"/>
  <c r="C16" i="22"/>
  <c r="C10" i="21" l="1"/>
  <c r="C9" i="22"/>
  <c r="C6" i="21" s="1"/>
  <c r="D7" i="22"/>
  <c r="E83" i="16"/>
  <c r="D8" i="22"/>
  <c r="C15" i="22"/>
  <c r="D9" i="22" l="1"/>
  <c r="C17" i="22"/>
  <c r="C18" i="22" l="1"/>
  <c r="B14" i="22"/>
  <c r="B13" i="22"/>
  <c r="B16" i="22"/>
  <c r="B15" i="22"/>
  <c r="B17" i="22" l="1"/>
  <c r="E47" i="1" l="1"/>
  <c r="E46" i="1"/>
  <c r="E45" i="1"/>
  <c r="E44" i="1"/>
  <c r="E43" i="1"/>
  <c r="E42" i="1"/>
  <c r="P47" i="1"/>
  <c r="P46" i="1"/>
  <c r="P45" i="1"/>
  <c r="P44" i="1"/>
  <c r="P43" i="1"/>
  <c r="P42" i="1"/>
  <c r="N46" i="1"/>
  <c r="N47" i="1"/>
  <c r="N45" i="1"/>
  <c r="N44" i="1"/>
  <c r="N43" i="1"/>
  <c r="N42" i="1"/>
  <c r="M45" i="1" l="1"/>
  <c r="M47" i="1"/>
  <c r="M43" i="1"/>
  <c r="M46" i="1"/>
  <c r="M44" i="1"/>
  <c r="E49" i="4"/>
  <c r="E50" i="4"/>
  <c r="E51" i="4"/>
  <c r="E52" i="4"/>
  <c r="E53" i="4"/>
  <c r="E54" i="4"/>
  <c r="E55" i="4"/>
  <c r="E56" i="4"/>
  <c r="E57" i="4"/>
  <c r="E58" i="4"/>
  <c r="E59" i="4"/>
  <c r="E60" i="4"/>
  <c r="E61" i="4"/>
  <c r="E62" i="4"/>
  <c r="E63" i="4"/>
  <c r="E64" i="4"/>
  <c r="E65" i="4"/>
  <c r="E66" i="4"/>
  <c r="E67" i="4"/>
  <c r="E68" i="4"/>
  <c r="E69" i="4"/>
  <c r="E70" i="4"/>
  <c r="D245" i="4"/>
  <c r="D241" i="4"/>
  <c r="D237" i="4"/>
  <c r="D233" i="4"/>
  <c r="D229" i="4"/>
  <c r="D225" i="4"/>
  <c r="D221" i="4"/>
  <c r="P238" i="7"/>
  <c r="Y238" i="7" s="1"/>
  <c r="F238" i="7"/>
  <c r="X238" i="7" s="1"/>
  <c r="Y237" i="7"/>
  <c r="F237" i="7"/>
  <c r="X237" i="7" s="1"/>
  <c r="N48" i="1" s="1"/>
  <c r="X236" i="7"/>
  <c r="G236" i="7"/>
  <c r="Y236" i="7" s="1"/>
  <c r="P48" i="1" s="1"/>
  <c r="Y235" i="7"/>
  <c r="S235" i="7"/>
  <c r="J235" i="7"/>
  <c r="C235" i="7"/>
  <c r="F235" i="7" s="1"/>
  <c r="X235" i="7" s="1"/>
  <c r="P234" i="7"/>
  <c r="Y234" i="7" s="1"/>
  <c r="F234" i="7"/>
  <c r="X234" i="7" s="1"/>
  <c r="Y233" i="7"/>
  <c r="F233" i="7"/>
  <c r="X233" i="7" s="1"/>
  <c r="X232" i="7"/>
  <c r="G232" i="7"/>
  <c r="Y232" i="7" s="1"/>
  <c r="Y231" i="7"/>
  <c r="S231" i="7"/>
  <c r="J231" i="7"/>
  <c r="C231" i="7"/>
  <c r="F231" i="7" s="1"/>
  <c r="X231" i="7" s="1"/>
  <c r="P230" i="7"/>
  <c r="Y230" i="7" s="1"/>
  <c r="F230" i="7"/>
  <c r="X230" i="7" s="1"/>
  <c r="Y229" i="7"/>
  <c r="F229" i="7"/>
  <c r="X229" i="7" s="1"/>
  <c r="X228" i="7"/>
  <c r="G228" i="7"/>
  <c r="Y228" i="7" s="1"/>
  <c r="Y227" i="7"/>
  <c r="S227" i="7"/>
  <c r="J227" i="7"/>
  <c r="F227" i="7"/>
  <c r="X227" i="7" s="1"/>
  <c r="C227" i="7"/>
  <c r="M48" i="1" l="1"/>
  <c r="M49" i="1"/>
  <c r="G187" i="3"/>
  <c r="G188" i="3"/>
  <c r="G189" i="3"/>
  <c r="G190" i="3"/>
  <c r="G191" i="3"/>
  <c r="G192" i="3"/>
  <c r="G193" i="3"/>
  <c r="G194" i="3"/>
  <c r="G195" i="3"/>
  <c r="G196" i="3"/>
  <c r="G197" i="3"/>
  <c r="G198" i="3"/>
  <c r="G199" i="3"/>
  <c r="G200" i="3"/>
  <c r="G201" i="3"/>
  <c r="G202" i="3"/>
  <c r="G203" i="3"/>
  <c r="G204" i="3"/>
  <c r="G205" i="3"/>
  <c r="G206" i="3"/>
  <c r="G207" i="3"/>
  <c r="G208" i="3"/>
  <c r="G209" i="3"/>
  <c r="G210" i="3"/>
  <c r="G211" i="3"/>
  <c r="G212" i="3"/>
  <c r="G213" i="3"/>
  <c r="G214" i="3"/>
  <c r="G215" i="3"/>
  <c r="G216" i="3"/>
  <c r="G217" i="3"/>
  <c r="G218" i="3"/>
  <c r="G219" i="3"/>
  <c r="G220" i="3"/>
  <c r="G221" i="3"/>
  <c r="G222" i="3"/>
  <c r="G223" i="3"/>
  <c r="G224" i="3"/>
  <c r="G225" i="3"/>
  <c r="G226" i="3"/>
  <c r="G227" i="3"/>
  <c r="G228" i="3"/>
  <c r="G229" i="3"/>
  <c r="G230" i="3"/>
  <c r="G231" i="3"/>
  <c r="G232" i="3"/>
  <c r="G233" i="3"/>
  <c r="G234" i="3"/>
  <c r="G235" i="3"/>
  <c r="G236" i="3"/>
  <c r="G237" i="3"/>
  <c r="G238" i="3"/>
  <c r="G239" i="3"/>
  <c r="G240" i="3"/>
  <c r="G241" i="3"/>
  <c r="G242" i="3"/>
  <c r="G243" i="3"/>
  <c r="G244" i="3"/>
  <c r="G245" i="3"/>
  <c r="G246" i="3"/>
  <c r="G247" i="3"/>
  <c r="G248" i="3"/>
  <c r="G249" i="3"/>
  <c r="G250" i="3"/>
  <c r="G251" i="3"/>
  <c r="G252" i="3"/>
  <c r="G253" i="3"/>
  <c r="G254" i="3"/>
  <c r="G255" i="3"/>
  <c r="G256" i="3"/>
  <c r="G257" i="3"/>
  <c r="G258" i="3"/>
  <c r="G259" i="3"/>
  <c r="G260" i="3"/>
  <c r="G261" i="3"/>
  <c r="G262" i="3"/>
  <c r="G263" i="3"/>
  <c r="G264" i="3"/>
  <c r="G265" i="3"/>
  <c r="G266" i="3"/>
  <c r="G267" i="3"/>
  <c r="G268" i="3"/>
  <c r="G269" i="3"/>
  <c r="G270" i="3"/>
  <c r="G271" i="3"/>
  <c r="G272" i="3"/>
  <c r="G273" i="3"/>
  <c r="G274" i="3"/>
  <c r="G275" i="3"/>
  <c r="G276" i="3"/>
  <c r="G277" i="3"/>
  <c r="G278" i="3"/>
  <c r="G279" i="3"/>
  <c r="G280" i="3"/>
  <c r="G281" i="3"/>
  <c r="G282" i="3"/>
  <c r="G283" i="3"/>
  <c r="G284" i="3"/>
  <c r="G285" i="3"/>
  <c r="G286" i="3"/>
  <c r="G287" i="3"/>
  <c r="G288" i="3"/>
  <c r="G289" i="3"/>
  <c r="G290" i="3"/>
  <c r="G291" i="3"/>
  <c r="G292" i="3"/>
  <c r="G293" i="3"/>
  <c r="G294" i="3"/>
  <c r="G295" i="3"/>
  <c r="G296" i="3"/>
  <c r="G297" i="3"/>
  <c r="G298" i="3"/>
  <c r="G299" i="3"/>
  <c r="G300" i="3"/>
  <c r="G301" i="3"/>
  <c r="G302" i="3"/>
  <c r="G303" i="3"/>
  <c r="G304" i="3"/>
  <c r="G305" i="3"/>
  <c r="G306" i="3"/>
  <c r="G307" i="3"/>
  <c r="G308" i="3"/>
  <c r="G309" i="3"/>
  <c r="G310" i="3"/>
  <c r="G311" i="3"/>
  <c r="G312" i="3"/>
  <c r="G313" i="3"/>
  <c r="G314" i="3"/>
  <c r="G315" i="3"/>
  <c r="G316" i="3"/>
  <c r="G317" i="3"/>
  <c r="G318" i="3"/>
  <c r="G319" i="3"/>
  <c r="G320" i="3"/>
  <c r="G321" i="3"/>
  <c r="G322" i="3"/>
  <c r="G323" i="3"/>
  <c r="G324" i="3"/>
  <c r="G325" i="3"/>
  <c r="G326" i="3"/>
  <c r="G327" i="3"/>
  <c r="G328" i="3"/>
  <c r="G329" i="3"/>
  <c r="G330" i="3"/>
  <c r="G331" i="3"/>
  <c r="G332" i="3"/>
  <c r="G333" i="3"/>
  <c r="G334" i="3"/>
  <c r="G335" i="3"/>
  <c r="G336" i="3"/>
  <c r="G337" i="3"/>
  <c r="G338" i="3"/>
  <c r="G339" i="3"/>
  <c r="G340" i="3"/>
  <c r="G341" i="3"/>
  <c r="G342" i="3"/>
  <c r="G343" i="3"/>
  <c r="G344" i="3"/>
  <c r="G345" i="3"/>
  <c r="G346" i="3"/>
  <c r="G347" i="3"/>
  <c r="G348" i="3"/>
  <c r="G349" i="3"/>
  <c r="G350" i="3"/>
  <c r="G351" i="3"/>
  <c r="G352" i="3"/>
  <c r="G353" i="3"/>
  <c r="G354" i="3"/>
  <c r="G355" i="3"/>
  <c r="G356" i="3"/>
  <c r="G357" i="3"/>
  <c r="G358" i="3"/>
  <c r="G359" i="3"/>
  <c r="G360" i="3"/>
  <c r="G361" i="3"/>
  <c r="G362" i="3"/>
  <c r="G363" i="3"/>
  <c r="G364" i="3"/>
  <c r="G365" i="3"/>
  <c r="G366" i="3"/>
  <c r="G367" i="3"/>
  <c r="G368" i="3"/>
  <c r="G369" i="3"/>
  <c r="G370" i="3"/>
  <c r="G371" i="3"/>
  <c r="G372" i="3"/>
  <c r="G373" i="3"/>
  <c r="G374" i="3"/>
  <c r="G375" i="3"/>
  <c r="G376" i="3"/>
  <c r="G377" i="3"/>
  <c r="G378" i="3"/>
  <c r="G379" i="3"/>
  <c r="G380" i="3"/>
  <c r="G381" i="3"/>
  <c r="G382" i="3"/>
  <c r="G383" i="3"/>
  <c r="G384" i="3"/>
  <c r="G385" i="3"/>
  <c r="G386" i="3"/>
  <c r="G387" i="3"/>
  <c r="G388" i="3"/>
  <c r="G389" i="3"/>
  <c r="G390" i="3"/>
  <c r="G391" i="3"/>
  <c r="G392" i="3"/>
  <c r="G393" i="3"/>
  <c r="G394" i="3"/>
  <c r="G395" i="3"/>
  <c r="G396" i="3"/>
  <c r="G397" i="3"/>
  <c r="G398" i="3"/>
  <c r="G399" i="3"/>
  <c r="C49" i="1" l="1"/>
  <c r="C45" i="1"/>
  <c r="C47" i="1"/>
  <c r="C46" i="1"/>
  <c r="C44" i="1"/>
  <c r="C43" i="1"/>
  <c r="M43" i="7"/>
  <c r="M44" i="7"/>
  <c r="M45" i="7"/>
  <c r="M46" i="7"/>
  <c r="P226" i="7"/>
  <c r="Y226" i="7" s="1"/>
  <c r="F226" i="7"/>
  <c r="X226" i="7" s="1"/>
  <c r="Y225" i="7"/>
  <c r="F225" i="7"/>
  <c r="X225" i="7" s="1"/>
  <c r="X224" i="7"/>
  <c r="G224" i="7"/>
  <c r="Y224" i="7" s="1"/>
  <c r="Y223" i="7"/>
  <c r="S223" i="7"/>
  <c r="J223" i="7"/>
  <c r="C223" i="7"/>
  <c r="F223" i="7" s="1"/>
  <c r="X223" i="7" s="1"/>
  <c r="P222" i="7"/>
  <c r="Y222" i="7" s="1"/>
  <c r="F222" i="7"/>
  <c r="X222" i="7" s="1"/>
  <c r="Y221" i="7"/>
  <c r="F221" i="7"/>
  <c r="X221" i="7" s="1"/>
  <c r="X220" i="7"/>
  <c r="G220" i="7"/>
  <c r="Y220" i="7" s="1"/>
  <c r="Y219" i="7"/>
  <c r="S219" i="7"/>
  <c r="J219" i="7"/>
  <c r="C219" i="7"/>
  <c r="F219" i="7" s="1"/>
  <c r="X219" i="7" s="1"/>
  <c r="P218" i="7"/>
  <c r="Y218" i="7" s="1"/>
  <c r="F218" i="7"/>
  <c r="X218" i="7" s="1"/>
  <c r="Y217" i="7"/>
  <c r="F217" i="7"/>
  <c r="X217" i="7" s="1"/>
  <c r="X216" i="7"/>
  <c r="G216" i="7"/>
  <c r="Y216" i="7" s="1"/>
  <c r="Y215" i="7"/>
  <c r="S215" i="7"/>
  <c r="J215" i="7"/>
  <c r="C215" i="7"/>
  <c r="F215" i="7" s="1"/>
  <c r="X215" i="7" s="1"/>
  <c r="P214" i="7"/>
  <c r="Y214" i="7" s="1"/>
  <c r="F214" i="7"/>
  <c r="X214" i="7" s="1"/>
  <c r="Y213" i="7"/>
  <c r="F213" i="7"/>
  <c r="X213" i="7" s="1"/>
  <c r="X212" i="7"/>
  <c r="G212" i="7"/>
  <c r="Y212" i="7" s="1"/>
  <c r="Y211" i="7"/>
  <c r="S211" i="7"/>
  <c r="J211" i="7"/>
  <c r="F211" i="7"/>
  <c r="X211" i="7" s="1"/>
  <c r="C211" i="7"/>
  <c r="D47" i="7"/>
  <c r="M47" i="7"/>
  <c r="T47" i="7"/>
  <c r="U47" i="7"/>
  <c r="D48" i="7"/>
  <c r="M48" i="7"/>
  <c r="T48" i="7"/>
  <c r="U48" i="7"/>
  <c r="D49" i="7"/>
  <c r="M49" i="7"/>
  <c r="T49" i="7"/>
  <c r="U49" i="7"/>
  <c r="D50" i="7"/>
  <c r="M50" i="7"/>
  <c r="T50" i="7"/>
  <c r="U50" i="7"/>
  <c r="D51" i="7"/>
  <c r="M51" i="7"/>
  <c r="T51" i="7"/>
  <c r="U51" i="7"/>
  <c r="D52" i="7"/>
  <c r="M52" i="7"/>
  <c r="T52" i="7"/>
  <c r="U52" i="7"/>
  <c r="D53" i="7"/>
  <c r="M53" i="7"/>
  <c r="T53" i="7"/>
  <c r="U53" i="7"/>
  <c r="D54" i="7"/>
  <c r="M54" i="7"/>
  <c r="T54" i="7"/>
  <c r="U54" i="7"/>
  <c r="D55" i="7"/>
  <c r="M55" i="7"/>
  <c r="T55" i="7"/>
  <c r="U55" i="7"/>
  <c r="D56" i="7"/>
  <c r="M56" i="7"/>
  <c r="T56" i="7"/>
  <c r="U56" i="7"/>
  <c r="D57" i="7"/>
  <c r="M57" i="7"/>
  <c r="T57" i="7"/>
  <c r="U57" i="7"/>
  <c r="D58" i="7"/>
  <c r="M58" i="7"/>
  <c r="T58" i="7"/>
  <c r="U58" i="7"/>
  <c r="D59" i="7"/>
  <c r="M59" i="7"/>
  <c r="T59" i="7"/>
  <c r="U59" i="7"/>
  <c r="D60" i="7"/>
  <c r="M60" i="7"/>
  <c r="T60" i="7"/>
  <c r="U60" i="7"/>
  <c r="V47" i="7" l="1"/>
  <c r="V60" i="7"/>
  <c r="V59" i="7"/>
  <c r="V58" i="7"/>
  <c r="V57" i="7"/>
  <c r="V56" i="7"/>
  <c r="V54" i="7"/>
  <c r="V53" i="7"/>
  <c r="V52" i="7"/>
  <c r="V51" i="7"/>
  <c r="V50" i="7"/>
  <c r="V49" i="7"/>
  <c r="V48" i="7"/>
  <c r="V55" i="7"/>
  <c r="AW11" i="14"/>
  <c r="AW17" i="14"/>
  <c r="AW18" i="14" s="1"/>
  <c r="AX17" i="14"/>
  <c r="AX18" i="14" s="1"/>
  <c r="AY17" i="14"/>
  <c r="AY18" i="14" s="1"/>
  <c r="AZ17" i="14"/>
  <c r="AZ18" i="14" s="1"/>
  <c r="BA17" i="14"/>
  <c r="BA18" i="14" s="1"/>
  <c r="BB17" i="14"/>
  <c r="BB18" i="14" s="1"/>
  <c r="BC17" i="14"/>
  <c r="BC18" i="14" s="1"/>
  <c r="BD17" i="14"/>
  <c r="BD18" i="14" s="1"/>
  <c r="BE17" i="14"/>
  <c r="BE18" i="14" s="1"/>
  <c r="BF17" i="14"/>
  <c r="BF18" i="14" s="1"/>
  <c r="BG17" i="14"/>
  <c r="BG18" i="14" s="1"/>
  <c r="BH17" i="14"/>
  <c r="BH18" i="14" s="1"/>
  <c r="BI17" i="14"/>
  <c r="BI18" i="14" s="1"/>
  <c r="BJ17" i="14"/>
  <c r="BJ18" i="14" s="1"/>
  <c r="BK17" i="14"/>
  <c r="BK18" i="14" s="1"/>
  <c r="BL17" i="14"/>
  <c r="BL18" i="14" s="1"/>
  <c r="BM17" i="14"/>
  <c r="BM18" i="14" s="1"/>
  <c r="BN17" i="14"/>
  <c r="BN18" i="14" s="1"/>
  <c r="BO17" i="14"/>
  <c r="BO18" i="14" s="1"/>
  <c r="BP17" i="14"/>
  <c r="BP18" i="14" s="1"/>
  <c r="E41" i="1"/>
  <c r="E40" i="1"/>
  <c r="X203" i="7"/>
  <c r="X204" i="7"/>
  <c r="Y205" i="7"/>
  <c r="K201" i="7"/>
  <c r="P201" i="7" s="1"/>
  <c r="D41" i="7"/>
  <c r="D42" i="7"/>
  <c r="D43" i="7"/>
  <c r="D44" i="7"/>
  <c r="D45" i="7"/>
  <c r="D46" i="7"/>
  <c r="G204" i="7"/>
  <c r="Y204" i="7" s="1"/>
  <c r="G203" i="7"/>
  <c r="Y203" i="7" s="1"/>
  <c r="B10" i="21" l="1"/>
  <c r="G185" i="3"/>
  <c r="G184" i="3"/>
  <c r="C41" i="1" s="1"/>
  <c r="G183" i="3"/>
  <c r="G182" i="3"/>
  <c r="G181" i="3"/>
  <c r="G180" i="3"/>
  <c r="G179" i="3"/>
  <c r="G178" i="3"/>
  <c r="G177" i="3"/>
  <c r="G176" i="3"/>
  <c r="E259" i="4"/>
  <c r="E260" i="4"/>
  <c r="D217" i="4"/>
  <c r="D212" i="4"/>
  <c r="P210" i="7"/>
  <c r="Y210" i="7" s="1"/>
  <c r="F210" i="7"/>
  <c r="X210" i="7" s="1"/>
  <c r="Y209" i="7"/>
  <c r="F209" i="7"/>
  <c r="X209" i="7" s="1"/>
  <c r="X208" i="7"/>
  <c r="G208" i="7"/>
  <c r="Y208" i="7" s="1"/>
  <c r="Y207" i="7"/>
  <c r="S207" i="7"/>
  <c r="J207" i="7"/>
  <c r="C207" i="7"/>
  <c r="F207" i="7" s="1"/>
  <c r="X207" i="7" s="1"/>
  <c r="P206" i="7"/>
  <c r="Y206" i="7" s="1"/>
  <c r="F206" i="7"/>
  <c r="X206" i="7" s="1"/>
  <c r="F205" i="7"/>
  <c r="X205" i="7" s="1"/>
  <c r="X202" i="7"/>
  <c r="G202" i="7"/>
  <c r="Y202" i="7" s="1"/>
  <c r="Y201" i="7"/>
  <c r="S201" i="7"/>
  <c r="J201" i="7"/>
  <c r="C201" i="7"/>
  <c r="F201" i="7" s="1"/>
  <c r="X201" i="7" s="1"/>
  <c r="E39" i="1" l="1"/>
  <c r="E38" i="1"/>
  <c r="E43" i="4"/>
  <c r="E44" i="4"/>
  <c r="E45" i="4"/>
  <c r="E46" i="4"/>
  <c r="E47" i="4"/>
  <c r="E48" i="4"/>
  <c r="D208" i="4"/>
  <c r="D204" i="4"/>
  <c r="G160" i="3"/>
  <c r="G161" i="3"/>
  <c r="G162" i="3"/>
  <c r="G163" i="3"/>
  <c r="G164" i="3"/>
  <c r="G165" i="3"/>
  <c r="G166" i="3"/>
  <c r="G167" i="3"/>
  <c r="G168" i="3"/>
  <c r="G169" i="3"/>
  <c r="G408" i="3" s="1"/>
  <c r="G170" i="3"/>
  <c r="G171" i="3"/>
  <c r="G172" i="3"/>
  <c r="G173" i="3"/>
  <c r="G174" i="3"/>
  <c r="G175" i="3"/>
  <c r="M42" i="7"/>
  <c r="M41" i="7"/>
  <c r="M40" i="7"/>
  <c r="M39" i="7"/>
  <c r="D40" i="7"/>
  <c r="D39" i="7"/>
  <c r="P200" i="7"/>
  <c r="Y200" i="7" s="1"/>
  <c r="F200" i="7"/>
  <c r="X200" i="7" s="1"/>
  <c r="Y199" i="7"/>
  <c r="F199" i="7"/>
  <c r="X199" i="7" s="1"/>
  <c r="X198" i="7"/>
  <c r="G198" i="7"/>
  <c r="Y198" i="7" s="1"/>
  <c r="Y197" i="7"/>
  <c r="S197" i="7"/>
  <c r="J197" i="7"/>
  <c r="C197" i="7"/>
  <c r="F197" i="7" s="1"/>
  <c r="X197" i="7" s="1"/>
  <c r="P196" i="7"/>
  <c r="Y196" i="7" s="1"/>
  <c r="F196" i="7"/>
  <c r="X196" i="7" s="1"/>
  <c r="Y195" i="7"/>
  <c r="F195" i="7"/>
  <c r="X195" i="7" s="1"/>
  <c r="X194" i="7"/>
  <c r="G194" i="7"/>
  <c r="Y194" i="7" s="1"/>
  <c r="Y193" i="7"/>
  <c r="S193" i="7"/>
  <c r="J193" i="7"/>
  <c r="C193" i="7"/>
  <c r="F193" i="7" s="1"/>
  <c r="X193" i="7" s="1"/>
  <c r="C40" i="1" l="1"/>
  <c r="B18" i="21"/>
  <c r="D18" i="21" s="1"/>
  <c r="C39" i="1"/>
  <c r="C38" i="1"/>
  <c r="E42" i="4"/>
  <c r="F42" i="4" s="1"/>
  <c r="F43" i="4" l="1"/>
  <c r="F44" i="4" s="1"/>
  <c r="F45" i="4" s="1"/>
  <c r="F46" i="4" s="1"/>
  <c r="G153" i="3"/>
  <c r="G151" i="3"/>
  <c r="G149" i="3"/>
  <c r="G147" i="3"/>
  <c r="G145" i="3"/>
  <c r="G143" i="3"/>
  <c r="G141" i="3"/>
  <c r="G139" i="3"/>
  <c r="G103" i="3"/>
  <c r="G104" i="3"/>
  <c r="G105" i="3"/>
  <c r="G106" i="3"/>
  <c r="G107" i="3"/>
  <c r="G108" i="3"/>
  <c r="G109" i="3"/>
  <c r="G110" i="3"/>
  <c r="G111" i="3"/>
  <c r="G112" i="3"/>
  <c r="G113" i="3"/>
  <c r="G114" i="3"/>
  <c r="G115" i="3"/>
  <c r="G116" i="3"/>
  <c r="G117" i="3"/>
  <c r="G118" i="3"/>
  <c r="G119" i="3"/>
  <c r="G120" i="3"/>
  <c r="G121" i="3"/>
  <c r="G122" i="3"/>
  <c r="G123" i="3"/>
  <c r="G124" i="3"/>
  <c r="G125" i="3"/>
  <c r="G126" i="3"/>
  <c r="G127" i="3"/>
  <c r="G128" i="3"/>
  <c r="G129" i="3"/>
  <c r="G130" i="3"/>
  <c r="G131" i="3"/>
  <c r="G132" i="3"/>
  <c r="G133" i="3"/>
  <c r="G134" i="3"/>
  <c r="G135" i="3"/>
  <c r="G136" i="3"/>
  <c r="G137" i="3"/>
  <c r="G138" i="3"/>
  <c r="G102" i="3"/>
  <c r="G140" i="3"/>
  <c r="G142" i="3"/>
  <c r="G144" i="3"/>
  <c r="G146" i="3"/>
  <c r="G148" i="3"/>
  <c r="G150" i="3"/>
  <c r="G152" i="3"/>
  <c r="G154" i="3"/>
  <c r="G155" i="3"/>
  <c r="G156" i="3"/>
  <c r="G157" i="3"/>
  <c r="G158" i="3"/>
  <c r="G159" i="3"/>
  <c r="C37" i="1" l="1"/>
  <c r="F47" i="4"/>
  <c r="F48" i="4" s="1"/>
  <c r="F49" i="4" s="1"/>
  <c r="F50" i="4" s="1"/>
  <c r="F51" i="4" s="1"/>
  <c r="F52" i="4" s="1"/>
  <c r="F53" i="4" s="1"/>
  <c r="E106" i="16"/>
  <c r="F54" i="4" l="1"/>
  <c r="F55" i="4" l="1"/>
  <c r="F56" i="4" s="1"/>
  <c r="F57" i="4" s="1"/>
  <c r="F58" i="4" s="1"/>
  <c r="F59" i="4" s="1"/>
  <c r="F60" i="4" s="1"/>
  <c r="F61" i="4" s="1"/>
  <c r="F62" i="4" s="1"/>
  <c r="F63" i="4" s="1"/>
  <c r="F64" i="4" s="1"/>
  <c r="F65" i="4" s="1"/>
  <c r="F66" i="4" s="1"/>
  <c r="F67" i="4" s="1"/>
  <c r="F68" i="4" s="1"/>
  <c r="F69" i="4" s="1"/>
  <c r="F70" i="4" s="1"/>
  <c r="E263" i="4"/>
  <c r="O47" i="16"/>
  <c r="C47" i="16"/>
  <c r="E47" i="16"/>
  <c r="E37" i="1" l="1"/>
  <c r="AV17" i="14"/>
  <c r="AV18" i="14" s="1"/>
  <c r="AV19" i="14" s="1"/>
  <c r="AW19" i="14" s="1"/>
  <c r="AX19" i="14" s="1"/>
  <c r="AY19" i="14" s="1"/>
  <c r="AZ19" i="14" s="1"/>
  <c r="BA19" i="14" s="1"/>
  <c r="BB19" i="14" s="1"/>
  <c r="BC19" i="14" s="1"/>
  <c r="BD19" i="14" s="1"/>
  <c r="BE19" i="14" s="1"/>
  <c r="BF19" i="14" s="1"/>
  <c r="BG19" i="14" s="1"/>
  <c r="BH19" i="14" s="1"/>
  <c r="BI19" i="14" s="1"/>
  <c r="BJ19" i="14" s="1"/>
  <c r="BK19" i="14" s="1"/>
  <c r="BL19" i="14" s="1"/>
  <c r="BM19" i="14" s="1"/>
  <c r="BN19" i="14" s="1"/>
  <c r="BO19" i="14" s="1"/>
  <c r="BP19" i="14" s="1"/>
  <c r="E30" i="17"/>
  <c r="F30" i="17" s="1"/>
  <c r="D104" i="17" l="1"/>
  <c r="D200" i="4"/>
  <c r="M38" i="7"/>
  <c r="N38" i="7" s="1"/>
  <c r="N39" i="7" s="1"/>
  <c r="N40" i="7" s="1"/>
  <c r="D38" i="7"/>
  <c r="E38" i="7" s="1"/>
  <c r="E39" i="7" s="1"/>
  <c r="E40" i="7" s="1"/>
  <c r="E41" i="7" s="1"/>
  <c r="E42" i="7" s="1"/>
  <c r="P192" i="7"/>
  <c r="Y192" i="7" s="1"/>
  <c r="F192" i="7"/>
  <c r="X192" i="7" s="1"/>
  <c r="Y191" i="7"/>
  <c r="F191" i="7"/>
  <c r="X191" i="7" s="1"/>
  <c r="X190" i="7"/>
  <c r="G190" i="7"/>
  <c r="Y190" i="7" s="1"/>
  <c r="Y189" i="7"/>
  <c r="S189" i="7"/>
  <c r="J189" i="7"/>
  <c r="F189" i="7"/>
  <c r="X189" i="7" s="1"/>
  <c r="C189" i="7"/>
  <c r="G186" i="3"/>
  <c r="C42" i="1" s="1"/>
  <c r="B12" i="21" s="1"/>
  <c r="D12" i="21" s="1"/>
  <c r="E43" i="7" l="1"/>
  <c r="E44" i="7" s="1"/>
  <c r="E45" i="7" s="1"/>
  <c r="E46" i="7" s="1"/>
  <c r="E47" i="7" s="1"/>
  <c r="E48" i="7" s="1"/>
  <c r="E49" i="7" s="1"/>
  <c r="N41" i="7"/>
  <c r="N42" i="7" s="1"/>
  <c r="E50" i="7" l="1"/>
  <c r="N43" i="7"/>
  <c r="N44" i="7" s="1"/>
  <c r="N45" i="7" s="1"/>
  <c r="N46" i="7" s="1"/>
  <c r="C26" i="21"/>
  <c r="O46" i="16"/>
  <c r="E46" i="16"/>
  <c r="C46" i="16"/>
  <c r="AU7" i="14"/>
  <c r="AU17" i="14"/>
  <c r="E51" i="7" l="1"/>
  <c r="E52" i="7" s="1"/>
  <c r="E53" i="7" s="1"/>
  <c r="E54" i="7" s="1"/>
  <c r="E55" i="7" s="1"/>
  <c r="E56" i="7" s="1"/>
  <c r="E57" i="7" s="1"/>
  <c r="G250" i="7"/>
  <c r="N47" i="7"/>
  <c r="W47" i="7" s="1"/>
  <c r="N48" i="7"/>
  <c r="D26" i="21"/>
  <c r="E36" i="1"/>
  <c r="D99" i="17"/>
  <c r="M46" i="16" s="1"/>
  <c r="D196" i="4"/>
  <c r="S185" i="7"/>
  <c r="J185" i="7"/>
  <c r="P188" i="7"/>
  <c r="Y188" i="7" s="1"/>
  <c r="F188" i="7"/>
  <c r="X188" i="7" s="1"/>
  <c r="Y187" i="7"/>
  <c r="F187" i="7"/>
  <c r="X187" i="7" s="1"/>
  <c r="X186" i="7"/>
  <c r="G186" i="7"/>
  <c r="Y186" i="7" s="1"/>
  <c r="Y185" i="7"/>
  <c r="C185" i="7"/>
  <c r="F185" i="7" s="1"/>
  <c r="X185" i="7" s="1"/>
  <c r="E58" i="7" l="1"/>
  <c r="N49" i="7"/>
  <c r="W48" i="7"/>
  <c r="E59" i="7" l="1"/>
  <c r="N50" i="7"/>
  <c r="P250" i="7" s="1"/>
  <c r="W49" i="7"/>
  <c r="C7" i="21"/>
  <c r="B8" i="21"/>
  <c r="C8" i="21"/>
  <c r="D6" i="21"/>
  <c r="E60" i="7" l="1"/>
  <c r="N51" i="7"/>
  <c r="W50" i="7"/>
  <c r="D7" i="21"/>
  <c r="N52" i="7" l="1"/>
  <c r="W51" i="7"/>
  <c r="D8" i="21"/>
  <c r="N53" i="7" l="1"/>
  <c r="W52" i="7"/>
  <c r="N54" i="7" l="1"/>
  <c r="W53" i="7"/>
  <c r="N55" i="7" l="1"/>
  <c r="W54" i="7"/>
  <c r="G40" i="3"/>
  <c r="N56" i="7" l="1"/>
  <c r="W55" i="7"/>
  <c r="O42" i="16"/>
  <c r="N57" i="7" l="1"/>
  <c r="W56" i="7"/>
  <c r="P3" i="16"/>
  <c r="P4" i="16" s="1"/>
  <c r="P5" i="16" s="1"/>
  <c r="P6" i="16" s="1"/>
  <c r="P7" i="16" s="1"/>
  <c r="P8" i="16" s="1"/>
  <c r="P9" i="16" s="1"/>
  <c r="P10" i="16" s="1"/>
  <c r="P11" i="16" s="1"/>
  <c r="P12" i="16" s="1"/>
  <c r="P13" i="16" s="1"/>
  <c r="P14" i="16" s="1"/>
  <c r="P15" i="16" s="1"/>
  <c r="P16" i="16" s="1"/>
  <c r="P17" i="16" s="1"/>
  <c r="P18" i="16" s="1"/>
  <c r="P19" i="16" s="1"/>
  <c r="P20" i="16" s="1"/>
  <c r="P21" i="16" s="1"/>
  <c r="P22" i="16" s="1"/>
  <c r="P23" i="16" s="1"/>
  <c r="P24" i="16" s="1"/>
  <c r="P25" i="16" s="1"/>
  <c r="P26" i="16" s="1"/>
  <c r="P27" i="16" s="1"/>
  <c r="P28" i="16" s="1"/>
  <c r="P29" i="16" s="1"/>
  <c r="P30" i="16" s="1"/>
  <c r="P31" i="16" s="1"/>
  <c r="P32" i="16" s="1"/>
  <c r="P33" i="16" s="1"/>
  <c r="P34" i="16" s="1"/>
  <c r="P35" i="16" s="1"/>
  <c r="O45" i="16"/>
  <c r="O44" i="16"/>
  <c r="O43" i="16"/>
  <c r="O41" i="16"/>
  <c r="O40" i="16"/>
  <c r="O39" i="16"/>
  <c r="O38" i="16"/>
  <c r="O37" i="16"/>
  <c r="O36" i="16"/>
  <c r="N3" i="16"/>
  <c r="N4" i="16" s="1"/>
  <c r="N5" i="16" s="1"/>
  <c r="N6" i="16" s="1"/>
  <c r="N7" i="16" s="1"/>
  <c r="N8" i="16" s="1"/>
  <c r="N58" i="7" l="1"/>
  <c r="W57" i="7"/>
  <c r="P36" i="16"/>
  <c r="P37" i="16" s="1"/>
  <c r="P38" i="16" s="1"/>
  <c r="P39" i="16" s="1"/>
  <c r="P40" i="16" s="1"/>
  <c r="N9" i="16"/>
  <c r="N10" i="16" s="1"/>
  <c r="N11" i="16" s="1"/>
  <c r="N12" i="16" s="1"/>
  <c r="N13" i="16" s="1"/>
  <c r="N14" i="16" s="1"/>
  <c r="N15" i="16" s="1"/>
  <c r="N16" i="16" s="1"/>
  <c r="N17" i="16" s="1"/>
  <c r="N18" i="16" s="1"/>
  <c r="N19" i="16" s="1"/>
  <c r="N20" i="16" s="1"/>
  <c r="N21" i="16" s="1"/>
  <c r="N22" i="16" s="1"/>
  <c r="N23" i="16" s="1"/>
  <c r="N24" i="16" s="1"/>
  <c r="N25" i="16" s="1"/>
  <c r="N26" i="16" s="1"/>
  <c r="N27" i="16" s="1"/>
  <c r="N28" i="16" s="1"/>
  <c r="N29" i="16" s="1"/>
  <c r="N30" i="16" s="1"/>
  <c r="N31" i="16" s="1"/>
  <c r="N32" i="16" s="1"/>
  <c r="N33" i="16" s="1"/>
  <c r="N34" i="16" s="1"/>
  <c r="N35" i="16" s="1"/>
  <c r="N36" i="16" s="1"/>
  <c r="N37" i="16" s="1"/>
  <c r="M45" i="16"/>
  <c r="M43" i="16"/>
  <c r="M38" i="16"/>
  <c r="D94" i="17"/>
  <c r="D89" i="17"/>
  <c r="M44" i="16" s="1"/>
  <c r="D84" i="17"/>
  <c r="D78" i="17"/>
  <c r="M42" i="16" s="1"/>
  <c r="D73" i="17"/>
  <c r="M41" i="16" s="1"/>
  <c r="D68" i="17"/>
  <c r="M40" i="16" s="1"/>
  <c r="D63" i="17"/>
  <c r="E191" i="17" l="1"/>
  <c r="E194" i="17" s="1"/>
  <c r="E186" i="17"/>
  <c r="M39" i="16"/>
  <c r="N59" i="7"/>
  <c r="W58" i="7"/>
  <c r="N38" i="16"/>
  <c r="N39" i="16" l="1"/>
  <c r="N40" i="16" s="1"/>
  <c r="N41" i="16" s="1"/>
  <c r="N42" i="16" s="1"/>
  <c r="N43" i="16" s="1"/>
  <c r="N44" i="16" s="1"/>
  <c r="N45" i="16" s="1"/>
  <c r="N46" i="16" s="1"/>
  <c r="N60" i="7"/>
  <c r="W60" i="7" s="1"/>
  <c r="W59" i="7"/>
  <c r="C45" i="16"/>
  <c r="C43" i="16"/>
  <c r="C40" i="16"/>
  <c r="C38" i="16"/>
  <c r="C37" i="16"/>
  <c r="C36" i="16"/>
  <c r="E45" i="16"/>
  <c r="E44" i="16"/>
  <c r="E43" i="16"/>
  <c r="E42" i="16"/>
  <c r="E41" i="16"/>
  <c r="E40" i="16"/>
  <c r="E39" i="16"/>
  <c r="E38" i="16"/>
  <c r="V77" i="16"/>
  <c r="C3" i="16" a="1"/>
  <c r="C34" i="16" s="1"/>
  <c r="N47" i="16" l="1"/>
  <c r="N48" i="16" s="1"/>
  <c r="N49" i="16" s="1"/>
  <c r="N50" i="16" s="1"/>
  <c r="N51" i="16" s="1"/>
  <c r="N52" i="16" s="1"/>
  <c r="N53" i="16" s="1"/>
  <c r="N54" i="16" s="1"/>
  <c r="N55" i="16" s="1"/>
  <c r="N56" i="16" s="1"/>
  <c r="N57" i="16" s="1"/>
  <c r="N58" i="16" s="1"/>
  <c r="N59" i="16" s="1"/>
  <c r="N60" i="16" s="1"/>
  <c r="N61" i="16" s="1"/>
  <c r="C3" i="16"/>
  <c r="C5" i="16"/>
  <c r="C7" i="16"/>
  <c r="C9" i="16"/>
  <c r="C11" i="16"/>
  <c r="C13" i="16"/>
  <c r="C15" i="16"/>
  <c r="C17" i="16"/>
  <c r="C19" i="16"/>
  <c r="C21" i="16"/>
  <c r="C23" i="16"/>
  <c r="C25" i="16"/>
  <c r="C27" i="16"/>
  <c r="C29" i="16"/>
  <c r="C31" i="16"/>
  <c r="C33" i="16"/>
  <c r="C35" i="16"/>
  <c r="C4" i="16"/>
  <c r="C6" i="16"/>
  <c r="C8" i="16"/>
  <c r="C10" i="16"/>
  <c r="C12" i="16"/>
  <c r="C14" i="16"/>
  <c r="C16" i="16"/>
  <c r="C18" i="16"/>
  <c r="C20" i="16"/>
  <c r="C22" i="16"/>
  <c r="C24" i="16"/>
  <c r="C26" i="16"/>
  <c r="C28" i="16"/>
  <c r="C30" i="16"/>
  <c r="C32" i="16"/>
  <c r="D92" i="16" l="1"/>
  <c r="C127" i="16"/>
  <c r="D3" i="16"/>
  <c r="D4" i="16" l="1"/>
  <c r="F4" i="16" s="1"/>
  <c r="F3" i="16"/>
  <c r="D5" i="16"/>
  <c r="F5" i="16" s="1"/>
  <c r="G5" i="16" l="1"/>
  <c r="H5" i="16" s="1"/>
  <c r="K5" i="16" s="1"/>
  <c r="G3" i="16"/>
  <c r="H3" i="16" s="1"/>
  <c r="K3" i="16" s="1"/>
  <c r="L3" i="16" s="1"/>
  <c r="G4" i="16"/>
  <c r="H4" i="16" s="1"/>
  <c r="K4" i="16" s="1"/>
  <c r="D6" i="16"/>
  <c r="F6" i="16" s="1"/>
  <c r="L4" i="16" l="1"/>
  <c r="L5" i="16" s="1"/>
  <c r="G6" i="16"/>
  <c r="H6" i="16" s="1"/>
  <c r="K6" i="16" s="1"/>
  <c r="D7" i="16"/>
  <c r="F7" i="16" s="1"/>
  <c r="L6" i="16" l="1"/>
  <c r="G7" i="16"/>
  <c r="H7" i="16" s="1"/>
  <c r="K7" i="16" s="1"/>
  <c r="D8" i="16"/>
  <c r="F8" i="16" s="1"/>
  <c r="L7" i="16" l="1"/>
  <c r="G8" i="16"/>
  <c r="H8" i="16" s="1"/>
  <c r="D9" i="16"/>
  <c r="F9" i="16" s="1"/>
  <c r="G9" i="16" l="1"/>
  <c r="H9" i="16" s="1"/>
  <c r="K8" i="16"/>
  <c r="L8" i="16" s="1"/>
  <c r="D10" i="16"/>
  <c r="F10" i="16" s="1"/>
  <c r="G10" i="16" l="1"/>
  <c r="H10" i="16" s="1"/>
  <c r="K9" i="16"/>
  <c r="L9" i="16" s="1"/>
  <c r="D11" i="16"/>
  <c r="F11" i="16" s="1"/>
  <c r="G11" i="16" l="1"/>
  <c r="H11" i="16" s="1"/>
  <c r="K11" i="16" s="1"/>
  <c r="D12" i="16"/>
  <c r="F12" i="16" s="1"/>
  <c r="K10" i="16"/>
  <c r="L10" i="16" s="1"/>
  <c r="L11" i="16" l="1"/>
  <c r="G12" i="16"/>
  <c r="H12" i="16" s="1"/>
  <c r="K12" i="16" s="1"/>
  <c r="D13" i="16"/>
  <c r="F13" i="16" s="1"/>
  <c r="L12" i="16" l="1"/>
  <c r="G13" i="16"/>
  <c r="H13" i="16" s="1"/>
  <c r="D14" i="16"/>
  <c r="F14" i="16" s="1"/>
  <c r="G14" i="16" l="1"/>
  <c r="H14" i="16" s="1"/>
  <c r="K14" i="16" s="1"/>
  <c r="D15" i="16"/>
  <c r="F15" i="16" s="1"/>
  <c r="K13" i="16"/>
  <c r="L13" i="16" s="1"/>
  <c r="G15" i="16" l="1"/>
  <c r="H15" i="16" s="1"/>
  <c r="L14" i="16"/>
  <c r="D16" i="16"/>
  <c r="F16" i="16" s="1"/>
  <c r="G16" i="16" l="1"/>
  <c r="H16" i="16" s="1"/>
  <c r="D17" i="16"/>
  <c r="F17" i="16" s="1"/>
  <c r="K15" i="16"/>
  <c r="L15" i="16" s="1"/>
  <c r="E35" i="1"/>
  <c r="E34" i="1"/>
  <c r="E33" i="1"/>
  <c r="E32" i="1"/>
  <c r="E31" i="1"/>
  <c r="E30" i="1"/>
  <c r="E29" i="1"/>
  <c r="E28" i="1"/>
  <c r="G94" i="3"/>
  <c r="G95" i="3"/>
  <c r="G96" i="3"/>
  <c r="G97" i="3"/>
  <c r="G98" i="3"/>
  <c r="G99" i="3"/>
  <c r="G100" i="3"/>
  <c r="G101" i="3"/>
  <c r="C36" i="1" s="1"/>
  <c r="G17" i="16" l="1"/>
  <c r="H17" i="16" s="1"/>
  <c r="K16" i="16"/>
  <c r="L16" i="16" s="1"/>
  <c r="D18" i="16"/>
  <c r="F18" i="16" s="1"/>
  <c r="C35" i="1"/>
  <c r="AT7" i="14"/>
  <c r="AT17" i="14"/>
  <c r="AS17" i="14"/>
  <c r="AR7" i="14"/>
  <c r="AR17" i="14"/>
  <c r="G18" i="16" l="1"/>
  <c r="H18" i="16" s="1"/>
  <c r="K17" i="16"/>
  <c r="L17" i="16" s="1"/>
  <c r="D19" i="16"/>
  <c r="F19" i="16" s="1"/>
  <c r="Y183" i="7"/>
  <c r="X182" i="7"/>
  <c r="Y181" i="7"/>
  <c r="P184" i="7"/>
  <c r="Y184" i="7" s="1"/>
  <c r="F184" i="7"/>
  <c r="X184" i="7" s="1"/>
  <c r="F183" i="7"/>
  <c r="X183" i="7" s="1"/>
  <c r="G182" i="7"/>
  <c r="Y182" i="7" s="1"/>
  <c r="C181" i="7"/>
  <c r="F181" i="7" s="1"/>
  <c r="X181" i="7" s="1"/>
  <c r="D192" i="4"/>
  <c r="D188" i="4"/>
  <c r="D184" i="4"/>
  <c r="D180" i="4"/>
  <c r="D176" i="4"/>
  <c r="D172" i="4"/>
  <c r="D168" i="4"/>
  <c r="D163" i="4"/>
  <c r="G19" i="16" l="1"/>
  <c r="H19" i="16" s="1"/>
  <c r="D20" i="16"/>
  <c r="F20" i="16" s="1"/>
  <c r="K18" i="16"/>
  <c r="L18" i="16" s="1"/>
  <c r="Y179" i="7"/>
  <c r="Y177" i="7"/>
  <c r="Y175" i="7"/>
  <c r="Y173" i="7"/>
  <c r="Y171" i="7"/>
  <c r="Y169" i="7"/>
  <c r="Y163" i="7"/>
  <c r="Y161" i="7"/>
  <c r="Y159" i="7"/>
  <c r="Y150" i="7"/>
  <c r="X178" i="7"/>
  <c r="X174" i="7"/>
  <c r="X170" i="7"/>
  <c r="X166" i="7"/>
  <c r="X165" i="7"/>
  <c r="X164" i="7"/>
  <c r="X160" i="7"/>
  <c r="X156" i="7"/>
  <c r="X152" i="7"/>
  <c r="X151" i="7"/>
  <c r="G20" i="16" l="1"/>
  <c r="H20" i="16" s="1"/>
  <c r="K20" i="16" s="1"/>
  <c r="D21" i="16"/>
  <c r="F21" i="16" s="1"/>
  <c r="K19" i="16"/>
  <c r="L19" i="16" s="1"/>
  <c r="P162" i="7"/>
  <c r="Y162" i="7" s="1"/>
  <c r="P152" i="7"/>
  <c r="P180" i="7"/>
  <c r="Y180" i="7" s="1"/>
  <c r="P176" i="7"/>
  <c r="Y176" i="7" s="1"/>
  <c r="P172" i="7"/>
  <c r="Y172" i="7" s="1"/>
  <c r="P168" i="7"/>
  <c r="Y168" i="7" s="1"/>
  <c r="P165" i="7"/>
  <c r="P166" i="7"/>
  <c r="P167" i="7"/>
  <c r="Y167" i="7" s="1"/>
  <c r="L164" i="7"/>
  <c r="P164" i="7" s="1"/>
  <c r="P158" i="7"/>
  <c r="Y158" i="7" s="1"/>
  <c r="P157" i="7"/>
  <c r="Y157" i="7" s="1"/>
  <c r="L155" i="7"/>
  <c r="P155" i="7" s="1"/>
  <c r="Y155" i="7" s="1"/>
  <c r="P154" i="7"/>
  <c r="Y154" i="7" s="1"/>
  <c r="P153" i="7"/>
  <c r="Y153" i="7" s="1"/>
  <c r="L20" i="16" l="1"/>
  <c r="G21" i="16"/>
  <c r="H21" i="16" s="1"/>
  <c r="D22" i="16"/>
  <c r="F22" i="16" s="1"/>
  <c r="F180" i="7"/>
  <c r="X180" i="7" s="1"/>
  <c r="F179" i="7"/>
  <c r="X179" i="7" s="1"/>
  <c r="G178" i="7"/>
  <c r="Y178" i="7" s="1"/>
  <c r="F176" i="7"/>
  <c r="X176" i="7" s="1"/>
  <c r="F175" i="7"/>
  <c r="X175" i="7" s="1"/>
  <c r="G174" i="7"/>
  <c r="Y174" i="7" s="1"/>
  <c r="C177" i="7"/>
  <c r="F177" i="7" s="1"/>
  <c r="X177" i="7" s="1"/>
  <c r="C173" i="7"/>
  <c r="F173" i="7" s="1"/>
  <c r="X173" i="7" s="1"/>
  <c r="F167" i="7"/>
  <c r="X167" i="7" s="1"/>
  <c r="G166" i="7"/>
  <c r="Y166" i="7" s="1"/>
  <c r="G165" i="7"/>
  <c r="Y165" i="7" s="1"/>
  <c r="C169" i="7"/>
  <c r="F169" i="7" s="1"/>
  <c r="X169" i="7" s="1"/>
  <c r="C163" i="7"/>
  <c r="F163" i="7" s="1"/>
  <c r="X163" i="7" s="1"/>
  <c r="F172" i="7"/>
  <c r="X172" i="7" s="1"/>
  <c r="F171" i="7"/>
  <c r="X171" i="7" s="1"/>
  <c r="G170" i="7"/>
  <c r="Y170" i="7" s="1"/>
  <c r="F168" i="7"/>
  <c r="X168" i="7" s="1"/>
  <c r="G164" i="7"/>
  <c r="Y164" i="7" s="1"/>
  <c r="F162" i="7"/>
  <c r="X162" i="7" s="1"/>
  <c r="F161" i="7"/>
  <c r="X161" i="7" s="1"/>
  <c r="G160" i="7"/>
  <c r="Y160" i="7" s="1"/>
  <c r="C159" i="7"/>
  <c r="F159" i="7" s="1"/>
  <c r="X159" i="7" s="1"/>
  <c r="G156" i="7"/>
  <c r="Y156" i="7" s="1"/>
  <c r="F158" i="7"/>
  <c r="X158" i="7" s="1"/>
  <c r="F157" i="7"/>
  <c r="X157" i="7" s="1"/>
  <c r="C155" i="7"/>
  <c r="F155" i="7" s="1"/>
  <c r="X155" i="7" s="1"/>
  <c r="C146" i="7"/>
  <c r="C142" i="7"/>
  <c r="F154" i="7"/>
  <c r="X154" i="7" s="1"/>
  <c r="F153" i="7"/>
  <c r="X153" i="7" s="1"/>
  <c r="G152" i="7"/>
  <c r="Y152" i="7" s="1"/>
  <c r="G151" i="7"/>
  <c r="Y151" i="7" s="1"/>
  <c r="C150" i="7"/>
  <c r="F150" i="7" s="1"/>
  <c r="X150" i="7" s="1"/>
  <c r="T29" i="7"/>
  <c r="U29" i="7"/>
  <c r="V29" i="7"/>
  <c r="W29" i="7"/>
  <c r="T30" i="7"/>
  <c r="U30" i="7"/>
  <c r="V30" i="7"/>
  <c r="W30" i="7"/>
  <c r="T31" i="7"/>
  <c r="U31" i="7"/>
  <c r="V31" i="7"/>
  <c r="W31" i="7"/>
  <c r="T32" i="7"/>
  <c r="U32" i="7"/>
  <c r="V32" i="7"/>
  <c r="W32" i="7"/>
  <c r="T33" i="7"/>
  <c r="U33" i="7"/>
  <c r="V33" i="7"/>
  <c r="W33" i="7"/>
  <c r="T34" i="7"/>
  <c r="U34" i="7"/>
  <c r="V34" i="7"/>
  <c r="W34" i="7"/>
  <c r="T35" i="7"/>
  <c r="U35" i="7"/>
  <c r="V35" i="7"/>
  <c r="W35" i="7"/>
  <c r="T36" i="7"/>
  <c r="U36" i="7"/>
  <c r="V36" i="7"/>
  <c r="W36" i="7"/>
  <c r="T37" i="7"/>
  <c r="U37" i="7"/>
  <c r="V37" i="7"/>
  <c r="W37" i="7"/>
  <c r="T38" i="7"/>
  <c r="U38" i="7"/>
  <c r="V38" i="7"/>
  <c r="W38" i="7"/>
  <c r="T39" i="7"/>
  <c r="U39" i="7"/>
  <c r="V39" i="7"/>
  <c r="W39" i="7"/>
  <c r="T40" i="7"/>
  <c r="U40" i="7"/>
  <c r="V40" i="7"/>
  <c r="W40" i="7"/>
  <c r="T41" i="7"/>
  <c r="U41" i="7"/>
  <c r="V41" i="7"/>
  <c r="W41" i="7"/>
  <c r="T42" i="7"/>
  <c r="U42" i="7"/>
  <c r="V42" i="7"/>
  <c r="W42" i="7"/>
  <c r="T43" i="7"/>
  <c r="U43" i="7"/>
  <c r="V43" i="7"/>
  <c r="W43" i="7"/>
  <c r="T44" i="7"/>
  <c r="U44" i="7"/>
  <c r="V44" i="7"/>
  <c r="W44" i="7"/>
  <c r="T45" i="7"/>
  <c r="U45" i="7"/>
  <c r="V45" i="7"/>
  <c r="W45" i="7"/>
  <c r="T46" i="7"/>
  <c r="U46" i="7"/>
  <c r="V46" i="7"/>
  <c r="W46" i="7"/>
  <c r="G22" i="16" l="1"/>
  <c r="H22" i="16" s="1"/>
  <c r="K22" i="16" s="1"/>
  <c r="D23" i="16"/>
  <c r="F23" i="16" s="1"/>
  <c r="K21" i="16"/>
  <c r="L21" i="16" s="1"/>
  <c r="G71" i="3"/>
  <c r="G407" i="3" s="1"/>
  <c r="G72" i="3"/>
  <c r="G73" i="3"/>
  <c r="G74" i="3"/>
  <c r="G75" i="3"/>
  <c r="G76" i="3"/>
  <c r="G77" i="3"/>
  <c r="G78" i="3"/>
  <c r="G79" i="3"/>
  <c r="G80" i="3"/>
  <c r="G81" i="3"/>
  <c r="G82" i="3"/>
  <c r="G83" i="3"/>
  <c r="G84" i="3"/>
  <c r="G85" i="3"/>
  <c r="G86" i="3"/>
  <c r="G87" i="3"/>
  <c r="G88" i="3"/>
  <c r="G89" i="3"/>
  <c r="G90" i="3"/>
  <c r="G91" i="3"/>
  <c r="G92" i="3"/>
  <c r="G93" i="3"/>
  <c r="L22" i="16" l="1"/>
  <c r="G23" i="16"/>
  <c r="H23" i="16" s="1"/>
  <c r="D24" i="16"/>
  <c r="F24" i="16" s="1"/>
  <c r="C30" i="1"/>
  <c r="C31" i="1"/>
  <c r="C34" i="1"/>
  <c r="C33" i="1"/>
  <c r="C32" i="1"/>
  <c r="C29" i="1"/>
  <c r="C28" i="1"/>
  <c r="AQ17" i="14"/>
  <c r="G24" i="16" l="1"/>
  <c r="H24" i="16" s="1"/>
  <c r="D25" i="16"/>
  <c r="F25" i="16" s="1"/>
  <c r="K23" i="16"/>
  <c r="L23" i="16" s="1"/>
  <c r="AP17" i="14"/>
  <c r="AO7" i="14"/>
  <c r="AO17" i="14"/>
  <c r="AN17" i="14"/>
  <c r="AN18" i="14" s="1"/>
  <c r="AM13" i="14"/>
  <c r="AL18" i="14"/>
  <c r="AM18" i="14"/>
  <c r="AP18" i="14"/>
  <c r="AQ18" i="14"/>
  <c r="AR18" i="14"/>
  <c r="AS18" i="14"/>
  <c r="AT18" i="14"/>
  <c r="AU18" i="14"/>
  <c r="AK7" i="14"/>
  <c r="AK18" i="14" s="1"/>
  <c r="G25" i="16" l="1"/>
  <c r="H25" i="16" s="1"/>
  <c r="K24" i="16"/>
  <c r="L24" i="16" s="1"/>
  <c r="D26" i="16"/>
  <c r="F26" i="16" s="1"/>
  <c r="AO18" i="14"/>
  <c r="AG13" i="14"/>
  <c r="AI10" i="14"/>
  <c r="AB10" i="14"/>
  <c r="Y9" i="14"/>
  <c r="W9" i="14"/>
  <c r="AJ7" i="14"/>
  <c r="AJ18" i="14" s="1"/>
  <c r="C7" i="14" a="1"/>
  <c r="AI7" i="14" s="1"/>
  <c r="AI18" i="14" s="1"/>
  <c r="AJ4" i="14"/>
  <c r="D4" i="14" a="1"/>
  <c r="AB4" i="14" s="1"/>
  <c r="G26" i="16" l="1"/>
  <c r="H26" i="16" s="1"/>
  <c r="K25" i="16"/>
  <c r="L25" i="16" s="1"/>
  <c r="D27" i="16"/>
  <c r="F27" i="16" s="1"/>
  <c r="F4" i="14"/>
  <c r="J4" i="14"/>
  <c r="P4" i="14"/>
  <c r="X4" i="14"/>
  <c r="AF4" i="14"/>
  <c r="D4" i="14"/>
  <c r="H4" i="14"/>
  <c r="L4" i="14"/>
  <c r="T4" i="14"/>
  <c r="AI4" i="14"/>
  <c r="AG4" i="14"/>
  <c r="AE4" i="14"/>
  <c r="AC4" i="14"/>
  <c r="AA4" i="14"/>
  <c r="Y4" i="14"/>
  <c r="W4" i="14"/>
  <c r="U4" i="14"/>
  <c r="S4" i="14"/>
  <c r="Q4" i="14"/>
  <c r="O4" i="14"/>
  <c r="M4" i="14"/>
  <c r="E4" i="14"/>
  <c r="G4" i="14"/>
  <c r="I4" i="14"/>
  <c r="K4" i="14"/>
  <c r="N4" i="14"/>
  <c r="R4" i="14"/>
  <c r="V4" i="14"/>
  <c r="Z4" i="14"/>
  <c r="AD4" i="14"/>
  <c r="AH4" i="14"/>
  <c r="D7" i="14"/>
  <c r="D18" i="14" s="1"/>
  <c r="F7" i="14"/>
  <c r="F18" i="14" s="1"/>
  <c r="H7" i="14"/>
  <c r="H18" i="14" s="1"/>
  <c r="J7" i="14"/>
  <c r="J18" i="14" s="1"/>
  <c r="L7" i="14"/>
  <c r="L18" i="14" s="1"/>
  <c r="N7" i="14"/>
  <c r="N18" i="14" s="1"/>
  <c r="P7" i="14"/>
  <c r="P18" i="14" s="1"/>
  <c r="R7" i="14"/>
  <c r="R18" i="14" s="1"/>
  <c r="T7" i="14"/>
  <c r="T18" i="14" s="1"/>
  <c r="V7" i="14"/>
  <c r="V18" i="14" s="1"/>
  <c r="X7" i="14"/>
  <c r="X18" i="14" s="1"/>
  <c r="Z7" i="14"/>
  <c r="Z18" i="14" s="1"/>
  <c r="AB7" i="14"/>
  <c r="AB18" i="14" s="1"/>
  <c r="AD7" i="14"/>
  <c r="AD18" i="14" s="1"/>
  <c r="AF7" i="14"/>
  <c r="AF18" i="14" s="1"/>
  <c r="AH7" i="14"/>
  <c r="AH18" i="14" s="1"/>
  <c r="C7" i="14"/>
  <c r="E7" i="14"/>
  <c r="E18" i="14" s="1"/>
  <c r="G7" i="14"/>
  <c r="G18" i="14" s="1"/>
  <c r="I7" i="14"/>
  <c r="I18" i="14" s="1"/>
  <c r="K7" i="14"/>
  <c r="K18" i="14" s="1"/>
  <c r="M7" i="14"/>
  <c r="M18" i="14" s="1"/>
  <c r="O7" i="14"/>
  <c r="O18" i="14" s="1"/>
  <c r="Q7" i="14"/>
  <c r="Q18" i="14" s="1"/>
  <c r="S7" i="14"/>
  <c r="S18" i="14" s="1"/>
  <c r="U7" i="14"/>
  <c r="U18" i="14" s="1"/>
  <c r="W7" i="14"/>
  <c r="W18" i="14" s="1"/>
  <c r="Y7" i="14"/>
  <c r="Y18" i="14" s="1"/>
  <c r="AA7" i="14"/>
  <c r="AA18" i="14" s="1"/>
  <c r="AC7" i="14"/>
  <c r="AC18" i="14" s="1"/>
  <c r="AE7" i="14"/>
  <c r="AE18" i="14" s="1"/>
  <c r="AG7" i="14"/>
  <c r="AG18" i="14" s="1"/>
  <c r="G27" i="16" l="1"/>
  <c r="H27" i="16" s="1"/>
  <c r="D28" i="16"/>
  <c r="F28" i="16" s="1"/>
  <c r="K26" i="16"/>
  <c r="L26" i="16" s="1"/>
  <c r="C18" i="14"/>
  <c r="C19" i="14" s="1"/>
  <c r="G28" i="16" l="1"/>
  <c r="H28" i="16" s="1"/>
  <c r="K28" i="16" s="1"/>
  <c r="D29" i="16"/>
  <c r="F29" i="16" s="1"/>
  <c r="K27" i="16"/>
  <c r="L27" i="16" s="1"/>
  <c r="D19" i="14"/>
  <c r="Y250" i="7"/>
  <c r="T27" i="7"/>
  <c r="U27" i="7"/>
  <c r="V27" i="7"/>
  <c r="W27" i="7"/>
  <c r="T28" i="7"/>
  <c r="U28" i="7"/>
  <c r="V28" i="7"/>
  <c r="W28" i="7"/>
  <c r="L28" i="16" l="1"/>
  <c r="G29" i="16"/>
  <c r="H29" i="16" s="1"/>
  <c r="D30" i="16"/>
  <c r="F30" i="16" s="1"/>
  <c r="E19" i="14"/>
  <c r="P149" i="7"/>
  <c r="Y149" i="7" s="1"/>
  <c r="F149" i="7"/>
  <c r="X149" i="7" s="1"/>
  <c r="Y148" i="7"/>
  <c r="F148" i="7"/>
  <c r="X148" i="7" s="1"/>
  <c r="X147" i="7"/>
  <c r="G147" i="7"/>
  <c r="Y147" i="7" s="1"/>
  <c r="Y146" i="7"/>
  <c r="J146" i="7"/>
  <c r="S146" i="7" s="1"/>
  <c r="F146" i="7"/>
  <c r="X146" i="7" s="1"/>
  <c r="E27" i="1"/>
  <c r="G30" i="16" l="1"/>
  <c r="H30" i="16" s="1"/>
  <c r="D31" i="16"/>
  <c r="F31" i="16" s="1"/>
  <c r="K29" i="16"/>
  <c r="L29" i="16" s="1"/>
  <c r="F19" i="14"/>
  <c r="E26" i="1"/>
  <c r="G31" i="16" l="1"/>
  <c r="H31" i="16" s="1"/>
  <c r="K30" i="16"/>
  <c r="L30" i="16" s="1"/>
  <c r="D32" i="16"/>
  <c r="F32" i="16" s="1"/>
  <c r="G19" i="14"/>
  <c r="P145" i="7"/>
  <c r="Y145" i="7" s="1"/>
  <c r="D159" i="4"/>
  <c r="D155" i="4"/>
  <c r="E256" i="4"/>
  <c r="G59" i="3"/>
  <c r="G60" i="3"/>
  <c r="G61" i="3"/>
  <c r="G62" i="3"/>
  <c r="G63" i="3"/>
  <c r="G64" i="3"/>
  <c r="G65" i="3"/>
  <c r="G66" i="3"/>
  <c r="G67" i="3"/>
  <c r="G68" i="3"/>
  <c r="G69" i="3"/>
  <c r="G70" i="3"/>
  <c r="G400" i="3"/>
  <c r="Y144" i="7"/>
  <c r="X143" i="7"/>
  <c r="Y142" i="7"/>
  <c r="J142" i="7"/>
  <c r="S142" i="7" s="1"/>
  <c r="J138" i="7"/>
  <c r="S138" i="7" s="1"/>
  <c r="J134" i="7"/>
  <c r="S134" i="7" s="1"/>
  <c r="J130" i="7"/>
  <c r="S130" i="7" s="1"/>
  <c r="J126" i="7"/>
  <c r="S126" i="7" s="1"/>
  <c r="J122" i="7"/>
  <c r="S122" i="7" s="1"/>
  <c r="J118" i="7"/>
  <c r="S118" i="7" s="1"/>
  <c r="J114" i="7"/>
  <c r="S114" i="7" s="1"/>
  <c r="J108" i="7"/>
  <c r="S108" i="7" s="1"/>
  <c r="J102" i="7"/>
  <c r="S102" i="7" s="1"/>
  <c r="J98" i="7"/>
  <c r="S98" i="7" s="1"/>
  <c r="J93" i="7"/>
  <c r="S93" i="7" s="1"/>
  <c r="J88" i="7"/>
  <c r="S88" i="7" s="1"/>
  <c r="J84" i="7"/>
  <c r="S84" i="7" s="1"/>
  <c r="J80" i="7"/>
  <c r="S80" i="7" s="1"/>
  <c r="J76" i="7"/>
  <c r="S76" i="7" s="1"/>
  <c r="J72" i="7"/>
  <c r="S72" i="7" s="1"/>
  <c r="J68" i="7"/>
  <c r="S68" i="7" s="1"/>
  <c r="J64" i="7"/>
  <c r="S64" i="7" s="1"/>
  <c r="F145" i="7"/>
  <c r="X145" i="7" s="1"/>
  <c r="F144" i="7"/>
  <c r="X144" i="7" s="1"/>
  <c r="G143" i="7"/>
  <c r="Y143" i="7" s="1"/>
  <c r="F142" i="7"/>
  <c r="X142" i="7" s="1"/>
  <c r="G32" i="16" l="1"/>
  <c r="H32" i="16" s="1"/>
  <c r="K31" i="16"/>
  <c r="L31" i="16" s="1"/>
  <c r="D33" i="16"/>
  <c r="F33" i="16" s="1"/>
  <c r="C26" i="1"/>
  <c r="C27" i="1"/>
  <c r="H19" i="14"/>
  <c r="G33" i="16" l="1"/>
  <c r="H33" i="16" s="1"/>
  <c r="K32" i="16"/>
  <c r="L32" i="16" s="1"/>
  <c r="D34" i="16"/>
  <c r="F34" i="16" s="1"/>
  <c r="I19" i="14"/>
  <c r="D74" i="12"/>
  <c r="AD73" i="12"/>
  <c r="O73" i="12"/>
  <c r="M73" i="12"/>
  <c r="Z73" i="12" s="1"/>
  <c r="L73" i="12"/>
  <c r="R73" i="12" s="1"/>
  <c r="H73" i="12"/>
  <c r="A73" i="12"/>
  <c r="AD72" i="12"/>
  <c r="O72" i="12"/>
  <c r="M72" i="12"/>
  <c r="Z72" i="12" s="1"/>
  <c r="L72" i="12"/>
  <c r="R72" i="12" s="1"/>
  <c r="H72" i="12"/>
  <c r="A72" i="12"/>
  <c r="AD71" i="12"/>
  <c r="O71" i="12"/>
  <c r="M71" i="12"/>
  <c r="Z71" i="12" s="1"/>
  <c r="L71" i="12"/>
  <c r="H71" i="12"/>
  <c r="A71" i="12"/>
  <c r="AD70" i="12"/>
  <c r="O70" i="12"/>
  <c r="M70" i="12"/>
  <c r="Z70" i="12" s="1"/>
  <c r="L70" i="12"/>
  <c r="R70" i="12" s="1"/>
  <c r="H70" i="12"/>
  <c r="A70" i="12"/>
  <c r="AD69" i="12"/>
  <c r="O69" i="12"/>
  <c r="M69" i="12"/>
  <c r="Z69" i="12" s="1"/>
  <c r="L69" i="12"/>
  <c r="H69" i="12"/>
  <c r="A69" i="12"/>
  <c r="AD68" i="12"/>
  <c r="O68" i="12"/>
  <c r="M68" i="12"/>
  <c r="Z68" i="12" s="1"/>
  <c r="L68" i="12"/>
  <c r="R68" i="12" s="1"/>
  <c r="H68" i="12"/>
  <c r="A68" i="12"/>
  <c r="AD67" i="12"/>
  <c r="O67" i="12"/>
  <c r="M67" i="12"/>
  <c r="Z67" i="12" s="1"/>
  <c r="L67" i="12"/>
  <c r="H67" i="12"/>
  <c r="A67" i="12"/>
  <c r="AD66" i="12"/>
  <c r="O66" i="12"/>
  <c r="M66" i="12"/>
  <c r="Z66" i="12" s="1"/>
  <c r="L66" i="12"/>
  <c r="R66" i="12" s="1"/>
  <c r="H66" i="12"/>
  <c r="A66" i="12"/>
  <c r="AD65" i="12"/>
  <c r="O65" i="12"/>
  <c r="M65" i="12"/>
  <c r="Z65" i="12" s="1"/>
  <c r="L65" i="12"/>
  <c r="H65" i="12"/>
  <c r="A65" i="12"/>
  <c r="AD64" i="12"/>
  <c r="O64" i="12"/>
  <c r="M64" i="12"/>
  <c r="Z64" i="12" s="1"/>
  <c r="L64" i="12"/>
  <c r="R64" i="12" s="1"/>
  <c r="H64" i="12"/>
  <c r="A64" i="12"/>
  <c r="AD63" i="12"/>
  <c r="O63" i="12"/>
  <c r="M63" i="12"/>
  <c r="Z63" i="12" s="1"/>
  <c r="L63" i="12"/>
  <c r="H63" i="12"/>
  <c r="A63" i="12"/>
  <c r="AD62" i="12"/>
  <c r="O62" i="12"/>
  <c r="M62" i="12"/>
  <c r="Z62" i="12" s="1"/>
  <c r="L62" i="12"/>
  <c r="H62" i="12"/>
  <c r="AD61" i="12"/>
  <c r="O61" i="12"/>
  <c r="M61" i="12"/>
  <c r="Z61" i="12" s="1"/>
  <c r="L61" i="12"/>
  <c r="H61" i="12"/>
  <c r="A61" i="12"/>
  <c r="AD60" i="12"/>
  <c r="O60" i="12"/>
  <c r="M60" i="12"/>
  <c r="Z60" i="12" s="1"/>
  <c r="L60" i="12"/>
  <c r="H60" i="12"/>
  <c r="A60" i="12"/>
  <c r="AC59" i="12"/>
  <c r="AD59" i="12" s="1"/>
  <c r="Y59" i="12"/>
  <c r="X59" i="12"/>
  <c r="V59" i="12"/>
  <c r="O59" i="12"/>
  <c r="M59" i="12"/>
  <c r="L59" i="12"/>
  <c r="A59" i="12"/>
  <c r="AC58" i="12"/>
  <c r="AB58" i="12"/>
  <c r="AD58" i="12" s="1"/>
  <c r="V58" i="12"/>
  <c r="O58" i="12"/>
  <c r="N58" i="12"/>
  <c r="M58" i="12"/>
  <c r="Z58" i="12" s="1"/>
  <c r="L58" i="12"/>
  <c r="R58" i="12" s="1"/>
  <c r="H58" i="12"/>
  <c r="A58" i="12"/>
  <c r="AC57" i="12"/>
  <c r="AB57" i="12"/>
  <c r="AD57" i="12" s="1"/>
  <c r="V57" i="12"/>
  <c r="O57" i="12"/>
  <c r="N57" i="12"/>
  <c r="M57" i="12"/>
  <c r="Z57" i="12" s="1"/>
  <c r="L57" i="12"/>
  <c r="R57" i="12" s="1"/>
  <c r="H57" i="12"/>
  <c r="A57" i="12"/>
  <c r="AC56" i="12"/>
  <c r="AB56" i="12"/>
  <c r="AD56" i="12" s="1"/>
  <c r="V56" i="12"/>
  <c r="O56" i="12"/>
  <c r="N56" i="12"/>
  <c r="M56" i="12"/>
  <c r="Z56" i="12" s="1"/>
  <c r="L56" i="12"/>
  <c r="R56" i="12" s="1"/>
  <c r="H56" i="12"/>
  <c r="A56" i="12"/>
  <c r="AD55" i="12"/>
  <c r="AC55" i="12"/>
  <c r="Y55" i="12"/>
  <c r="V55" i="12"/>
  <c r="Q55" i="12"/>
  <c r="Q74" i="12" s="1"/>
  <c r="P55" i="12"/>
  <c r="O55" i="12"/>
  <c r="N55" i="12"/>
  <c r="M55" i="12"/>
  <c r="Z55" i="12" s="1"/>
  <c r="L55" i="12"/>
  <c r="R55" i="12" s="1"/>
  <c r="H55" i="12"/>
  <c r="E55" i="12"/>
  <c r="A55" i="12"/>
  <c r="AD54" i="12"/>
  <c r="AC54" i="12"/>
  <c r="V54" i="12"/>
  <c r="O54" i="12"/>
  <c r="M54" i="12"/>
  <c r="Z54" i="12" s="1"/>
  <c r="L54" i="12"/>
  <c r="H54" i="12"/>
  <c r="A54" i="12"/>
  <c r="AC53" i="12"/>
  <c r="AD53" i="12" s="1"/>
  <c r="V53" i="12"/>
  <c r="O53" i="12"/>
  <c r="M53" i="12"/>
  <c r="Z53" i="12" s="1"/>
  <c r="L53" i="12"/>
  <c r="R53" i="12" s="1"/>
  <c r="H53" i="12"/>
  <c r="A53" i="12"/>
  <c r="AD52" i="12"/>
  <c r="AC52" i="12"/>
  <c r="V52" i="12"/>
  <c r="O52" i="12"/>
  <c r="M52" i="12"/>
  <c r="Z52" i="12" s="1"/>
  <c r="L52" i="12"/>
  <c r="H52" i="12"/>
  <c r="A52" i="12"/>
  <c r="AD51" i="12"/>
  <c r="V51" i="12"/>
  <c r="O51" i="12"/>
  <c r="M51" i="12"/>
  <c r="Z51" i="12" s="1"/>
  <c r="L51" i="12"/>
  <c r="H51" i="12"/>
  <c r="A51" i="12"/>
  <c r="AD50" i="12"/>
  <c r="V50" i="12"/>
  <c r="O50" i="12"/>
  <c r="M50" i="12"/>
  <c r="Z50" i="12" s="1"/>
  <c r="L50" i="12"/>
  <c r="H50" i="12"/>
  <c r="AD49" i="12"/>
  <c r="V49" i="12"/>
  <c r="O49" i="12"/>
  <c r="M49" i="12"/>
  <c r="Z49" i="12" s="1"/>
  <c r="L49" i="12"/>
  <c r="R49" i="12" s="1"/>
  <c r="H49" i="12"/>
  <c r="A49" i="12"/>
  <c r="AD48" i="12"/>
  <c r="AC48" i="12"/>
  <c r="V48" i="12"/>
  <c r="O48" i="12"/>
  <c r="M48" i="12"/>
  <c r="Z48" i="12" s="1"/>
  <c r="L48" i="12"/>
  <c r="H48" i="12"/>
  <c r="A48" i="12"/>
  <c r="AC47" i="12"/>
  <c r="AD47" i="12" s="1"/>
  <c r="Y47" i="12"/>
  <c r="Y74" i="12" s="1"/>
  <c r="V47" i="12"/>
  <c r="O47" i="12"/>
  <c r="M47" i="12"/>
  <c r="Z47" i="12" s="1"/>
  <c r="L47" i="12"/>
  <c r="H47" i="12"/>
  <c r="A47" i="12"/>
  <c r="AC46" i="12"/>
  <c r="AD46" i="12" s="1"/>
  <c r="V46" i="12"/>
  <c r="O46" i="12"/>
  <c r="M46" i="12"/>
  <c r="Z46" i="12" s="1"/>
  <c r="L46" i="12"/>
  <c r="R46" i="12" s="1"/>
  <c r="H46" i="12"/>
  <c r="A46" i="12"/>
  <c r="AD45" i="12"/>
  <c r="V45" i="12"/>
  <c r="O45" i="12"/>
  <c r="M45" i="12"/>
  <c r="Z45" i="12" s="1"/>
  <c r="L45" i="12"/>
  <c r="R45" i="12" s="1"/>
  <c r="H45" i="12"/>
  <c r="A45" i="12"/>
  <c r="AD44" i="12"/>
  <c r="V44" i="12"/>
  <c r="O44" i="12"/>
  <c r="M44" i="12"/>
  <c r="Z44" i="12" s="1"/>
  <c r="L44" i="12"/>
  <c r="R44" i="12" s="1"/>
  <c r="H44" i="12"/>
  <c r="A44" i="12"/>
  <c r="AD43" i="12"/>
  <c r="AC43" i="12"/>
  <c r="V43" i="12"/>
  <c r="O43" i="12"/>
  <c r="M43" i="12"/>
  <c r="Z43" i="12" s="1"/>
  <c r="L43" i="12"/>
  <c r="H43" i="12"/>
  <c r="A43" i="12"/>
  <c r="AD42" i="12"/>
  <c r="V42" i="12"/>
  <c r="O42" i="12"/>
  <c r="M42" i="12"/>
  <c r="Z42" i="12" s="1"/>
  <c r="L42" i="12"/>
  <c r="H42" i="12"/>
  <c r="A42" i="12"/>
  <c r="AD41" i="12"/>
  <c r="V41" i="12"/>
  <c r="O41" i="12"/>
  <c r="M41" i="12"/>
  <c r="Z41" i="12" s="1"/>
  <c r="L41" i="12"/>
  <c r="H41" i="12"/>
  <c r="A41" i="12"/>
  <c r="AD40" i="12"/>
  <c r="V40" i="12"/>
  <c r="O40" i="12"/>
  <c r="M40" i="12"/>
  <c r="Z40" i="12" s="1"/>
  <c r="L40" i="12"/>
  <c r="H40" i="12"/>
  <c r="A40" i="12"/>
  <c r="AD39" i="12"/>
  <c r="V39" i="12"/>
  <c r="O39" i="12"/>
  <c r="M39" i="12"/>
  <c r="Z39" i="12" s="1"/>
  <c r="L39" i="12"/>
  <c r="H39" i="12"/>
  <c r="A39" i="12"/>
  <c r="AD38" i="12"/>
  <c r="V38" i="12"/>
  <c r="O38" i="12"/>
  <c r="M38" i="12"/>
  <c r="Z38" i="12" s="1"/>
  <c r="L38" i="12"/>
  <c r="H38" i="12"/>
  <c r="AD37" i="12"/>
  <c r="V37" i="12"/>
  <c r="O37" i="12"/>
  <c r="M37" i="12"/>
  <c r="Z37" i="12" s="1"/>
  <c r="L37" i="12"/>
  <c r="R37" i="12" s="1"/>
  <c r="H37" i="12"/>
  <c r="A37" i="12"/>
  <c r="AD36" i="12"/>
  <c r="V36" i="12"/>
  <c r="O36" i="12"/>
  <c r="M36" i="12"/>
  <c r="Z36" i="12" s="1"/>
  <c r="L36" i="12"/>
  <c r="R36" i="12" s="1"/>
  <c r="H36" i="12"/>
  <c r="A36" i="12"/>
  <c r="AD35" i="12"/>
  <c r="V35" i="12"/>
  <c r="O35" i="12"/>
  <c r="M35" i="12"/>
  <c r="Z35" i="12" s="1"/>
  <c r="L35" i="12"/>
  <c r="R35" i="12" s="1"/>
  <c r="H35" i="12"/>
  <c r="A35" i="12"/>
  <c r="V34" i="12"/>
  <c r="O34" i="12"/>
  <c r="N34" i="12"/>
  <c r="M34" i="12"/>
  <c r="L34" i="12"/>
  <c r="R34" i="12" s="1"/>
  <c r="H34" i="12"/>
  <c r="AB34" i="12" s="1"/>
  <c r="AD34" i="12" s="1"/>
  <c r="A34" i="12"/>
  <c r="V33" i="12"/>
  <c r="O33" i="12"/>
  <c r="N33" i="12"/>
  <c r="M33" i="12"/>
  <c r="Z33" i="12" s="1"/>
  <c r="L33" i="12"/>
  <c r="R33" i="12" s="1"/>
  <c r="H33" i="12"/>
  <c r="AB33" i="12" s="1"/>
  <c r="A33" i="12"/>
  <c r="V32" i="12"/>
  <c r="O32" i="12"/>
  <c r="M32" i="12"/>
  <c r="Z32" i="12" s="1"/>
  <c r="L32" i="12"/>
  <c r="H32" i="12"/>
  <c r="A32" i="12"/>
  <c r="V31" i="12"/>
  <c r="O31" i="12"/>
  <c r="M31" i="12"/>
  <c r="Z31" i="12" s="1"/>
  <c r="L31" i="12"/>
  <c r="H31" i="12"/>
  <c r="A31" i="12"/>
  <c r="V30" i="12"/>
  <c r="O30" i="12"/>
  <c r="M30" i="12"/>
  <c r="Z30" i="12" s="1"/>
  <c r="L30" i="12"/>
  <c r="H30" i="12"/>
  <c r="A30" i="12"/>
  <c r="V29" i="12"/>
  <c r="O29" i="12"/>
  <c r="M29" i="12"/>
  <c r="Z29" i="12" s="1"/>
  <c r="L29" i="12"/>
  <c r="H29" i="12"/>
  <c r="A29" i="12"/>
  <c r="Z28" i="12"/>
  <c r="V28" i="12"/>
  <c r="P28" i="12"/>
  <c r="M28" i="12"/>
  <c r="L28" i="12"/>
  <c r="G28" i="12"/>
  <c r="G74" i="12" s="1"/>
  <c r="A28" i="12"/>
  <c r="V27" i="12"/>
  <c r="O27" i="12"/>
  <c r="L27" i="12"/>
  <c r="H27" i="12"/>
  <c r="E27" i="12"/>
  <c r="E74" i="12" s="1"/>
  <c r="A27" i="12"/>
  <c r="V26" i="12"/>
  <c r="L26" i="12"/>
  <c r="L77" i="12" s="1"/>
  <c r="V25" i="12"/>
  <c r="L25" i="12"/>
  <c r="V24" i="12"/>
  <c r="L24" i="12"/>
  <c r="V23" i="12"/>
  <c r="L23" i="12"/>
  <c r="V22" i="12"/>
  <c r="L22" i="12"/>
  <c r="V21" i="12"/>
  <c r="L21" i="12"/>
  <c r="V20" i="12"/>
  <c r="L20" i="12"/>
  <c r="V19" i="12"/>
  <c r="L19" i="12"/>
  <c r="V18" i="12"/>
  <c r="L18" i="12"/>
  <c r="V17" i="12"/>
  <c r="L17" i="12"/>
  <c r="V16" i="12"/>
  <c r="L16" i="12"/>
  <c r="V15" i="12"/>
  <c r="L15" i="12"/>
  <c r="V14" i="12"/>
  <c r="L14" i="12"/>
  <c r="L76" i="12" s="1"/>
  <c r="V13" i="12"/>
  <c r="L13" i="12"/>
  <c r="V12" i="12"/>
  <c r="L12" i="12"/>
  <c r="V11" i="12"/>
  <c r="L11" i="12"/>
  <c r="V10" i="12"/>
  <c r="L10" i="12"/>
  <c r="V9" i="12"/>
  <c r="L9" i="12"/>
  <c r="V8" i="12"/>
  <c r="L8" i="12"/>
  <c r="V7" i="12"/>
  <c r="L7" i="12"/>
  <c r="V6" i="12"/>
  <c r="L6" i="12"/>
  <c r="AL18" i="11"/>
  <c r="AL13" i="11"/>
  <c r="AG13" i="11"/>
  <c r="AL12" i="11"/>
  <c r="AL11" i="11"/>
  <c r="AI10" i="11"/>
  <c r="AB10" i="11"/>
  <c r="AL10" i="11" s="1"/>
  <c r="Y9" i="11"/>
  <c r="W9" i="11"/>
  <c r="AL9" i="11" s="1"/>
  <c r="AL8" i="11"/>
  <c r="AJ7" i="11"/>
  <c r="AJ15" i="11" s="1"/>
  <c r="AF7" i="11"/>
  <c r="AF15" i="11" s="1"/>
  <c r="AB7" i="11"/>
  <c r="AB15" i="11" s="1"/>
  <c r="X7" i="11"/>
  <c r="X15" i="11" s="1"/>
  <c r="T7" i="11"/>
  <c r="T15" i="11" s="1"/>
  <c r="P7" i="11"/>
  <c r="P15" i="11" s="1"/>
  <c r="L7" i="11"/>
  <c r="L15" i="11" s="1"/>
  <c r="H7" i="11"/>
  <c r="H15" i="11" s="1"/>
  <c r="D7" i="11"/>
  <c r="D15" i="11" s="1"/>
  <c r="C7" i="11" a="1"/>
  <c r="AH4" i="11"/>
  <c r="AF4" i="11"/>
  <c r="AD4" i="11"/>
  <c r="AB4" i="11"/>
  <c r="Z4" i="11"/>
  <c r="X4" i="11"/>
  <c r="V4" i="11"/>
  <c r="T4" i="11"/>
  <c r="R4" i="11"/>
  <c r="P4" i="11"/>
  <c r="N4" i="11"/>
  <c r="L4" i="11"/>
  <c r="J4" i="11"/>
  <c r="H4" i="11"/>
  <c r="F4" i="11"/>
  <c r="D4" i="11"/>
  <c r="D4" i="11" a="1"/>
  <c r="AI4" i="11" s="1"/>
  <c r="A34" i="10"/>
  <c r="A30" i="10"/>
  <c r="A28" i="10"/>
  <c r="A26" i="10"/>
  <c r="A24" i="10"/>
  <c r="A22" i="10"/>
  <c r="A20" i="10"/>
  <c r="A18" i="10"/>
  <c r="A16" i="10"/>
  <c r="A14" i="10"/>
  <c r="A12" i="10"/>
  <c r="A10" i="10"/>
  <c r="A8" i="10"/>
  <c r="A6" i="10"/>
  <c r="A4" i="10"/>
  <c r="A2" i="10"/>
  <c r="A2" i="10" a="1"/>
  <c r="G34" i="16" l="1"/>
  <c r="H34" i="16" s="1"/>
  <c r="D35" i="16"/>
  <c r="K33" i="16"/>
  <c r="L33" i="16" s="1"/>
  <c r="R62" i="12"/>
  <c r="R63" i="12"/>
  <c r="R65" i="12"/>
  <c r="R67" i="12"/>
  <c r="R69" i="12"/>
  <c r="R71" i="12"/>
  <c r="R61" i="12"/>
  <c r="J19" i="14"/>
  <c r="A33" i="10"/>
  <c r="A31" i="10"/>
  <c r="A3" i="10"/>
  <c r="A5" i="10"/>
  <c r="A7" i="10"/>
  <c r="A9" i="10"/>
  <c r="A11" i="10"/>
  <c r="A13" i="10"/>
  <c r="A15" i="10"/>
  <c r="A17" i="10"/>
  <c r="A19" i="10"/>
  <c r="A21" i="10"/>
  <c r="A23" i="10"/>
  <c r="A25" i="10"/>
  <c r="A27" i="10"/>
  <c r="A29" i="10"/>
  <c r="A32" i="10"/>
  <c r="AI7" i="11"/>
  <c r="AI15" i="11" s="1"/>
  <c r="AG7" i="11"/>
  <c r="AG15" i="11" s="1"/>
  <c r="AE7" i="11"/>
  <c r="AE15" i="11" s="1"/>
  <c r="AC7" i="11"/>
  <c r="AC15" i="11" s="1"/>
  <c r="AA7" i="11"/>
  <c r="AA15" i="11" s="1"/>
  <c r="Y7" i="11"/>
  <c r="Y15" i="11" s="1"/>
  <c r="W7" i="11"/>
  <c r="W15" i="11" s="1"/>
  <c r="U7" i="11"/>
  <c r="U15" i="11" s="1"/>
  <c r="S7" i="11"/>
  <c r="S15" i="11" s="1"/>
  <c r="Q7" i="11"/>
  <c r="Q15" i="11" s="1"/>
  <c r="O7" i="11"/>
  <c r="O15" i="11" s="1"/>
  <c r="M7" i="11"/>
  <c r="M15" i="11" s="1"/>
  <c r="K7" i="11"/>
  <c r="K15" i="11" s="1"/>
  <c r="I7" i="11"/>
  <c r="I15" i="11" s="1"/>
  <c r="G7" i="11"/>
  <c r="G15" i="11" s="1"/>
  <c r="E7" i="11"/>
  <c r="E15" i="11" s="1"/>
  <c r="B2" i="10" s="1" a="1"/>
  <c r="C7" i="11"/>
  <c r="F7" i="11"/>
  <c r="F15" i="11" s="1"/>
  <c r="J7" i="11"/>
  <c r="J15" i="11" s="1"/>
  <c r="N7" i="11"/>
  <c r="N15" i="11" s="1"/>
  <c r="R7" i="11"/>
  <c r="R15" i="11" s="1"/>
  <c r="V7" i="11"/>
  <c r="V15" i="11" s="1"/>
  <c r="Z7" i="11"/>
  <c r="Z15" i="11" s="1"/>
  <c r="AD7" i="11"/>
  <c r="AD15" i="11" s="1"/>
  <c r="AH7" i="11"/>
  <c r="AH15" i="11" s="1"/>
  <c r="E4" i="11"/>
  <c r="G4" i="11"/>
  <c r="I4" i="11"/>
  <c r="K4" i="11"/>
  <c r="M4" i="11"/>
  <c r="O4" i="11"/>
  <c r="Q4" i="11"/>
  <c r="S4" i="11"/>
  <c r="U4" i="11"/>
  <c r="W4" i="11"/>
  <c r="Y4" i="11"/>
  <c r="AA4" i="11"/>
  <c r="AC4" i="11"/>
  <c r="AE4" i="11"/>
  <c r="AG4" i="11"/>
  <c r="L75" i="12"/>
  <c r="L74" i="12"/>
  <c r="AB80" i="12"/>
  <c r="Y80" i="12"/>
  <c r="V80" i="12"/>
  <c r="Q80" i="12"/>
  <c r="O80" i="12"/>
  <c r="M80" i="12"/>
  <c r="AC79" i="12"/>
  <c r="X79" i="12"/>
  <c r="P79" i="12"/>
  <c r="L79" i="12"/>
  <c r="AB78" i="12"/>
  <c r="Y78" i="12"/>
  <c r="V78" i="12"/>
  <c r="Q78" i="12"/>
  <c r="O78" i="12"/>
  <c r="M78" i="12"/>
  <c r="AC77" i="12"/>
  <c r="N77" i="12"/>
  <c r="AC76" i="12"/>
  <c r="Z76" i="12"/>
  <c r="X76" i="12"/>
  <c r="R76" i="12"/>
  <c r="P76" i="12"/>
  <c r="N76" i="12"/>
  <c r="AB75" i="12"/>
  <c r="Y75" i="12"/>
  <c r="Q75" i="12"/>
  <c r="O75" i="12"/>
  <c r="M75" i="12"/>
  <c r="AC80" i="12"/>
  <c r="Z80" i="12"/>
  <c r="X80" i="12"/>
  <c r="R80" i="12"/>
  <c r="P80" i="12"/>
  <c r="N80" i="12"/>
  <c r="L80" i="12"/>
  <c r="AB79" i="12"/>
  <c r="Y79" i="12"/>
  <c r="V79" i="12"/>
  <c r="Q79" i="12"/>
  <c r="O79" i="12"/>
  <c r="M79" i="12"/>
  <c r="AC78" i="12"/>
  <c r="Z78" i="12"/>
  <c r="X78" i="12"/>
  <c r="P78" i="12"/>
  <c r="N78" i="12"/>
  <c r="L78" i="12"/>
  <c r="AB77" i="12"/>
  <c r="Y77" i="12"/>
  <c r="Q77" i="12"/>
  <c r="AB76" i="12"/>
  <c r="Y76" i="12"/>
  <c r="Q76" i="12"/>
  <c r="O76" i="12"/>
  <c r="M76" i="12"/>
  <c r="AC75" i="12"/>
  <c r="AC81" i="12" s="1"/>
  <c r="Z75" i="12"/>
  <c r="X75" i="12"/>
  <c r="R75" i="12"/>
  <c r="P75" i="12"/>
  <c r="N75" i="12"/>
  <c r="AB74" i="12"/>
  <c r="AD33" i="12"/>
  <c r="O74" i="12"/>
  <c r="O28" i="12"/>
  <c r="O77" i="12" s="1"/>
  <c r="R29" i="12"/>
  <c r="R30" i="12"/>
  <c r="R31" i="12"/>
  <c r="R32" i="12"/>
  <c r="R38" i="12"/>
  <c r="R78" i="12" s="1"/>
  <c r="R39" i="12"/>
  <c r="R40" i="12"/>
  <c r="R41" i="12"/>
  <c r="R42" i="12"/>
  <c r="R43" i="12"/>
  <c r="R47" i="12"/>
  <c r="R48" i="12"/>
  <c r="R50" i="12"/>
  <c r="R51" i="12"/>
  <c r="R52" i="12"/>
  <c r="R54" i="12"/>
  <c r="V75" i="12"/>
  <c r="V76" i="12"/>
  <c r="V77" i="12"/>
  <c r="I27" i="12"/>
  <c r="M27" i="12"/>
  <c r="M77" i="12" s="1"/>
  <c r="P27" i="12"/>
  <c r="P74" i="12" s="1"/>
  <c r="H28" i="12"/>
  <c r="X34" i="12"/>
  <c r="X74" i="12" s="1"/>
  <c r="AC74" i="12"/>
  <c r="R60" i="12"/>
  <c r="D36" i="16" l="1"/>
  <c r="F35" i="16"/>
  <c r="K34" i="16"/>
  <c r="L34" i="16" s="1"/>
  <c r="K19" i="14"/>
  <c r="B33" i="10"/>
  <c r="B31" i="10"/>
  <c r="B29" i="10"/>
  <c r="B27" i="10"/>
  <c r="B25" i="10"/>
  <c r="B23" i="10"/>
  <c r="B21" i="10"/>
  <c r="B19" i="10"/>
  <c r="B17" i="10"/>
  <c r="B15" i="10"/>
  <c r="B13" i="10"/>
  <c r="B11" i="10"/>
  <c r="B9" i="10"/>
  <c r="B7" i="10"/>
  <c r="B5" i="10"/>
  <c r="B3" i="10"/>
  <c r="B34" i="10"/>
  <c r="B30" i="10"/>
  <c r="B26" i="10"/>
  <c r="B22" i="10"/>
  <c r="B18" i="10"/>
  <c r="B14" i="10"/>
  <c r="B10" i="10"/>
  <c r="B6" i="10"/>
  <c r="B2" i="10"/>
  <c r="B32" i="10"/>
  <c r="B28" i="10"/>
  <c r="B24" i="10"/>
  <c r="B20" i="10"/>
  <c r="B16" i="10"/>
  <c r="B12" i="10"/>
  <c r="B8" i="10"/>
  <c r="B4" i="10"/>
  <c r="O81" i="12"/>
  <c r="Y81" i="12"/>
  <c r="L81" i="12"/>
  <c r="Z34" i="12"/>
  <c r="C15" i="11"/>
  <c r="C16" i="11" s="1"/>
  <c r="AL7" i="11"/>
  <c r="AL15" i="11" s="1"/>
  <c r="AL19" i="11" s="1"/>
  <c r="I28" i="12"/>
  <c r="M74" i="12"/>
  <c r="Z27" i="12"/>
  <c r="V81" i="12"/>
  <c r="AD74" i="12"/>
  <c r="AD76" i="12" s="1"/>
  <c r="AE33" i="12"/>
  <c r="AE34" i="12" s="1"/>
  <c r="AE35" i="12" s="1"/>
  <c r="AE36" i="12" s="1"/>
  <c r="AE37" i="12" s="1"/>
  <c r="AE38" i="12" s="1"/>
  <c r="AE39" i="12" s="1"/>
  <c r="AE40" i="12" s="1"/>
  <c r="AE41" i="12" s="1"/>
  <c r="AE42" i="12" s="1"/>
  <c r="AE43" i="12" s="1"/>
  <c r="AE44" i="12" s="1"/>
  <c r="AE45" i="12" s="1"/>
  <c r="AE46" i="12" s="1"/>
  <c r="AE47" i="12" s="1"/>
  <c r="AE48" i="12" s="1"/>
  <c r="AE49" i="12" s="1"/>
  <c r="AE50" i="12" s="1"/>
  <c r="AE51" i="12" s="1"/>
  <c r="AE52" i="12" s="1"/>
  <c r="AE53" i="12" s="1"/>
  <c r="AE54" i="12" s="1"/>
  <c r="AE55" i="12" s="1"/>
  <c r="R28" i="12"/>
  <c r="M81" i="12"/>
  <c r="Q81" i="12"/>
  <c r="AB81" i="12"/>
  <c r="P77" i="12"/>
  <c r="P81" i="12" s="1"/>
  <c r="X77" i="12"/>
  <c r="X81" i="12" s="1"/>
  <c r="R27" i="12"/>
  <c r="G35" i="16" l="1"/>
  <c r="H35" i="16" s="1"/>
  <c r="D37" i="16"/>
  <c r="F36" i="16"/>
  <c r="L19" i="14"/>
  <c r="S27" i="12"/>
  <c r="R77" i="12"/>
  <c r="Z77" i="12"/>
  <c r="I29" i="12"/>
  <c r="J29" i="12"/>
  <c r="C2" i="10"/>
  <c r="B35" i="10"/>
  <c r="AE56" i="12"/>
  <c r="AG55" i="12"/>
  <c r="J28" i="12"/>
  <c r="C19" i="11"/>
  <c r="D16" i="11"/>
  <c r="C3" i="10"/>
  <c r="K35" i="16" l="1"/>
  <c r="G36" i="16"/>
  <c r="H36" i="16" s="1"/>
  <c r="D38" i="16"/>
  <c r="F37" i="16"/>
  <c r="M19" i="14"/>
  <c r="D3" i="10"/>
  <c r="E3" i="10" s="1"/>
  <c r="H3" i="10" s="1"/>
  <c r="I3" i="10" s="1"/>
  <c r="D19" i="11"/>
  <c r="E16" i="11"/>
  <c r="AE57" i="12"/>
  <c r="AG56" i="12"/>
  <c r="E2" i="10"/>
  <c r="H2" i="10" s="1"/>
  <c r="D2" i="10"/>
  <c r="C4" i="10"/>
  <c r="I30" i="12"/>
  <c r="J30" i="12"/>
  <c r="S28" i="12"/>
  <c r="T27" i="12"/>
  <c r="K36" i="16" l="1"/>
  <c r="G37" i="16"/>
  <c r="H37" i="16" s="1"/>
  <c r="L35" i="16"/>
  <c r="D39" i="16"/>
  <c r="F38" i="16"/>
  <c r="W77" i="16"/>
  <c r="N19" i="14"/>
  <c r="S29" i="12"/>
  <c r="T28" i="12"/>
  <c r="I31" i="12"/>
  <c r="J31" i="12"/>
  <c r="E19" i="11"/>
  <c r="F16" i="11"/>
  <c r="D4" i="10"/>
  <c r="E4" i="10" s="1"/>
  <c r="H4" i="10" s="1"/>
  <c r="C5" i="10"/>
  <c r="I2" i="10"/>
  <c r="AE58" i="12"/>
  <c r="AG57" i="12"/>
  <c r="K37" i="16" l="1"/>
  <c r="G38" i="16"/>
  <c r="H38" i="16" s="1"/>
  <c r="L36" i="16"/>
  <c r="D40" i="16"/>
  <c r="F39" i="16"/>
  <c r="O19" i="14"/>
  <c r="I4" i="10"/>
  <c r="AE59" i="12"/>
  <c r="AE60" i="12" s="1"/>
  <c r="AE61" i="12" s="1"/>
  <c r="AE62" i="12" s="1"/>
  <c r="AE63" i="12" s="1"/>
  <c r="AE64" i="12" s="1"/>
  <c r="AE65" i="12" s="1"/>
  <c r="AE66" i="12" s="1"/>
  <c r="AE67" i="12" s="1"/>
  <c r="AE68" i="12" s="1"/>
  <c r="AE69" i="12" s="1"/>
  <c r="AE70" i="12" s="1"/>
  <c r="AE71" i="12" s="1"/>
  <c r="AE72" i="12" s="1"/>
  <c r="AE73" i="12" s="1"/>
  <c r="AG58" i="12"/>
  <c r="F19" i="11"/>
  <c r="G16" i="11"/>
  <c r="D5" i="10"/>
  <c r="E5" i="10"/>
  <c r="H5" i="10" s="1"/>
  <c r="I5" i="10" s="1"/>
  <c r="C6" i="10"/>
  <c r="I32" i="12"/>
  <c r="J32" i="12" s="1"/>
  <c r="S30" i="12"/>
  <c r="T29" i="12"/>
  <c r="K38" i="16" l="1"/>
  <c r="G39" i="16"/>
  <c r="H39" i="16" s="1"/>
  <c r="L37" i="16"/>
  <c r="D41" i="16"/>
  <c r="F40" i="16"/>
  <c r="P19" i="14"/>
  <c r="D6" i="10"/>
  <c r="E6" i="10" s="1"/>
  <c r="H6" i="10" s="1"/>
  <c r="C7" i="10"/>
  <c r="G19" i="11"/>
  <c r="H16" i="11"/>
  <c r="S31" i="12"/>
  <c r="T30" i="12"/>
  <c r="I33" i="12"/>
  <c r="J33" i="12"/>
  <c r="K39" i="16" l="1"/>
  <c r="G40" i="16"/>
  <c r="H40" i="16" s="1"/>
  <c r="L38" i="16"/>
  <c r="D42" i="16"/>
  <c r="F41" i="16"/>
  <c r="Q19" i="14"/>
  <c r="I6" i="10"/>
  <c r="I34" i="12"/>
  <c r="J34" i="12" s="1"/>
  <c r="S32" i="12"/>
  <c r="T31" i="12"/>
  <c r="H19" i="11"/>
  <c r="I16" i="11"/>
  <c r="D7" i="10"/>
  <c r="E7" i="10" s="1"/>
  <c r="C8" i="10"/>
  <c r="K40" i="16" l="1"/>
  <c r="G41" i="16"/>
  <c r="H41" i="16" s="1"/>
  <c r="L39" i="16"/>
  <c r="D43" i="16"/>
  <c r="F42" i="16"/>
  <c r="R19" i="14"/>
  <c r="H7" i="10"/>
  <c r="J16" i="11"/>
  <c r="I19" i="11"/>
  <c r="E8" i="10"/>
  <c r="H8" i="10" s="1"/>
  <c r="I8" i="10" s="1"/>
  <c r="D8" i="10"/>
  <c r="C9" i="10"/>
  <c r="S33" i="12"/>
  <c r="T32" i="12"/>
  <c r="I35" i="12"/>
  <c r="J35" i="12" s="1"/>
  <c r="K41" i="16" l="1"/>
  <c r="G42" i="16"/>
  <c r="H42" i="16" s="1"/>
  <c r="L40" i="16"/>
  <c r="D44" i="16"/>
  <c r="F43" i="16"/>
  <c r="S19" i="14"/>
  <c r="T33" i="12"/>
  <c r="S34" i="12"/>
  <c r="J36" i="12"/>
  <c r="I36" i="12"/>
  <c r="D9" i="10"/>
  <c r="E9" i="10" s="1"/>
  <c r="C10" i="10"/>
  <c r="J19" i="11"/>
  <c r="K16" i="11"/>
  <c r="I7" i="10"/>
  <c r="K42" i="16" l="1"/>
  <c r="G43" i="16"/>
  <c r="H43" i="16" s="1"/>
  <c r="L41" i="16"/>
  <c r="D45" i="16"/>
  <c r="F44" i="16"/>
  <c r="T19" i="14"/>
  <c r="H9" i="10"/>
  <c r="I9" i="10" s="1"/>
  <c r="K19" i="11"/>
  <c r="L16" i="11"/>
  <c r="I37" i="12"/>
  <c r="T34" i="12"/>
  <c r="S35" i="12"/>
  <c r="D10" i="10"/>
  <c r="E10" i="10" s="1"/>
  <c r="C11" i="10"/>
  <c r="K43" i="16" l="1"/>
  <c r="G44" i="16"/>
  <c r="H44" i="16" s="1"/>
  <c r="L42" i="16"/>
  <c r="D46" i="16"/>
  <c r="F46" i="16" s="1"/>
  <c r="F45" i="16"/>
  <c r="U19" i="14"/>
  <c r="H10" i="10"/>
  <c r="I10" i="10" s="1"/>
  <c r="T35" i="12"/>
  <c r="S36" i="12"/>
  <c r="I38" i="12"/>
  <c r="J38" i="12" s="1"/>
  <c r="L19" i="11"/>
  <c r="M16" i="11"/>
  <c r="D11" i="10"/>
  <c r="E11" i="10" s="1"/>
  <c r="C12" i="10"/>
  <c r="J37" i="12"/>
  <c r="K44" i="16" l="1"/>
  <c r="G45" i="16"/>
  <c r="H45" i="16" s="1"/>
  <c r="K45" i="16" s="1"/>
  <c r="L43" i="16"/>
  <c r="D47" i="16"/>
  <c r="V19" i="14"/>
  <c r="H11" i="10"/>
  <c r="I11" i="10" s="1"/>
  <c r="M19" i="11"/>
  <c r="N16" i="11"/>
  <c r="T36" i="12"/>
  <c r="S37" i="12"/>
  <c r="E12" i="10"/>
  <c r="D12" i="10"/>
  <c r="C13" i="10"/>
  <c r="I39" i="12"/>
  <c r="J39" i="12"/>
  <c r="L44" i="16" l="1"/>
  <c r="L45" i="16" s="1"/>
  <c r="G46" i="16"/>
  <c r="H46" i="16" s="1"/>
  <c r="D48" i="16"/>
  <c r="F47" i="16"/>
  <c r="W19" i="14"/>
  <c r="I40" i="12"/>
  <c r="J40" i="12"/>
  <c r="S38" i="12"/>
  <c r="T37" i="12"/>
  <c r="N19" i="11"/>
  <c r="O16" i="11"/>
  <c r="D13" i="10"/>
  <c r="E13" i="10"/>
  <c r="C14" i="10"/>
  <c r="H13" i="10"/>
  <c r="I13" i="10" s="1"/>
  <c r="H12" i="10"/>
  <c r="I12" i="10" s="1"/>
  <c r="K46" i="16" l="1"/>
  <c r="G47" i="16"/>
  <c r="H47" i="16" s="1"/>
  <c r="D49" i="16"/>
  <c r="F48" i="16"/>
  <c r="X19" i="14"/>
  <c r="O19" i="11"/>
  <c r="P16" i="11"/>
  <c r="D14" i="10"/>
  <c r="E14" i="10" s="1"/>
  <c r="C15" i="10"/>
  <c r="S39" i="12"/>
  <c r="T38" i="12"/>
  <c r="I41" i="12"/>
  <c r="J41" i="12"/>
  <c r="E84" i="16" l="1"/>
  <c r="L46" i="16"/>
  <c r="K47" i="16"/>
  <c r="G48" i="16"/>
  <c r="H48" i="16" s="1"/>
  <c r="D50" i="16"/>
  <c r="D51" i="16" s="1"/>
  <c r="D52" i="16" s="1"/>
  <c r="D53" i="16" s="1"/>
  <c r="D54" i="16" s="1"/>
  <c r="D55" i="16" s="1"/>
  <c r="D56" i="16" s="1"/>
  <c r="F49" i="16"/>
  <c r="Y19" i="14"/>
  <c r="H14" i="10"/>
  <c r="I14" i="10" s="1"/>
  <c r="D15" i="10"/>
  <c r="E15" i="10" s="1"/>
  <c r="C16" i="10"/>
  <c r="I42" i="12"/>
  <c r="J42" i="12"/>
  <c r="S40" i="12"/>
  <c r="T39" i="12"/>
  <c r="P19" i="11"/>
  <c r="Q16" i="11"/>
  <c r="E103" i="16" l="1"/>
  <c r="C6" i="13" s="1"/>
  <c r="C43" i="21" s="1"/>
  <c r="E72" i="16"/>
  <c r="E70" i="16"/>
  <c r="E68" i="16"/>
  <c r="E66" i="16"/>
  <c r="E64" i="16"/>
  <c r="E62" i="16"/>
  <c r="E73" i="16"/>
  <c r="E71" i="16"/>
  <c r="E69" i="16"/>
  <c r="E67" i="16"/>
  <c r="E65" i="16"/>
  <c r="E63" i="16"/>
  <c r="D57" i="16"/>
  <c r="F50" i="16"/>
  <c r="L47" i="16"/>
  <c r="G49" i="16"/>
  <c r="H49" i="16" s="1"/>
  <c r="K49" i="16" s="1"/>
  <c r="K48" i="16"/>
  <c r="Z19" i="14"/>
  <c r="H15" i="10"/>
  <c r="I15" i="10" s="1"/>
  <c r="S41" i="12"/>
  <c r="T40" i="12"/>
  <c r="I43" i="12"/>
  <c r="J43" i="12"/>
  <c r="R16" i="11"/>
  <c r="Q19" i="11"/>
  <c r="D16" i="10"/>
  <c r="E16" i="10" s="1"/>
  <c r="C17" i="10"/>
  <c r="F55" i="16" l="1"/>
  <c r="G55" i="16" s="1"/>
  <c r="H55" i="16" s="1"/>
  <c r="F56" i="16"/>
  <c r="G56" i="16" s="1"/>
  <c r="H56" i="16" s="1"/>
  <c r="D58" i="16"/>
  <c r="F57" i="16"/>
  <c r="G57" i="16" s="1"/>
  <c r="H57" i="16" s="1"/>
  <c r="L48" i="16"/>
  <c r="L49" i="16" s="1"/>
  <c r="G50" i="16"/>
  <c r="H50" i="16" s="1"/>
  <c r="F51" i="16"/>
  <c r="AA19" i="14"/>
  <c r="H16" i="10"/>
  <c r="I16" i="10" s="1"/>
  <c r="D17" i="10"/>
  <c r="E17" i="10"/>
  <c r="C18" i="10"/>
  <c r="R19" i="11"/>
  <c r="S16" i="11"/>
  <c r="J44" i="12"/>
  <c r="I44" i="12"/>
  <c r="S42" i="12"/>
  <c r="T41" i="12"/>
  <c r="K56" i="16" l="1"/>
  <c r="K57" i="16"/>
  <c r="F58" i="16"/>
  <c r="G58" i="16" s="1"/>
  <c r="H58" i="16" s="1"/>
  <c r="D59" i="16"/>
  <c r="G51" i="16"/>
  <c r="H51" i="16" s="1"/>
  <c r="K50" i="16"/>
  <c r="F52" i="16"/>
  <c r="AB19" i="14"/>
  <c r="S43" i="12"/>
  <c r="T42" i="12"/>
  <c r="I45" i="12"/>
  <c r="S19" i="11"/>
  <c r="T16" i="11"/>
  <c r="D18" i="10"/>
  <c r="E18" i="10" s="1"/>
  <c r="C19" i="10"/>
  <c r="H17" i="10"/>
  <c r="I17" i="10" s="1"/>
  <c r="L50" i="16" l="1"/>
  <c r="F59" i="16"/>
  <c r="G59" i="16" s="1"/>
  <c r="H59" i="16" s="1"/>
  <c r="K59" i="16" s="1"/>
  <c r="D60" i="16"/>
  <c r="K58" i="16"/>
  <c r="K51" i="16"/>
  <c r="G52" i="16"/>
  <c r="H52" i="16" s="1"/>
  <c r="F54" i="16"/>
  <c r="F53" i="16"/>
  <c r="AC19" i="14"/>
  <c r="H18" i="10"/>
  <c r="I18" i="10" s="1"/>
  <c r="T19" i="11"/>
  <c r="U16" i="11"/>
  <c r="I46" i="12"/>
  <c r="S44" i="12"/>
  <c r="T43" i="12"/>
  <c r="D19" i="10"/>
  <c r="E19" i="10"/>
  <c r="C20" i="10"/>
  <c r="J45" i="12"/>
  <c r="L51" i="16" l="1"/>
  <c r="F60" i="16"/>
  <c r="G60" i="16" s="1"/>
  <c r="H60" i="16" s="1"/>
  <c r="K60" i="16" s="1"/>
  <c r="D61" i="16"/>
  <c r="F61" i="16" s="1"/>
  <c r="C34" i="21" s="1"/>
  <c r="G54" i="16"/>
  <c r="H54" i="16" s="1"/>
  <c r="K55" i="16" s="1"/>
  <c r="G53" i="16"/>
  <c r="H53" i="16" s="1"/>
  <c r="K52" i="16"/>
  <c r="L52" i="16" s="1"/>
  <c r="AD19" i="14"/>
  <c r="I47" i="12"/>
  <c r="J47" i="12"/>
  <c r="U19" i="11"/>
  <c r="V16" i="11"/>
  <c r="D20" i="10"/>
  <c r="E20" i="10" s="1"/>
  <c r="C21" i="10"/>
  <c r="T44" i="12"/>
  <c r="S45" i="12"/>
  <c r="J46" i="12"/>
  <c r="H19" i="10"/>
  <c r="I19" i="10" s="1"/>
  <c r="O60" i="16" l="1"/>
  <c r="P60" i="16" s="1"/>
  <c r="G61" i="16"/>
  <c r="H61" i="16" s="1"/>
  <c r="K61" i="16" s="1"/>
  <c r="O61" i="16" s="1"/>
  <c r="K54" i="16"/>
  <c r="K53" i="16"/>
  <c r="L53" i="16" s="1"/>
  <c r="AE19" i="14"/>
  <c r="H20" i="10"/>
  <c r="I20" i="10" s="1"/>
  <c r="V19" i="11"/>
  <c r="W16" i="11"/>
  <c r="T45" i="12"/>
  <c r="S46" i="12"/>
  <c r="D21" i="10"/>
  <c r="E21" i="10"/>
  <c r="C22" i="10"/>
  <c r="I48" i="12"/>
  <c r="P61" i="16" l="1"/>
  <c r="F62" i="16"/>
  <c r="G62" i="16" s="1"/>
  <c r="H62" i="16" s="1"/>
  <c r="F63" i="16"/>
  <c r="G63" i="16" s="1"/>
  <c r="H63" i="16" s="1"/>
  <c r="F64" i="16"/>
  <c r="G64" i="16" s="1"/>
  <c r="H64" i="16" s="1"/>
  <c r="F65" i="16"/>
  <c r="G65" i="16" s="1"/>
  <c r="H65" i="16" s="1"/>
  <c r="F66" i="16"/>
  <c r="G66" i="16" s="1"/>
  <c r="H66" i="16" s="1"/>
  <c r="F67" i="16"/>
  <c r="G67" i="16" s="1"/>
  <c r="H67" i="16" s="1"/>
  <c r="F68" i="16"/>
  <c r="G68" i="16" s="1"/>
  <c r="H68" i="16" s="1"/>
  <c r="F69" i="16"/>
  <c r="G69" i="16" s="1"/>
  <c r="H69" i="16" s="1"/>
  <c r="F70" i="16"/>
  <c r="G70" i="16" s="1"/>
  <c r="H70" i="16" s="1"/>
  <c r="F71" i="16"/>
  <c r="G71" i="16" s="1"/>
  <c r="H71" i="16" s="1"/>
  <c r="F72" i="16"/>
  <c r="G72" i="16" s="1"/>
  <c r="H72" i="16" s="1"/>
  <c r="F73" i="16"/>
  <c r="G73" i="16" s="1"/>
  <c r="H73" i="16" s="1"/>
  <c r="K62" i="16"/>
  <c r="C14" i="21"/>
  <c r="L54" i="16"/>
  <c r="L55" i="16" s="1"/>
  <c r="L56" i="16" s="1"/>
  <c r="L57" i="16" s="1"/>
  <c r="L58" i="16" s="1"/>
  <c r="L59" i="16" s="1"/>
  <c r="L60" i="16" s="1"/>
  <c r="L61" i="16" s="1"/>
  <c r="AF19" i="14"/>
  <c r="S47" i="12"/>
  <c r="T46" i="12"/>
  <c r="W19" i="11"/>
  <c r="X16" i="11"/>
  <c r="I49" i="12"/>
  <c r="J49" i="12" s="1"/>
  <c r="J48" i="12"/>
  <c r="D22" i="10"/>
  <c r="E22" i="10" s="1"/>
  <c r="C23" i="10"/>
  <c r="H21" i="10"/>
  <c r="I21" i="10" s="1"/>
  <c r="O62" i="16" l="1"/>
  <c r="P62" i="16" s="1"/>
  <c r="C35" i="21"/>
  <c r="D88" i="16"/>
  <c r="C120" i="16"/>
  <c r="K73" i="16"/>
  <c r="O73" i="16" s="1"/>
  <c r="K71" i="16"/>
  <c r="O71" i="16" s="1"/>
  <c r="K69" i="16"/>
  <c r="O69" i="16" s="1"/>
  <c r="K67" i="16"/>
  <c r="O67" i="16" s="1"/>
  <c r="K65" i="16"/>
  <c r="O65" i="16" s="1"/>
  <c r="K72" i="16"/>
  <c r="O72" i="16" s="1"/>
  <c r="K70" i="16"/>
  <c r="O70" i="16" s="1"/>
  <c r="K68" i="16"/>
  <c r="O68" i="16" s="1"/>
  <c r="K66" i="16"/>
  <c r="O66" i="16" s="1"/>
  <c r="K63" i="16"/>
  <c r="K64" i="16"/>
  <c r="O64" i="16" s="1"/>
  <c r="L62" i="16"/>
  <c r="D87" i="16"/>
  <c r="D89" i="16" s="1"/>
  <c r="Q74" i="16" s="1"/>
  <c r="AG19" i="14"/>
  <c r="H22" i="10"/>
  <c r="I22" i="10" s="1"/>
  <c r="S48" i="12"/>
  <c r="T47" i="12"/>
  <c r="D23" i="10"/>
  <c r="E23" i="10"/>
  <c r="C24" i="10"/>
  <c r="I50" i="12"/>
  <c r="X19" i="11"/>
  <c r="Y16" i="11"/>
  <c r="C122" i="16" l="1"/>
  <c r="C129" i="16" s="1"/>
  <c r="O63" i="16"/>
  <c r="P63" i="16" s="1"/>
  <c r="P64" i="16" s="1"/>
  <c r="P65" i="16" s="1"/>
  <c r="P66" i="16" s="1"/>
  <c r="P67" i="16" s="1"/>
  <c r="P68" i="16" s="1"/>
  <c r="P69" i="16" s="1"/>
  <c r="P70" i="16" s="1"/>
  <c r="P71" i="16" s="1"/>
  <c r="P72" i="16" s="1"/>
  <c r="P73" i="16" s="1"/>
  <c r="C36" i="21"/>
  <c r="C37" i="21"/>
  <c r="L63" i="16"/>
  <c r="L64" i="16" s="1"/>
  <c r="L65" i="16" s="1"/>
  <c r="L66" i="16" s="1"/>
  <c r="L67" i="16" s="1"/>
  <c r="L68" i="16" s="1"/>
  <c r="L69" i="16" s="1"/>
  <c r="L70" i="16" s="1"/>
  <c r="L71" i="16" s="1"/>
  <c r="L72" i="16" s="1"/>
  <c r="L73" i="16" s="1"/>
  <c r="D123" i="16"/>
  <c r="D130" i="16" s="1"/>
  <c r="E97" i="16"/>
  <c r="C4" i="13" s="1"/>
  <c r="C16" i="21"/>
  <c r="C22" i="21" s="1"/>
  <c r="C24" i="21" s="1"/>
  <c r="C27" i="21" s="1"/>
  <c r="D91" i="16"/>
  <c r="D93" i="16" s="1"/>
  <c r="F98" i="16"/>
  <c r="F100" i="16" s="1"/>
  <c r="AH19" i="14"/>
  <c r="AI19" i="14" s="1"/>
  <c r="AJ19" i="14" s="1"/>
  <c r="AK19" i="14" s="1"/>
  <c r="AL19" i="14" s="1"/>
  <c r="AM19" i="14" s="1"/>
  <c r="AN19" i="14" s="1"/>
  <c r="AO19" i="14" s="1"/>
  <c r="AP19" i="14" s="1"/>
  <c r="AQ19" i="14" s="1"/>
  <c r="AR19" i="14" s="1"/>
  <c r="AS19" i="14" s="1"/>
  <c r="AT19" i="14" s="1"/>
  <c r="AU19" i="14" s="1"/>
  <c r="I51" i="12"/>
  <c r="J51" i="12"/>
  <c r="Z16" i="11"/>
  <c r="Y19" i="11"/>
  <c r="J50" i="12"/>
  <c r="D24" i="10"/>
  <c r="E24" i="10" s="1"/>
  <c r="C25" i="10"/>
  <c r="S49" i="12"/>
  <c r="T48" i="12"/>
  <c r="H23" i="10"/>
  <c r="I23" i="10" s="1"/>
  <c r="C38" i="21" l="1"/>
  <c r="C121" i="16"/>
  <c r="C123" i="16" s="1"/>
  <c r="D124" i="16" s="1"/>
  <c r="E99" i="16"/>
  <c r="C128" i="16" s="1"/>
  <c r="C130" i="16" s="1"/>
  <c r="D131" i="16" s="1"/>
  <c r="D95" i="16"/>
  <c r="H24" i="10"/>
  <c r="I24" i="10" s="1"/>
  <c r="S50" i="12"/>
  <c r="T49" i="12"/>
  <c r="Z19" i="11"/>
  <c r="AA16" i="11"/>
  <c r="D25" i="10"/>
  <c r="E25" i="10"/>
  <c r="C26" i="10"/>
  <c r="I52" i="12"/>
  <c r="E100" i="16" l="1"/>
  <c r="C5" i="13"/>
  <c r="J53" i="12"/>
  <c r="I53" i="12"/>
  <c r="AA19" i="11"/>
  <c r="AB16" i="11"/>
  <c r="J52" i="12"/>
  <c r="D26" i="10"/>
  <c r="E26" i="10" s="1"/>
  <c r="C27" i="10"/>
  <c r="S51" i="12"/>
  <c r="T50" i="12"/>
  <c r="H25" i="10"/>
  <c r="I25" i="10" s="1"/>
  <c r="C7" i="13" l="1"/>
  <c r="C25" i="21" s="1"/>
  <c r="C42" i="21"/>
  <c r="E104" i="16"/>
  <c r="E105" i="16" s="1"/>
  <c r="M72" i="16"/>
  <c r="M70" i="16"/>
  <c r="M68" i="16"/>
  <c r="M66" i="16"/>
  <c r="M64" i="16"/>
  <c r="M62" i="16"/>
  <c r="N62" i="16" s="1"/>
  <c r="M73" i="16"/>
  <c r="M71" i="16"/>
  <c r="M69" i="16"/>
  <c r="M67" i="16"/>
  <c r="M65" i="16"/>
  <c r="M63" i="16"/>
  <c r="H26" i="10"/>
  <c r="I26" i="10" s="1"/>
  <c r="S52" i="12"/>
  <c r="T51" i="12"/>
  <c r="AB19" i="11"/>
  <c r="AC16" i="11"/>
  <c r="I54" i="12"/>
  <c r="J54" i="12"/>
  <c r="D27" i="10"/>
  <c r="E27" i="10"/>
  <c r="C28" i="10"/>
  <c r="C44" i="21" l="1"/>
  <c r="C45" i="21" s="1"/>
  <c r="C47" i="21" s="1"/>
  <c r="N63" i="16"/>
  <c r="N64" i="16" s="1"/>
  <c r="N65" i="16" s="1"/>
  <c r="N66" i="16" s="1"/>
  <c r="N67" i="16" s="1"/>
  <c r="N68" i="16" s="1"/>
  <c r="N69" i="16" s="1"/>
  <c r="N70" i="16" s="1"/>
  <c r="N71" i="16" s="1"/>
  <c r="N72" i="16" s="1"/>
  <c r="N73" i="16" s="1"/>
  <c r="Q73" i="16" s="1"/>
  <c r="Q75" i="16" s="1"/>
  <c r="AC19" i="11"/>
  <c r="AD16" i="11"/>
  <c r="D28" i="10"/>
  <c r="E28" i="10" s="1"/>
  <c r="C29" i="10"/>
  <c r="I55" i="12"/>
  <c r="I56" i="12" s="1"/>
  <c r="I57" i="12" s="1"/>
  <c r="I58" i="12" s="1"/>
  <c r="J55" i="12"/>
  <c r="S53" i="12"/>
  <c r="T52" i="12"/>
  <c r="H27" i="10"/>
  <c r="I27" i="10" s="1"/>
  <c r="H28" i="10" l="1"/>
  <c r="I28" i="10" s="1"/>
  <c r="D29" i="10"/>
  <c r="E29" i="10"/>
  <c r="C30" i="10"/>
  <c r="AD19" i="11"/>
  <c r="AE16" i="11"/>
  <c r="S54" i="12"/>
  <c r="T53" i="12"/>
  <c r="F59" i="12"/>
  <c r="S55" i="12" l="1"/>
  <c r="T54" i="12"/>
  <c r="F74" i="12"/>
  <c r="N59" i="12"/>
  <c r="H59" i="12"/>
  <c r="AJ4" i="11"/>
  <c r="AL4" i="11" s="1"/>
  <c r="AE19" i="11"/>
  <c r="AF16" i="11"/>
  <c r="E30" i="10"/>
  <c r="D30" i="10"/>
  <c r="C31" i="10"/>
  <c r="H29" i="10"/>
  <c r="I29" i="10" s="1"/>
  <c r="H74" i="12" l="1"/>
  <c r="H75" i="12" s="1"/>
  <c r="I59" i="12"/>
  <c r="I60" i="12" s="1"/>
  <c r="I61" i="12" s="1"/>
  <c r="I62" i="12" s="1"/>
  <c r="I63" i="12" s="1"/>
  <c r="I64" i="12" s="1"/>
  <c r="I65" i="12" s="1"/>
  <c r="I66" i="12" s="1"/>
  <c r="I67" i="12" s="1"/>
  <c r="I68" i="12" s="1"/>
  <c r="I69" i="12" s="1"/>
  <c r="I70" i="12" s="1"/>
  <c r="I71" i="12" s="1"/>
  <c r="I72" i="12" s="1"/>
  <c r="I73" i="12" s="1"/>
  <c r="D31" i="10"/>
  <c r="E31" i="10"/>
  <c r="C32" i="10"/>
  <c r="AF19" i="11"/>
  <c r="AG16" i="11"/>
  <c r="N79" i="12"/>
  <c r="N81" i="12" s="1"/>
  <c r="R59" i="12"/>
  <c r="N74" i="12"/>
  <c r="N4" i="12" s="1"/>
  <c r="Z59" i="12"/>
  <c r="H30" i="10"/>
  <c r="I30" i="10" s="1"/>
  <c r="S56" i="12"/>
  <c r="S57" i="12" s="1"/>
  <c r="S58" i="12" s="1"/>
  <c r="S59" i="12" s="1"/>
  <c r="S60" i="12" s="1"/>
  <c r="S61" i="12" s="1"/>
  <c r="S62" i="12" s="1"/>
  <c r="S63" i="12" s="1"/>
  <c r="S64" i="12" s="1"/>
  <c r="S65" i="12" s="1"/>
  <c r="S66" i="12" s="1"/>
  <c r="S67" i="12" s="1"/>
  <c r="S68" i="12" s="1"/>
  <c r="S69" i="12" s="1"/>
  <c r="S70" i="12" s="1"/>
  <c r="S71" i="12" s="1"/>
  <c r="S72" i="12" s="1"/>
  <c r="S73" i="12" s="1"/>
  <c r="T55" i="12"/>
  <c r="Z79" i="12" l="1"/>
  <c r="Z81" i="12" s="1"/>
  <c r="Z74" i="12"/>
  <c r="R79" i="12"/>
  <c r="R81" i="12" s="1"/>
  <c r="R74" i="12"/>
  <c r="AH16" i="11"/>
  <c r="AI16" i="11" s="1"/>
  <c r="AJ16" i="11" s="1"/>
  <c r="AG19" i="11"/>
  <c r="AH19" i="11" s="1"/>
  <c r="AI19" i="11" s="1"/>
  <c r="AJ19" i="11" s="1"/>
  <c r="D32" i="10"/>
  <c r="E32" i="10" s="1"/>
  <c r="C33" i="10"/>
  <c r="H31" i="10"/>
  <c r="I31" i="10" s="1"/>
  <c r="H32" i="10" l="1"/>
  <c r="I32" i="10" s="1"/>
  <c r="D33" i="10"/>
  <c r="E33" i="10"/>
  <c r="C34" i="10"/>
  <c r="D34" i="10" l="1"/>
  <c r="E34" i="10" s="1"/>
  <c r="H34" i="10" s="1"/>
  <c r="H33" i="10"/>
  <c r="I33" i="10" s="1"/>
  <c r="I34" i="10" l="1"/>
  <c r="I35" i="10" s="1"/>
  <c r="I37" i="10" s="1"/>
  <c r="I39" i="10" s="1"/>
  <c r="H35" i="10"/>
  <c r="G22" i="3" l="1"/>
  <c r="G20" i="3"/>
  <c r="G403" i="3" l="1"/>
  <c r="F141" i="7" l="1"/>
  <c r="X65" i="7" l="1"/>
  <c r="Y66" i="7"/>
  <c r="Y68" i="7"/>
  <c r="X69" i="7"/>
  <c r="Y70" i="7"/>
  <c r="Y72" i="7"/>
  <c r="X73" i="7"/>
  <c r="Y74" i="7"/>
  <c r="Y76" i="7"/>
  <c r="X77" i="7"/>
  <c r="Y78" i="7"/>
  <c r="Y80" i="7"/>
  <c r="X81" i="7"/>
  <c r="Y82" i="7"/>
  <c r="Y84" i="7"/>
  <c r="X85" i="7"/>
  <c r="Y86" i="7"/>
  <c r="Y88" i="7"/>
  <c r="X89" i="7"/>
  <c r="X90" i="7"/>
  <c r="X91" i="7"/>
  <c r="Y91" i="7"/>
  <c r="Y93" i="7"/>
  <c r="X94" i="7"/>
  <c r="X95" i="7"/>
  <c r="Y96" i="7"/>
  <c r="Y98" i="7"/>
  <c r="X99" i="7"/>
  <c r="Y100" i="7"/>
  <c r="Y102" i="7"/>
  <c r="Y103" i="7"/>
  <c r="X104" i="7"/>
  <c r="X105" i="7"/>
  <c r="Y106" i="7"/>
  <c r="Y108" i="7"/>
  <c r="X109" i="7"/>
  <c r="X110" i="7"/>
  <c r="X111" i="7"/>
  <c r="Y112" i="7"/>
  <c r="Y114" i="7"/>
  <c r="X115" i="7"/>
  <c r="Y116" i="7"/>
  <c r="Y118" i="7"/>
  <c r="X119" i="7"/>
  <c r="Y120" i="7"/>
  <c r="Y122" i="7"/>
  <c r="X123" i="7"/>
  <c r="Y124" i="7"/>
  <c r="Y126" i="7"/>
  <c r="X127" i="7"/>
  <c r="Y128" i="7"/>
  <c r="Y130" i="7"/>
  <c r="X131" i="7"/>
  <c r="Y132" i="7"/>
  <c r="Y134" i="7"/>
  <c r="X135" i="7"/>
  <c r="Y136" i="7"/>
  <c r="Y138" i="7"/>
  <c r="X139" i="7"/>
  <c r="Y140" i="7"/>
  <c r="X64" i="7"/>
  <c r="O248" i="7"/>
  <c r="K141" i="7"/>
  <c r="P141" i="7" s="1"/>
  <c r="Y141" i="7" s="1"/>
  <c r="L137" i="7"/>
  <c r="P137" i="7" s="1"/>
  <c r="Y137" i="7" s="1"/>
  <c r="L121" i="7"/>
  <c r="P121" i="7" s="1"/>
  <c r="Y121" i="7" s="1"/>
  <c r="L125" i="7"/>
  <c r="P125" i="7" s="1"/>
  <c r="Y125" i="7" s="1"/>
  <c r="L129" i="7"/>
  <c r="P129" i="7" s="1"/>
  <c r="Y129" i="7" s="1"/>
  <c r="L133" i="7"/>
  <c r="P133" i="7" s="1"/>
  <c r="Y133" i="7" s="1"/>
  <c r="L117" i="7"/>
  <c r="P117" i="7" s="1"/>
  <c r="Y117" i="7" s="1"/>
  <c r="K113" i="7"/>
  <c r="P113" i="7" s="1"/>
  <c r="Y113" i="7" s="1"/>
  <c r="L107" i="7"/>
  <c r="K107" i="7"/>
  <c r="L101" i="7"/>
  <c r="P101" i="7" s="1"/>
  <c r="Y101" i="7" s="1"/>
  <c r="L97" i="7"/>
  <c r="P97" i="7" s="1"/>
  <c r="Y97" i="7" s="1"/>
  <c r="L92" i="7"/>
  <c r="K92" i="7"/>
  <c r="L87" i="7"/>
  <c r="K87" i="7"/>
  <c r="L75" i="7"/>
  <c r="P75" i="7" s="1"/>
  <c r="Y75" i="7" s="1"/>
  <c r="L79" i="7"/>
  <c r="P79" i="7" s="1"/>
  <c r="Y79" i="7" s="1"/>
  <c r="L83" i="7"/>
  <c r="P83" i="7" s="1"/>
  <c r="Y83" i="7" s="1"/>
  <c r="L71" i="7"/>
  <c r="N67" i="7"/>
  <c r="P67" i="7"/>
  <c r="U9" i="7"/>
  <c r="V9" i="7"/>
  <c r="W9" i="7"/>
  <c r="U10" i="7"/>
  <c r="V10" i="7"/>
  <c r="W10" i="7"/>
  <c r="U11" i="7"/>
  <c r="V11" i="7"/>
  <c r="W11" i="7"/>
  <c r="U12" i="7"/>
  <c r="V12" i="7"/>
  <c r="W12" i="7"/>
  <c r="U13" i="7"/>
  <c r="V13" i="7"/>
  <c r="W13" i="7"/>
  <c r="U14" i="7"/>
  <c r="V14" i="7"/>
  <c r="W14" i="7"/>
  <c r="U15" i="7"/>
  <c r="V15" i="7"/>
  <c r="W15" i="7"/>
  <c r="U16" i="7"/>
  <c r="V16" i="7"/>
  <c r="W16" i="7"/>
  <c r="U17" i="7"/>
  <c r="V17" i="7"/>
  <c r="W17" i="7"/>
  <c r="U18" i="7"/>
  <c r="V18" i="7"/>
  <c r="W18" i="7"/>
  <c r="U19" i="7"/>
  <c r="V19" i="7"/>
  <c r="W19" i="7"/>
  <c r="U20" i="7"/>
  <c r="V20" i="7"/>
  <c r="W20" i="7"/>
  <c r="U21" i="7"/>
  <c r="V21" i="7"/>
  <c r="W21" i="7"/>
  <c r="U22" i="7"/>
  <c r="V22" i="7"/>
  <c r="W22" i="7"/>
  <c r="U23" i="7"/>
  <c r="V23" i="7"/>
  <c r="W23" i="7"/>
  <c r="U24" i="7"/>
  <c r="V24" i="7"/>
  <c r="W24" i="7"/>
  <c r="U25" i="7"/>
  <c r="V25" i="7"/>
  <c r="W25" i="7"/>
  <c r="U26" i="7"/>
  <c r="V26" i="7"/>
  <c r="W26" i="7"/>
  <c r="T10" i="7"/>
  <c r="T11" i="7"/>
  <c r="T12" i="7"/>
  <c r="T13" i="7"/>
  <c r="T14" i="7"/>
  <c r="T15" i="7"/>
  <c r="T16" i="7"/>
  <c r="T17" i="7"/>
  <c r="T18" i="7"/>
  <c r="T19" i="7"/>
  <c r="T20" i="7"/>
  <c r="T21" i="7"/>
  <c r="T22" i="7"/>
  <c r="T23" i="7"/>
  <c r="T24" i="7"/>
  <c r="T25" i="7"/>
  <c r="T26" i="7"/>
  <c r="T9" i="7"/>
  <c r="P92" i="7" l="1"/>
  <c r="Y92" i="7" s="1"/>
  <c r="P107" i="7"/>
  <c r="Y107" i="7" s="1"/>
  <c r="N145" i="7"/>
  <c r="N149" i="7"/>
  <c r="N141" i="7"/>
  <c r="N125" i="7"/>
  <c r="N101" i="7"/>
  <c r="N71" i="7"/>
  <c r="N133" i="7"/>
  <c r="N117" i="7"/>
  <c r="N83" i="7"/>
  <c r="P87" i="7"/>
  <c r="Y87" i="7" s="1"/>
  <c r="Y67" i="7"/>
  <c r="N113" i="7"/>
  <c r="N79" i="7"/>
  <c r="N87" i="7"/>
  <c r="N75" i="7"/>
  <c r="N137" i="7"/>
  <c r="N129" i="7"/>
  <c r="N121" i="7"/>
  <c r="N107" i="7"/>
  <c r="N92" i="7"/>
  <c r="P71" i="7"/>
  <c r="Y71" i="7" s="1"/>
  <c r="N97" i="7"/>
  <c r="G139" i="7"/>
  <c r="Y139" i="7" s="1"/>
  <c r="G135" i="7"/>
  <c r="Y135" i="7" s="1"/>
  <c r="G131" i="7"/>
  <c r="Y131" i="7" s="1"/>
  <c r="G127" i="7"/>
  <c r="Y127" i="7" s="1"/>
  <c r="G123" i="7"/>
  <c r="Y123" i="7" s="1"/>
  <c r="G119" i="7"/>
  <c r="Y119" i="7" s="1"/>
  <c r="X141" i="7"/>
  <c r="F140" i="7"/>
  <c r="X140" i="7" s="1"/>
  <c r="F137" i="7"/>
  <c r="X137" i="7" s="1"/>
  <c r="F136" i="7"/>
  <c r="X136" i="7" s="1"/>
  <c r="F133" i="7"/>
  <c r="X133" i="7" s="1"/>
  <c r="F132" i="7"/>
  <c r="X132" i="7" s="1"/>
  <c r="F129" i="7"/>
  <c r="X129" i="7" s="1"/>
  <c r="F128" i="7"/>
  <c r="X128" i="7" s="1"/>
  <c r="F125" i="7"/>
  <c r="X125" i="7" s="1"/>
  <c r="F124" i="7"/>
  <c r="X124" i="7" s="1"/>
  <c r="F121" i="7"/>
  <c r="X121" i="7" s="1"/>
  <c r="F120" i="7"/>
  <c r="X120" i="7" s="1"/>
  <c r="F117" i="7"/>
  <c r="X117" i="7" s="1"/>
  <c r="F116" i="7"/>
  <c r="X116" i="7" s="1"/>
  <c r="G115" i="7"/>
  <c r="Y115" i="7" s="1"/>
  <c r="F113" i="7"/>
  <c r="X113" i="7" s="1"/>
  <c r="F112" i="7"/>
  <c r="X112" i="7" s="1"/>
  <c r="C138" i="7"/>
  <c r="F138" i="7" s="1"/>
  <c r="X138" i="7" s="1"/>
  <c r="C134" i="7"/>
  <c r="F134" i="7" s="1"/>
  <c r="X134" i="7" s="1"/>
  <c r="C130" i="7"/>
  <c r="F130" i="7" s="1"/>
  <c r="X130" i="7" s="1"/>
  <c r="C126" i="7"/>
  <c r="F126" i="7" s="1"/>
  <c r="X126" i="7" s="1"/>
  <c r="C122" i="7"/>
  <c r="F122" i="7" s="1"/>
  <c r="X122" i="7" s="1"/>
  <c r="C118" i="7"/>
  <c r="F118" i="7" s="1"/>
  <c r="X118" i="7" s="1"/>
  <c r="C114" i="7"/>
  <c r="F114" i="7" s="1"/>
  <c r="X114" i="7" s="1"/>
  <c r="P248" i="7" l="1"/>
  <c r="P249" i="7" s="1"/>
  <c r="P251" i="7" s="1"/>
  <c r="G111" i="7"/>
  <c r="Y111" i="7" s="1"/>
  <c r="F107" i="7"/>
  <c r="X107" i="7" s="1"/>
  <c r="F106" i="7"/>
  <c r="X106" i="7" s="1"/>
  <c r="G110" i="7"/>
  <c r="Y110" i="7" s="1"/>
  <c r="G109" i="7"/>
  <c r="Y109" i="7" s="1"/>
  <c r="F108" i="7"/>
  <c r="X108" i="7" s="1"/>
  <c r="C108" i="7"/>
  <c r="G105" i="7"/>
  <c r="Y105" i="7" s="1"/>
  <c r="G104" i="7"/>
  <c r="Y104" i="7" s="1"/>
  <c r="F103" i="7"/>
  <c r="X103" i="7" s="1"/>
  <c r="F101" i="7"/>
  <c r="X101" i="7" s="1"/>
  <c r="F100" i="7"/>
  <c r="X100" i="7" s="1"/>
  <c r="G99" i="7"/>
  <c r="Y99" i="7" s="1"/>
  <c r="F97" i="7"/>
  <c r="X97" i="7" s="1"/>
  <c r="F96" i="7"/>
  <c r="X96" i="7" s="1"/>
  <c r="G95" i="7"/>
  <c r="Y95" i="7" s="1"/>
  <c r="G94" i="7"/>
  <c r="Y94" i="7" s="1"/>
  <c r="F92" i="7"/>
  <c r="X92" i="7" s="1"/>
  <c r="G89" i="7"/>
  <c r="Y89" i="7" s="1"/>
  <c r="F87" i="7"/>
  <c r="X87" i="7" s="1"/>
  <c r="F86" i="7"/>
  <c r="X86" i="7" s="1"/>
  <c r="F83" i="7"/>
  <c r="X83" i="7" s="1"/>
  <c r="F82" i="7"/>
  <c r="X82" i="7" s="1"/>
  <c r="F79" i="7"/>
  <c r="X79" i="7" s="1"/>
  <c r="F78" i="7"/>
  <c r="X78" i="7" s="1"/>
  <c r="G85" i="7"/>
  <c r="Y85" i="7" s="1"/>
  <c r="G81" i="7"/>
  <c r="Y81" i="7" s="1"/>
  <c r="G77" i="7"/>
  <c r="Y77" i="7" s="1"/>
  <c r="F75" i="7"/>
  <c r="X75" i="7" s="1"/>
  <c r="F74" i="7"/>
  <c r="X74" i="7" s="1"/>
  <c r="G73" i="7"/>
  <c r="Y73" i="7" s="1"/>
  <c r="F71" i="7"/>
  <c r="X71" i="7" s="1"/>
  <c r="F70" i="7"/>
  <c r="X70" i="7" s="1"/>
  <c r="G69" i="7"/>
  <c r="Y69" i="7" s="1"/>
  <c r="F67" i="7"/>
  <c r="X67" i="7" s="1"/>
  <c r="F66" i="7"/>
  <c r="X66" i="7" s="1"/>
  <c r="G65" i="7"/>
  <c r="Y65" i="7" s="1"/>
  <c r="G64" i="7"/>
  <c r="C102" i="7"/>
  <c r="F102" i="7" s="1"/>
  <c r="X102" i="7" s="1"/>
  <c r="C98" i="7"/>
  <c r="F98" i="7" s="1"/>
  <c r="X98" i="7" s="1"/>
  <c r="B90" i="7"/>
  <c r="G90" i="7" s="1"/>
  <c r="Y90" i="7" s="1"/>
  <c r="C93" i="7"/>
  <c r="F93" i="7" s="1"/>
  <c r="X93" i="7" s="1"/>
  <c r="C88" i="7"/>
  <c r="F88" i="7" s="1"/>
  <c r="X88" i="7" s="1"/>
  <c r="C84" i="7"/>
  <c r="F84" i="7" s="1"/>
  <c r="X84" i="7" s="1"/>
  <c r="C80" i="7"/>
  <c r="F80" i="7" s="1"/>
  <c r="X80" i="7" s="1"/>
  <c r="C76" i="7"/>
  <c r="F76" i="7" s="1"/>
  <c r="X76" i="7" s="1"/>
  <c r="C72" i="7"/>
  <c r="F72" i="7" s="1"/>
  <c r="X72" i="7" s="1"/>
  <c r="C68" i="7"/>
  <c r="E67" i="7"/>
  <c r="W8" i="7"/>
  <c r="V8" i="7"/>
  <c r="U8" i="7"/>
  <c r="T8" i="7"/>
  <c r="W7" i="7"/>
  <c r="V7" i="7"/>
  <c r="U7" i="7"/>
  <c r="T7" i="7"/>
  <c r="W6" i="7"/>
  <c r="V6" i="7"/>
  <c r="U6" i="7"/>
  <c r="T6" i="7"/>
  <c r="W5" i="7"/>
  <c r="V5" i="7"/>
  <c r="U5" i="7"/>
  <c r="T5" i="7"/>
  <c r="G248" i="7" l="1"/>
  <c r="Y64" i="7"/>
  <c r="N8" i="1"/>
  <c r="M8" i="1" s="1"/>
  <c r="E141" i="7"/>
  <c r="E137" i="7"/>
  <c r="E133" i="7"/>
  <c r="E129" i="7"/>
  <c r="E125" i="7"/>
  <c r="E121" i="7"/>
  <c r="E117" i="7"/>
  <c r="E107" i="7"/>
  <c r="E113" i="7"/>
  <c r="E71" i="7"/>
  <c r="E83" i="7"/>
  <c r="E92" i="7"/>
  <c r="E101" i="7"/>
  <c r="E75" i="7"/>
  <c r="E87" i="7"/>
  <c r="E97" i="7"/>
  <c r="F68" i="7"/>
  <c r="E79" i="7"/>
  <c r="P40" i="1" l="1"/>
  <c r="P41" i="1"/>
  <c r="P39" i="1"/>
  <c r="P38" i="1"/>
  <c r="P37" i="1"/>
  <c r="P35" i="1"/>
  <c r="P36" i="1"/>
  <c r="P33" i="1"/>
  <c r="P31" i="1"/>
  <c r="P29" i="1"/>
  <c r="P34" i="1"/>
  <c r="P32" i="1"/>
  <c r="P30" i="1"/>
  <c r="P28" i="1"/>
  <c r="P27" i="1"/>
  <c r="Y248" i="7"/>
  <c r="P26" i="1"/>
  <c r="F248" i="7"/>
  <c r="G249" i="7" s="1"/>
  <c r="G251" i="7" s="1"/>
  <c r="X68" i="7"/>
  <c r="P19" i="1"/>
  <c r="P21" i="1"/>
  <c r="P23" i="1"/>
  <c r="P25" i="1"/>
  <c r="O26" i="1" s="1"/>
  <c r="P9" i="1"/>
  <c r="P11" i="1"/>
  <c r="P13" i="1"/>
  <c r="P15" i="1"/>
  <c r="P17" i="1"/>
  <c r="P18" i="1"/>
  <c r="P20" i="1"/>
  <c r="P22" i="1"/>
  <c r="O22" i="1" s="1"/>
  <c r="P24" i="1"/>
  <c r="P8" i="1"/>
  <c r="O8" i="1" s="1"/>
  <c r="P10" i="1"/>
  <c r="P12" i="1"/>
  <c r="O12" i="1" s="1"/>
  <c r="P14" i="1"/>
  <c r="P16" i="1"/>
  <c r="O16" i="1" s="1"/>
  <c r="E261" i="4"/>
  <c r="E264" i="4" s="1"/>
  <c r="E258" i="4"/>
  <c r="E25" i="1"/>
  <c r="E24" i="1"/>
  <c r="E23" i="1"/>
  <c r="E22" i="1"/>
  <c r="E21" i="1"/>
  <c r="E20" i="1"/>
  <c r="E19" i="1"/>
  <c r="E18" i="1"/>
  <c r="E17" i="1"/>
  <c r="E16" i="1"/>
  <c r="E15" i="1"/>
  <c r="E14" i="1"/>
  <c r="E13" i="1"/>
  <c r="E12" i="1"/>
  <c r="E11" i="1"/>
  <c r="E10" i="1"/>
  <c r="E9" i="1"/>
  <c r="E8" i="1"/>
  <c r="D151" i="4"/>
  <c r="D147" i="4"/>
  <c r="D143" i="4"/>
  <c r="D139" i="4"/>
  <c r="D135" i="4"/>
  <c r="D131" i="4"/>
  <c r="D127" i="4"/>
  <c r="D123" i="4"/>
  <c r="D118" i="4"/>
  <c r="D113" i="4"/>
  <c r="D112" i="4"/>
  <c r="D108" i="4"/>
  <c r="D103" i="4"/>
  <c r="D98" i="4"/>
  <c r="D94" i="4"/>
  <c r="D90" i="4"/>
  <c r="D86" i="4"/>
  <c r="D82" i="4"/>
  <c r="D81" i="4"/>
  <c r="G45" i="3"/>
  <c r="F401" i="3"/>
  <c r="G58" i="3"/>
  <c r="G57" i="3"/>
  <c r="G56" i="3"/>
  <c r="G55" i="3"/>
  <c r="G54" i="3"/>
  <c r="G53" i="3"/>
  <c r="G52" i="3"/>
  <c r="G51" i="3"/>
  <c r="G50" i="3"/>
  <c r="G49" i="3"/>
  <c r="G48" i="3"/>
  <c r="G47" i="3"/>
  <c r="G46" i="3"/>
  <c r="G44" i="3"/>
  <c r="G43" i="3"/>
  <c r="G42" i="3"/>
  <c r="G41" i="3"/>
  <c r="G39" i="3"/>
  <c r="G38" i="3"/>
  <c r="G37" i="3"/>
  <c r="E36" i="3"/>
  <c r="G36" i="3" s="1"/>
  <c r="G35" i="3"/>
  <c r="G34" i="3"/>
  <c r="G33" i="3"/>
  <c r="G32" i="3"/>
  <c r="G31" i="3"/>
  <c r="G30" i="3"/>
  <c r="E29" i="3"/>
  <c r="G29" i="3" s="1"/>
  <c r="G28" i="3"/>
  <c r="G27" i="3"/>
  <c r="G26" i="3"/>
  <c r="G25" i="3"/>
  <c r="G24" i="3"/>
  <c r="G23" i="3"/>
  <c r="G21" i="3"/>
  <c r="G19" i="3"/>
  <c r="G18" i="3"/>
  <c r="E17" i="3"/>
  <c r="G17" i="3" s="1"/>
  <c r="E16" i="3"/>
  <c r="G16" i="3" s="1"/>
  <c r="G15" i="3"/>
  <c r="G14" i="3"/>
  <c r="E13" i="3"/>
  <c r="G13" i="3" s="1"/>
  <c r="D12" i="3"/>
  <c r="D401" i="3" s="1"/>
  <c r="G11" i="3"/>
  <c r="G10" i="3"/>
  <c r="G9" i="3"/>
  <c r="G8" i="3"/>
  <c r="E73" i="1" l="1"/>
  <c r="N40" i="1"/>
  <c r="N41" i="1"/>
  <c r="O32" i="1"/>
  <c r="O35" i="1"/>
  <c r="O29" i="1"/>
  <c r="O33" i="1"/>
  <c r="N39" i="1"/>
  <c r="M40" i="1" s="1"/>
  <c r="N35" i="1"/>
  <c r="N28" i="1"/>
  <c r="X248" i="7"/>
  <c r="Y249" i="7" s="1"/>
  <c r="N38" i="1"/>
  <c r="N34" i="1"/>
  <c r="N33" i="1"/>
  <c r="N27" i="1"/>
  <c r="N36" i="1"/>
  <c r="N32" i="1"/>
  <c r="N31" i="1"/>
  <c r="N26" i="1"/>
  <c r="N37" i="1"/>
  <c r="N30" i="1"/>
  <c r="N29" i="1"/>
  <c r="M29" i="1" s="1"/>
  <c r="O28" i="1"/>
  <c r="O27" i="1"/>
  <c r="O30" i="1"/>
  <c r="O34" i="1"/>
  <c r="O31" i="1"/>
  <c r="F259" i="4"/>
  <c r="F189" i="17"/>
  <c r="G405" i="3"/>
  <c r="C12" i="1"/>
  <c r="G406" i="3"/>
  <c r="C19" i="1"/>
  <c r="C21" i="1"/>
  <c r="C6" i="1"/>
  <c r="C10" i="1"/>
  <c r="C13" i="1"/>
  <c r="C16" i="1"/>
  <c r="C20" i="1"/>
  <c r="C22" i="1"/>
  <c r="H10" i="3"/>
  <c r="H9" i="3"/>
  <c r="H11" i="3"/>
  <c r="H8" i="3"/>
  <c r="O18" i="1"/>
  <c r="O14" i="1"/>
  <c r="O10" i="1"/>
  <c r="O24" i="1"/>
  <c r="O20" i="1"/>
  <c r="C9" i="1"/>
  <c r="C11" i="1"/>
  <c r="C24" i="1"/>
  <c r="C25" i="1"/>
  <c r="C401" i="3"/>
  <c r="C5" i="1"/>
  <c r="C14" i="1"/>
  <c r="O15" i="1"/>
  <c r="O11" i="1"/>
  <c r="O25" i="1"/>
  <c r="O21" i="1"/>
  <c r="N25" i="1"/>
  <c r="M26" i="1" s="1"/>
  <c r="N13" i="1"/>
  <c r="N22" i="1"/>
  <c r="N10" i="1"/>
  <c r="N18" i="1"/>
  <c r="N15" i="1"/>
  <c r="N24" i="1"/>
  <c r="N12" i="1"/>
  <c r="N21" i="1"/>
  <c r="N9" i="1"/>
  <c r="M9" i="1" s="1"/>
  <c r="N17" i="1"/>
  <c r="N19" i="1"/>
  <c r="N14" i="1"/>
  <c r="N23" i="1"/>
  <c r="N11" i="1"/>
  <c r="N20" i="1"/>
  <c r="M20" i="1" s="1"/>
  <c r="N16" i="1"/>
  <c r="O17" i="1"/>
  <c r="O13" i="1"/>
  <c r="O9" i="1"/>
  <c r="O23" i="1"/>
  <c r="O19" i="1"/>
  <c r="C7" i="1"/>
  <c r="C8" i="1"/>
  <c r="C15" i="1"/>
  <c r="C18" i="1"/>
  <c r="E401" i="3"/>
  <c r="G12" i="3"/>
  <c r="D3" i="1"/>
  <c r="F3" i="1" s="1"/>
  <c r="H103" i="3" l="1"/>
  <c r="H189" i="3"/>
  <c r="H205" i="3"/>
  <c r="H221" i="3"/>
  <c r="H237" i="3"/>
  <c r="H253" i="3"/>
  <c r="H269" i="3"/>
  <c r="H285" i="3"/>
  <c r="H300" i="3"/>
  <c r="H316" i="3"/>
  <c r="H332" i="3"/>
  <c r="H347" i="3"/>
  <c r="H192" i="3"/>
  <c r="H208" i="3"/>
  <c r="H224" i="3"/>
  <c r="H240" i="3"/>
  <c r="H256" i="3"/>
  <c r="H272" i="3"/>
  <c r="H288" i="3"/>
  <c r="H305" i="3"/>
  <c r="H321" i="3"/>
  <c r="H338" i="3"/>
  <c r="H354" i="3"/>
  <c r="H199" i="3"/>
  <c r="H215" i="3"/>
  <c r="H231" i="3"/>
  <c r="H247" i="3"/>
  <c r="H263" i="3"/>
  <c r="H279" i="3"/>
  <c r="H294" i="3"/>
  <c r="H310" i="3"/>
  <c r="H326" i="3"/>
  <c r="H341" i="3"/>
  <c r="H187" i="3"/>
  <c r="H202" i="3"/>
  <c r="H218" i="3"/>
  <c r="H234" i="3"/>
  <c r="H250" i="3"/>
  <c r="H266" i="3"/>
  <c r="H282" i="3"/>
  <c r="H299" i="3"/>
  <c r="H315" i="3"/>
  <c r="H331" i="3"/>
  <c r="H348" i="3"/>
  <c r="H201" i="3"/>
  <c r="H217" i="3"/>
  <c r="H233" i="3"/>
  <c r="H249" i="3"/>
  <c r="H265" i="3"/>
  <c r="H281" i="3"/>
  <c r="H296" i="3"/>
  <c r="H312" i="3"/>
  <c r="H328" i="3"/>
  <c r="H343" i="3"/>
  <c r="H188" i="3"/>
  <c r="H204" i="3"/>
  <c r="H220" i="3"/>
  <c r="H236" i="3"/>
  <c r="H252" i="3"/>
  <c r="H268" i="3"/>
  <c r="H284" i="3"/>
  <c r="H301" i="3"/>
  <c r="H317" i="3"/>
  <c r="H333" i="3"/>
  <c r="H350" i="3"/>
  <c r="H195" i="3"/>
  <c r="H211" i="3"/>
  <c r="H227" i="3"/>
  <c r="H243" i="3"/>
  <c r="H259" i="3"/>
  <c r="H275" i="3"/>
  <c r="H290" i="3"/>
  <c r="H306" i="3"/>
  <c r="H322" i="3"/>
  <c r="H337" i="3"/>
  <c r="H353" i="3"/>
  <c r="H198" i="3"/>
  <c r="H214" i="3"/>
  <c r="H230" i="3"/>
  <c r="H246" i="3"/>
  <c r="H262" i="3"/>
  <c r="H278" i="3"/>
  <c r="H295" i="3"/>
  <c r="H319" i="3"/>
  <c r="H352" i="3"/>
  <c r="H368" i="3"/>
  <c r="H384" i="3"/>
  <c r="H357" i="3"/>
  <c r="H373" i="3"/>
  <c r="H389" i="3"/>
  <c r="H366" i="3"/>
  <c r="H382" i="3"/>
  <c r="H398" i="3"/>
  <c r="H197" i="3"/>
  <c r="H213" i="3"/>
  <c r="H229" i="3"/>
  <c r="H245" i="3"/>
  <c r="H261" i="3"/>
  <c r="H277" i="3"/>
  <c r="H292" i="3"/>
  <c r="H308" i="3"/>
  <c r="H324" i="3"/>
  <c r="H339" i="3"/>
  <c r="H355" i="3"/>
  <c r="H200" i="3"/>
  <c r="H216" i="3"/>
  <c r="H232" i="3"/>
  <c r="H248" i="3"/>
  <c r="H264" i="3"/>
  <c r="H280" i="3"/>
  <c r="H297" i="3"/>
  <c r="H313" i="3"/>
  <c r="H329" i="3"/>
  <c r="H346" i="3"/>
  <c r="H191" i="3"/>
  <c r="H207" i="3"/>
  <c r="H223" i="3"/>
  <c r="H239" i="3"/>
  <c r="H255" i="3"/>
  <c r="H271" i="3"/>
  <c r="H287" i="3"/>
  <c r="H302" i="3"/>
  <c r="H318" i="3"/>
  <c r="H334" i="3"/>
  <c r="H349" i="3"/>
  <c r="H194" i="3"/>
  <c r="H210" i="3"/>
  <c r="H226" i="3"/>
  <c r="H242" i="3"/>
  <c r="H258" i="3"/>
  <c r="H274" i="3"/>
  <c r="H291" i="3"/>
  <c r="H307" i="3"/>
  <c r="H323" i="3"/>
  <c r="H340" i="3"/>
  <c r="H193" i="3"/>
  <c r="H209" i="3"/>
  <c r="H225" i="3"/>
  <c r="H241" i="3"/>
  <c r="H257" i="3"/>
  <c r="H273" i="3"/>
  <c r="H289" i="3"/>
  <c r="H304" i="3"/>
  <c r="H320" i="3"/>
  <c r="H336" i="3"/>
  <c r="H351" i="3"/>
  <c r="H196" i="3"/>
  <c r="H212" i="3"/>
  <c r="H228" i="3"/>
  <c r="H244" i="3"/>
  <c r="H260" i="3"/>
  <c r="H276" i="3"/>
  <c r="H293" i="3"/>
  <c r="H309" i="3"/>
  <c r="H325" i="3"/>
  <c r="H342" i="3"/>
  <c r="H358" i="3"/>
  <c r="H203" i="3"/>
  <c r="H219" i="3"/>
  <c r="H235" i="3"/>
  <c r="H251" i="3"/>
  <c r="H267" i="3"/>
  <c r="H283" i="3"/>
  <c r="H298" i="3"/>
  <c r="H314" i="3"/>
  <c r="H330" i="3"/>
  <c r="H345" i="3"/>
  <c r="H190" i="3"/>
  <c r="H206" i="3"/>
  <c r="H222" i="3"/>
  <c r="H238" i="3"/>
  <c r="H254" i="3"/>
  <c r="H270" i="3"/>
  <c r="H286" i="3"/>
  <c r="H303" i="3"/>
  <c r="H335" i="3"/>
  <c r="H360" i="3"/>
  <c r="H376" i="3"/>
  <c r="H391" i="3"/>
  <c r="H375" i="3"/>
  <c r="H359" i="3"/>
  <c r="H386" i="3"/>
  <c r="H370" i="3"/>
  <c r="H393" i="3"/>
  <c r="H377" i="3"/>
  <c r="H361" i="3"/>
  <c r="H388" i="3"/>
  <c r="H372" i="3"/>
  <c r="H356" i="3"/>
  <c r="H327" i="3"/>
  <c r="G404" i="3"/>
  <c r="G410" i="3" s="1"/>
  <c r="H387" i="3"/>
  <c r="H371" i="3"/>
  <c r="H390" i="3"/>
  <c r="H397" i="3"/>
  <c r="H365" i="3"/>
  <c r="H399" i="3"/>
  <c r="H383" i="3"/>
  <c r="H367" i="3"/>
  <c r="H394" i="3"/>
  <c r="H378" i="3"/>
  <c r="H362" i="3"/>
  <c r="H385" i="3"/>
  <c r="H369" i="3"/>
  <c r="H396" i="3"/>
  <c r="H380" i="3"/>
  <c r="H364" i="3"/>
  <c r="H344" i="3"/>
  <c r="H311" i="3"/>
  <c r="H395" i="3"/>
  <c r="H379" i="3"/>
  <c r="H363" i="3"/>
  <c r="H374" i="3"/>
  <c r="H381" i="3"/>
  <c r="H392" i="3"/>
  <c r="M41" i="1"/>
  <c r="B11" i="21" s="1"/>
  <c r="D11" i="21" s="1"/>
  <c r="M42" i="1"/>
  <c r="M11" i="1"/>
  <c r="M14" i="1"/>
  <c r="M30" i="1"/>
  <c r="M32" i="1"/>
  <c r="M34" i="1"/>
  <c r="M23" i="1"/>
  <c r="M19" i="1"/>
  <c r="M28" i="1"/>
  <c r="M27" i="1"/>
  <c r="M35" i="1"/>
  <c r="M38" i="1"/>
  <c r="M37" i="1"/>
  <c r="M31" i="1"/>
  <c r="M36" i="1"/>
  <c r="M33" i="1"/>
  <c r="M39" i="1"/>
  <c r="H183" i="3"/>
  <c r="H180" i="3"/>
  <c r="H185" i="3"/>
  <c r="H181" i="3"/>
  <c r="H178" i="3"/>
  <c r="H175" i="3"/>
  <c r="H186" i="3"/>
  <c r="H167" i="3"/>
  <c r="H163" i="3"/>
  <c r="H171" i="3"/>
  <c r="H170" i="3"/>
  <c r="H166" i="3"/>
  <c r="H162" i="3"/>
  <c r="H179" i="3"/>
  <c r="H176" i="3"/>
  <c r="H184" i="3"/>
  <c r="H177" i="3"/>
  <c r="H172" i="3"/>
  <c r="H182" i="3"/>
  <c r="H173" i="3"/>
  <c r="H169" i="3"/>
  <c r="H165" i="3"/>
  <c r="H161" i="3"/>
  <c r="H174" i="3"/>
  <c r="H168" i="3"/>
  <c r="H164" i="3"/>
  <c r="H160" i="3"/>
  <c r="H155" i="3"/>
  <c r="H147" i="3"/>
  <c r="H139" i="3"/>
  <c r="H154" i="3"/>
  <c r="H146" i="3"/>
  <c r="H153" i="3"/>
  <c r="H145" i="3"/>
  <c r="H102" i="3"/>
  <c r="H152" i="3"/>
  <c r="H144" i="3"/>
  <c r="H138" i="3"/>
  <c r="H136" i="3"/>
  <c r="H134" i="3"/>
  <c r="H132" i="3"/>
  <c r="H130" i="3"/>
  <c r="H128" i="3"/>
  <c r="H126" i="3"/>
  <c r="H124" i="3"/>
  <c r="H122" i="3"/>
  <c r="H120" i="3"/>
  <c r="H118" i="3"/>
  <c r="H116" i="3"/>
  <c r="H114" i="3"/>
  <c r="H112" i="3"/>
  <c r="H110" i="3"/>
  <c r="H108" i="3"/>
  <c r="H106" i="3"/>
  <c r="H104" i="3"/>
  <c r="H159" i="3"/>
  <c r="H151" i="3"/>
  <c r="H143" i="3"/>
  <c r="H158" i="3"/>
  <c r="H150" i="3"/>
  <c r="H142" i="3"/>
  <c r="H157" i="3"/>
  <c r="H149" i="3"/>
  <c r="H141" i="3"/>
  <c r="H156" i="3"/>
  <c r="H148" i="3"/>
  <c r="H140" i="3"/>
  <c r="H137" i="3"/>
  <c r="H135" i="3"/>
  <c r="H133" i="3"/>
  <c r="H131" i="3"/>
  <c r="H129" i="3"/>
  <c r="H127" i="3"/>
  <c r="H125" i="3"/>
  <c r="H123" i="3"/>
  <c r="H121" i="3"/>
  <c r="H119" i="3"/>
  <c r="H117" i="3"/>
  <c r="H115" i="3"/>
  <c r="H113" i="3"/>
  <c r="H111" i="3"/>
  <c r="H109" i="3"/>
  <c r="H107" i="3"/>
  <c r="H105" i="3"/>
  <c r="C4" i="1"/>
  <c r="C66" i="1" s="1"/>
  <c r="H67" i="3"/>
  <c r="H68" i="3"/>
  <c r="H65" i="3"/>
  <c r="H92" i="3"/>
  <c r="H66" i="3"/>
  <c r="H91" i="3"/>
  <c r="H61" i="3"/>
  <c r="H88" i="3"/>
  <c r="H84" i="3"/>
  <c r="H59" i="3"/>
  <c r="H79" i="3"/>
  <c r="H75" i="3"/>
  <c r="H90" i="3"/>
  <c r="H89" i="3"/>
  <c r="H60" i="3"/>
  <c r="H85" i="3"/>
  <c r="H71" i="3"/>
  <c r="H80" i="3"/>
  <c r="H76" i="3"/>
  <c r="H55" i="3"/>
  <c r="H51" i="3"/>
  <c r="H47" i="3"/>
  <c r="H43" i="3"/>
  <c r="H39" i="3"/>
  <c r="H35" i="3"/>
  <c r="H31" i="3"/>
  <c r="H27" i="3"/>
  <c r="H23" i="3"/>
  <c r="H19" i="3"/>
  <c r="H15" i="3"/>
  <c r="H58" i="3"/>
  <c r="H54" i="3"/>
  <c r="H50" i="3"/>
  <c r="H46" i="3"/>
  <c r="H42" i="3"/>
  <c r="H38" i="3"/>
  <c r="H34" i="3"/>
  <c r="H30" i="3"/>
  <c r="H26" i="3"/>
  <c r="H22" i="3"/>
  <c r="H18" i="3"/>
  <c r="H14" i="3"/>
  <c r="H101" i="3"/>
  <c r="H99" i="3"/>
  <c r="H96" i="3"/>
  <c r="H94" i="3"/>
  <c r="G401" i="3"/>
  <c r="H93" i="3"/>
  <c r="H69" i="3"/>
  <c r="H62" i="3"/>
  <c r="H70" i="3"/>
  <c r="H63" i="3"/>
  <c r="H86" i="3"/>
  <c r="H82" i="3"/>
  <c r="H81" i="3"/>
  <c r="H77" i="3"/>
  <c r="H73" i="3"/>
  <c r="H64" i="3"/>
  <c r="H400" i="3"/>
  <c r="H87" i="3"/>
  <c r="H83" i="3"/>
  <c r="H72" i="3"/>
  <c r="H78" i="3"/>
  <c r="H74" i="3"/>
  <c r="H57" i="3"/>
  <c r="H53" i="3"/>
  <c r="H49" i="3"/>
  <c r="H45" i="3"/>
  <c r="H41" i="3"/>
  <c r="H37" i="3"/>
  <c r="H33" i="3"/>
  <c r="H29" i="3"/>
  <c r="H25" i="3"/>
  <c r="H21" i="3"/>
  <c r="H17" i="3"/>
  <c r="H13" i="3"/>
  <c r="H56" i="3"/>
  <c r="H52" i="3"/>
  <c r="H48" i="3"/>
  <c r="H44" i="3"/>
  <c r="H40" i="3"/>
  <c r="H36" i="3"/>
  <c r="H32" i="3"/>
  <c r="H28" i="3"/>
  <c r="H24" i="3"/>
  <c r="H20" i="3"/>
  <c r="H16" i="3"/>
  <c r="H12" i="3"/>
  <c r="H98" i="3"/>
  <c r="H100" i="3"/>
  <c r="H97" i="3"/>
  <c r="H95" i="3"/>
  <c r="M12" i="1"/>
  <c r="M15" i="1"/>
  <c r="M18" i="1"/>
  <c r="M22" i="1"/>
  <c r="M16" i="1"/>
  <c r="M17" i="1"/>
  <c r="M21" i="1"/>
  <c r="M24" i="1"/>
  <c r="M10" i="1"/>
  <c r="M13" i="1"/>
  <c r="M25" i="1"/>
  <c r="G3" i="1"/>
  <c r="H3" i="1" s="1"/>
  <c r="C67" i="1" l="1"/>
  <c r="G411" i="3"/>
  <c r="D4" i="1"/>
  <c r="F4" i="1" s="1"/>
  <c r="C105" i="1" l="1"/>
  <c r="C106" i="1" s="1"/>
  <c r="G4" i="1"/>
  <c r="H4" i="1" s="1"/>
  <c r="D5" i="1"/>
  <c r="F5" i="1" s="1"/>
  <c r="K4" i="1" l="1"/>
  <c r="G5" i="1"/>
  <c r="H5" i="1" s="1"/>
  <c r="D6" i="1"/>
  <c r="F6" i="1" s="1"/>
  <c r="L4" i="1" l="1"/>
  <c r="K5" i="1"/>
  <c r="G6" i="1"/>
  <c r="H6" i="1" s="1"/>
  <c r="D7" i="1"/>
  <c r="F7" i="1" s="1"/>
  <c r="L5" i="1" l="1"/>
  <c r="K6" i="1"/>
  <c r="G7" i="1"/>
  <c r="H7" i="1" s="1"/>
  <c r="D8" i="1"/>
  <c r="F8" i="1" s="1"/>
  <c r="L6" i="1" l="1"/>
  <c r="K7" i="1"/>
  <c r="G8" i="1"/>
  <c r="H8" i="1" s="1"/>
  <c r="K8" i="1" s="1"/>
  <c r="D9" i="1"/>
  <c r="F9" i="1" s="1"/>
  <c r="L7" i="1" l="1"/>
  <c r="G9" i="1"/>
  <c r="H9" i="1" s="1"/>
  <c r="K9" i="1" s="1"/>
  <c r="D10" i="1"/>
  <c r="F10" i="1" s="1"/>
  <c r="L8" i="1" l="1"/>
  <c r="L9" i="1" s="1"/>
  <c r="G10" i="1"/>
  <c r="H10" i="1" s="1"/>
  <c r="D11" i="1"/>
  <c r="F11" i="1" s="1"/>
  <c r="K10" i="1" l="1"/>
  <c r="L10" i="1" s="1"/>
  <c r="G11" i="1"/>
  <c r="H11" i="1" s="1"/>
  <c r="D12" i="1"/>
  <c r="F12" i="1" s="1"/>
  <c r="K11" i="1" l="1"/>
  <c r="L11" i="1" s="1"/>
  <c r="G12" i="1"/>
  <c r="H12" i="1" s="1"/>
  <c r="D13" i="1"/>
  <c r="F13" i="1" s="1"/>
  <c r="K12" i="1" l="1"/>
  <c r="L12" i="1" s="1"/>
  <c r="G13" i="1"/>
  <c r="H13" i="1" s="1"/>
  <c r="D14" i="1"/>
  <c r="F14" i="1" s="1"/>
  <c r="K13" i="1" l="1"/>
  <c r="L13" i="1" s="1"/>
  <c r="G14" i="1"/>
  <c r="H14" i="1" s="1"/>
  <c r="D15" i="1"/>
  <c r="F15" i="1" s="1"/>
  <c r="K14" i="1" l="1"/>
  <c r="L14" i="1" s="1"/>
  <c r="G15" i="1"/>
  <c r="H15" i="1" s="1"/>
  <c r="D16" i="1"/>
  <c r="F16" i="1" s="1"/>
  <c r="K15" i="1" l="1"/>
  <c r="L15" i="1" s="1"/>
  <c r="G16" i="1"/>
  <c r="H16" i="1" s="1"/>
  <c r="D17" i="1"/>
  <c r="F17" i="1" s="1"/>
  <c r="K16" i="1" l="1"/>
  <c r="L16" i="1" s="1"/>
  <c r="G17" i="1"/>
  <c r="H17" i="1" s="1"/>
  <c r="D18" i="1"/>
  <c r="F18" i="1" s="1"/>
  <c r="K17" i="1" l="1"/>
  <c r="L17" i="1" s="1"/>
  <c r="G18" i="1"/>
  <c r="H18" i="1" s="1"/>
  <c r="D19" i="1"/>
  <c r="F19" i="1" s="1"/>
  <c r="K18" i="1" l="1"/>
  <c r="L18" i="1" s="1"/>
  <c r="G19" i="1"/>
  <c r="H19" i="1" s="1"/>
  <c r="D20" i="1"/>
  <c r="F20" i="1" s="1"/>
  <c r="K19" i="1" l="1"/>
  <c r="L19" i="1" s="1"/>
  <c r="G20" i="1"/>
  <c r="H20" i="1" s="1"/>
  <c r="D21" i="1"/>
  <c r="F21" i="1" s="1"/>
  <c r="K20" i="1" l="1"/>
  <c r="L20" i="1" s="1"/>
  <c r="G21" i="1"/>
  <c r="H21" i="1" s="1"/>
  <c r="D22" i="1"/>
  <c r="F22" i="1" s="1"/>
  <c r="K21" i="1" l="1"/>
  <c r="L21" i="1" s="1"/>
  <c r="G22" i="1"/>
  <c r="H22" i="1" s="1"/>
  <c r="D23" i="1"/>
  <c r="F23" i="1" s="1"/>
  <c r="K22" i="1" l="1"/>
  <c r="L22" i="1" s="1"/>
  <c r="G23" i="1"/>
  <c r="H23" i="1" s="1"/>
  <c r="D24" i="1"/>
  <c r="F24" i="1" s="1"/>
  <c r="K23" i="1" l="1"/>
  <c r="L23" i="1" s="1"/>
  <c r="G24" i="1"/>
  <c r="H24" i="1" s="1"/>
  <c r="D25" i="1"/>
  <c r="F25" i="1" l="1"/>
  <c r="K24" i="1"/>
  <c r="L24" i="1" s="1"/>
  <c r="D26" i="1"/>
  <c r="F26" i="1" s="1"/>
  <c r="G25" i="1" l="1"/>
  <c r="H25" i="1" s="1"/>
  <c r="K25" i="1" s="1"/>
  <c r="L25" i="1" s="1"/>
  <c r="G26" i="1"/>
  <c r="H26" i="1" s="1"/>
  <c r="C68" i="1"/>
  <c r="D27" i="1"/>
  <c r="F27" i="1" l="1"/>
  <c r="K26" i="1"/>
  <c r="D28" i="1"/>
  <c r="G27" i="1" l="1"/>
  <c r="H27" i="1" s="1"/>
  <c r="K27" i="1" s="1"/>
  <c r="L26" i="1"/>
  <c r="D29" i="1"/>
  <c r="F28" i="1" l="1"/>
  <c r="G28" i="1" s="1"/>
  <c r="H28" i="1" s="1"/>
  <c r="K28" i="1" s="1"/>
  <c r="F29" i="1"/>
  <c r="G29" i="1" s="1"/>
  <c r="H29" i="1" s="1"/>
  <c r="L27" i="1"/>
  <c r="D30" i="1"/>
  <c r="F30" i="1" s="1"/>
  <c r="K29" i="1" l="1"/>
  <c r="L28" i="1"/>
  <c r="G30" i="1"/>
  <c r="H30" i="1" s="1"/>
  <c r="D31" i="1"/>
  <c r="F31" i="1" s="1"/>
  <c r="L29" i="1" l="1"/>
  <c r="K30" i="1"/>
  <c r="G31" i="1"/>
  <c r="H31" i="1" s="1"/>
  <c r="D32" i="1"/>
  <c r="F32" i="1" s="1"/>
  <c r="L30" i="1" l="1"/>
  <c r="K31" i="1"/>
  <c r="G32" i="1"/>
  <c r="H32" i="1" s="1"/>
  <c r="D33" i="1"/>
  <c r="F33" i="1" s="1"/>
  <c r="L31" i="1" l="1"/>
  <c r="K32" i="1"/>
  <c r="G33" i="1"/>
  <c r="H33" i="1" s="1"/>
  <c r="D34" i="1"/>
  <c r="F34" i="1" s="1"/>
  <c r="L32" i="1" l="1"/>
  <c r="K33" i="1"/>
  <c r="G34" i="1"/>
  <c r="H34" i="1" s="1"/>
  <c r="D35" i="1"/>
  <c r="F35" i="1" s="1"/>
  <c r="L33" i="1" l="1"/>
  <c r="K34" i="1"/>
  <c r="G35" i="1"/>
  <c r="H35" i="1" s="1"/>
  <c r="K35" i="1" s="1"/>
  <c r="D36" i="1"/>
  <c r="F36" i="1" s="1"/>
  <c r="L34" i="1" l="1"/>
  <c r="L35" i="1" s="1"/>
  <c r="G36" i="1"/>
  <c r="H36" i="1" s="1"/>
  <c r="D37" i="1"/>
  <c r="F37" i="1" s="1"/>
  <c r="K36" i="1" l="1"/>
  <c r="O36" i="1" s="1"/>
  <c r="G37" i="1"/>
  <c r="H37" i="1" s="1"/>
  <c r="D38" i="1"/>
  <c r="F38" i="1" s="1"/>
  <c r="L36" i="1" l="1"/>
  <c r="K37" i="1"/>
  <c r="O37" i="1" s="1"/>
  <c r="G38" i="1"/>
  <c r="H38" i="1" s="1"/>
  <c r="D39" i="1"/>
  <c r="D40" i="1" s="1"/>
  <c r="D41" i="1" s="1"/>
  <c r="D42" i="1" s="1"/>
  <c r="D43" i="1" s="1"/>
  <c r="D44" i="1" s="1"/>
  <c r="D45" i="1" s="1"/>
  <c r="D46" i="1" s="1"/>
  <c r="D47" i="1" s="1"/>
  <c r="D48" i="1" s="1"/>
  <c r="D49" i="1" s="1"/>
  <c r="E67" i="1" s="1"/>
  <c r="D50" i="1" l="1"/>
  <c r="D51" i="1" s="1"/>
  <c r="D52" i="1" s="1"/>
  <c r="D53" i="1" s="1"/>
  <c r="D54" i="1" s="1"/>
  <c r="D55" i="1" s="1"/>
  <c r="D56" i="1" s="1"/>
  <c r="D57" i="1" s="1"/>
  <c r="D58" i="1" s="1"/>
  <c r="D59" i="1" s="1"/>
  <c r="D60" i="1" s="1"/>
  <c r="D61" i="1" s="1"/>
  <c r="D62" i="1" s="1"/>
  <c r="D63" i="1" s="1"/>
  <c r="E72" i="1"/>
  <c r="L37" i="1"/>
  <c r="E74" i="1"/>
  <c r="E93" i="1" s="1"/>
  <c r="B6" i="13" s="1"/>
  <c r="B43" i="21" s="1"/>
  <c r="F39" i="1"/>
  <c r="K38" i="1"/>
  <c r="O38" i="1" s="1"/>
  <c r="G39" i="1" l="1"/>
  <c r="H39" i="1" s="1"/>
  <c r="D6" i="13"/>
  <c r="D43" i="21" s="1"/>
  <c r="L38" i="1"/>
  <c r="F67" i="1" l="1"/>
  <c r="F40" i="1"/>
  <c r="F42" i="1"/>
  <c r="G42" i="1" s="1"/>
  <c r="H42" i="1" s="1"/>
  <c r="F43" i="1"/>
  <c r="G43" i="1" s="1"/>
  <c r="H43" i="1" s="1"/>
  <c r="F44" i="1"/>
  <c r="G44" i="1" s="1"/>
  <c r="H44" i="1" s="1"/>
  <c r="F45" i="1"/>
  <c r="G45" i="1" s="1"/>
  <c r="H45" i="1" s="1"/>
  <c r="F46" i="1"/>
  <c r="G46" i="1" s="1"/>
  <c r="H46" i="1" s="1"/>
  <c r="F47" i="1"/>
  <c r="G47" i="1" s="1"/>
  <c r="H47" i="1" s="1"/>
  <c r="F48" i="1"/>
  <c r="G48" i="1" s="1"/>
  <c r="H48" i="1" s="1"/>
  <c r="F49" i="1"/>
  <c r="F50" i="1"/>
  <c r="F51" i="1"/>
  <c r="B34" i="21" s="1"/>
  <c r="K39" i="1"/>
  <c r="D34" i="21" l="1"/>
  <c r="G49" i="1"/>
  <c r="H49" i="1" s="1"/>
  <c r="D106" i="1"/>
  <c r="C107" i="1" s="1"/>
  <c r="G51" i="1"/>
  <c r="H51" i="1" s="1"/>
  <c r="E62" i="1"/>
  <c r="E60" i="1"/>
  <c r="E58" i="1"/>
  <c r="E56" i="1"/>
  <c r="E54" i="1"/>
  <c r="E52" i="1"/>
  <c r="F52" i="1" s="1"/>
  <c r="G52" i="1" s="1"/>
  <c r="H52" i="1" s="1"/>
  <c r="K52" i="1" s="1"/>
  <c r="E53" i="1"/>
  <c r="E63" i="1"/>
  <c r="E61" i="1"/>
  <c r="E59" i="1"/>
  <c r="E57" i="1"/>
  <c r="E55" i="1"/>
  <c r="K48" i="1"/>
  <c r="K46" i="1"/>
  <c r="O46" i="1" s="1"/>
  <c r="K44" i="1"/>
  <c r="O44" i="1" s="1"/>
  <c r="F41" i="1"/>
  <c r="G41" i="1" s="1"/>
  <c r="H41" i="1" s="1"/>
  <c r="K42" i="1" s="1"/>
  <c r="G40" i="1"/>
  <c r="H40" i="1" s="1"/>
  <c r="O39" i="1"/>
  <c r="G50" i="1"/>
  <c r="H50" i="1" s="1"/>
  <c r="K49" i="1"/>
  <c r="O49" i="1" s="1"/>
  <c r="K47" i="1"/>
  <c r="O47" i="1" s="1"/>
  <c r="K45" i="1"/>
  <c r="O45" i="1" s="1"/>
  <c r="K43" i="1"/>
  <c r="O43" i="1" s="1"/>
  <c r="L39" i="1"/>
  <c r="K51" i="1" l="1"/>
  <c r="O51" i="1" s="1"/>
  <c r="O52" i="1"/>
  <c r="F53" i="1"/>
  <c r="G53" i="1" s="1"/>
  <c r="H53" i="1" s="1"/>
  <c r="K53" i="1" s="1"/>
  <c r="O53" i="1" s="1"/>
  <c r="O48" i="1"/>
  <c r="F54" i="1"/>
  <c r="O42" i="1"/>
  <c r="K41" i="1"/>
  <c r="O41" i="1" s="1"/>
  <c r="K40" i="1"/>
  <c r="O40" i="1" s="1"/>
  <c r="K50" i="1"/>
  <c r="O50" i="1" s="1"/>
  <c r="P50" i="1" s="1"/>
  <c r="P51" i="1" s="1"/>
  <c r="P52" i="1" l="1"/>
  <c r="P53" i="1" s="1"/>
  <c r="D78" i="1"/>
  <c r="C111" i="1"/>
  <c r="B14" i="21"/>
  <c r="D14" i="21" s="1"/>
  <c r="G54" i="1"/>
  <c r="H54" i="1" s="1"/>
  <c r="L40" i="1"/>
  <c r="L41" i="1" s="1"/>
  <c r="F55" i="1" l="1"/>
  <c r="K54" i="1"/>
  <c r="L42" i="1"/>
  <c r="L43" i="1" s="1"/>
  <c r="L44" i="1" s="1"/>
  <c r="L45" i="1" s="1"/>
  <c r="L46" i="1" s="1"/>
  <c r="L47" i="1" s="1"/>
  <c r="L48" i="1" s="1"/>
  <c r="L49" i="1" s="1"/>
  <c r="L50" i="1" s="1"/>
  <c r="L51" i="1" s="1"/>
  <c r="O54" i="1" l="1"/>
  <c r="P54" i="1" s="1"/>
  <c r="L52" i="1"/>
  <c r="L53" i="1" s="1"/>
  <c r="L54" i="1" s="1"/>
  <c r="D77" i="1"/>
  <c r="G55" i="1"/>
  <c r="H55" i="1" s="1"/>
  <c r="D81" i="1" l="1"/>
  <c r="D79" i="1"/>
  <c r="K55" i="1"/>
  <c r="F56" i="1"/>
  <c r="F88" i="1" l="1"/>
  <c r="F90" i="1" s="1"/>
  <c r="C112" i="1" s="1"/>
  <c r="Q64" i="1"/>
  <c r="O55" i="1"/>
  <c r="P55" i="1" s="1"/>
  <c r="G56" i="1"/>
  <c r="H56" i="1" s="1"/>
  <c r="L55" i="1"/>
  <c r="F57" i="1" l="1"/>
  <c r="K56" i="1"/>
  <c r="O56" i="1" l="1"/>
  <c r="P56" i="1" s="1"/>
  <c r="G57" i="1"/>
  <c r="H57" i="1" s="1"/>
  <c r="L56" i="1"/>
  <c r="F58" i="1" l="1"/>
  <c r="K57" i="1"/>
  <c r="L57" i="1" l="1"/>
  <c r="O57" i="1"/>
  <c r="P57" i="1" s="1"/>
  <c r="G58" i="1"/>
  <c r="H58" i="1" s="1"/>
  <c r="K58" i="1" l="1"/>
  <c r="F59" i="1"/>
  <c r="B8" i="13"/>
  <c r="L58" i="1" l="1"/>
  <c r="O58" i="1"/>
  <c r="P58" i="1" s="1"/>
  <c r="G59" i="1"/>
  <c r="H59" i="1" s="1"/>
  <c r="F60" i="1"/>
  <c r="C8" i="13"/>
  <c r="C9" i="13" s="1"/>
  <c r="K59" i="1" l="1"/>
  <c r="G60" i="1"/>
  <c r="H60" i="1" s="1"/>
  <c r="F61" i="1"/>
  <c r="D8" i="13"/>
  <c r="E107" i="16"/>
  <c r="L59" i="1" l="1"/>
  <c r="O59" i="1"/>
  <c r="P59" i="1" s="1"/>
  <c r="G61" i="1"/>
  <c r="H61" i="1" s="1"/>
  <c r="F62" i="1"/>
  <c r="K61" i="1"/>
  <c r="O61" i="1" s="1"/>
  <c r="K60" i="1"/>
  <c r="L60" i="1" l="1"/>
  <c r="L61" i="1" s="1"/>
  <c r="O60" i="1"/>
  <c r="P60" i="1" s="1"/>
  <c r="P61" i="1" s="1"/>
  <c r="G62" i="1"/>
  <c r="H62" i="1" s="1"/>
  <c r="K62" i="1" s="1"/>
  <c r="O62" i="1" s="1"/>
  <c r="P62" i="1" l="1"/>
  <c r="L62" i="1"/>
  <c r="F63" i="1"/>
  <c r="G63" i="1" s="1"/>
  <c r="H63" i="1" s="1"/>
  <c r="K63" i="1" s="1"/>
  <c r="B37" i="21" s="1"/>
  <c r="D37" i="21" s="1"/>
  <c r="E66" i="1"/>
  <c r="E68" i="1" s="1"/>
  <c r="C113" i="1" l="1"/>
  <c r="C114" i="1" s="1"/>
  <c r="O63" i="1"/>
  <c r="P63" i="1" s="1"/>
  <c r="C120" i="1"/>
  <c r="E87" i="1"/>
  <c r="B4" i="13" s="1"/>
  <c r="B16" i="21"/>
  <c r="D16" i="21" s="1"/>
  <c r="D4" i="13"/>
  <c r="L63" i="1"/>
  <c r="D114" i="1" l="1"/>
  <c r="D115" i="1" s="1"/>
  <c r="D121" i="1"/>
  <c r="D10" i="21" l="1"/>
  <c r="N50" i="1"/>
  <c r="N51" i="1" s="1"/>
  <c r="Q51" i="1" l="1"/>
  <c r="B35" i="21"/>
  <c r="D82" i="1"/>
  <c r="D83" i="1" s="1"/>
  <c r="E89" i="1" s="1"/>
  <c r="C118" i="1"/>
  <c r="D85" i="1"/>
  <c r="D22" i="21"/>
  <c r="D35" i="21" l="1"/>
  <c r="D36" i="21" s="1"/>
  <c r="D38" i="21" s="1"/>
  <c r="B36" i="21"/>
  <c r="B38" i="21" s="1"/>
  <c r="D24" i="21"/>
  <c r="C119" i="1"/>
  <c r="C121" i="1" s="1"/>
  <c r="D122" i="1" s="1"/>
  <c r="E90" i="1"/>
  <c r="B5" i="13"/>
  <c r="B42" i="21" s="1"/>
  <c r="B44" i="21" l="1"/>
  <c r="B45" i="21" s="1"/>
  <c r="B47" i="21" s="1"/>
  <c r="E94" i="1"/>
  <c r="E95" i="1" s="1"/>
  <c r="E97" i="1" s="1"/>
  <c r="M63" i="1"/>
  <c r="M61" i="1"/>
  <c r="M59" i="1"/>
  <c r="M57" i="1"/>
  <c r="M55" i="1"/>
  <c r="M53" i="1"/>
  <c r="M62" i="1"/>
  <c r="M60" i="1"/>
  <c r="M58" i="1"/>
  <c r="M56" i="1"/>
  <c r="M54" i="1"/>
  <c r="M52" i="1"/>
  <c r="B7" i="13"/>
  <c r="D5" i="13"/>
  <c r="D27" i="21"/>
  <c r="D7" i="13" l="1"/>
  <c r="B16" i="13" s="1"/>
  <c r="D42" i="21"/>
  <c r="D44" i="21" s="1"/>
  <c r="B9" i="13"/>
  <c r="D25" i="21"/>
  <c r="D9" i="13"/>
  <c r="B14" i="13"/>
  <c r="B13" i="13" l="1"/>
  <c r="B15" i="13"/>
  <c r="D45" i="21"/>
  <c r="D47" i="21" s="1"/>
  <c r="D48" i="21" s="1"/>
  <c r="B53" i="21"/>
  <c r="B52" i="21"/>
  <c r="B51" i="21"/>
  <c r="B50" i="21"/>
  <c r="B17" i="13" l="1"/>
  <c r="B54" i="21"/>
  <c r="B22" i="21"/>
  <c r="B24" i="21" l="1"/>
  <c r="B25" i="21" l="1"/>
  <c r="B27" i="21"/>
  <c r="N52" i="1"/>
  <c r="N53" i="1" s="1"/>
  <c r="N54" i="1" s="1"/>
  <c r="N55" i="1" s="1"/>
  <c r="N56" i="1" s="1"/>
  <c r="N57" i="1" s="1"/>
  <c r="N58" i="1" s="1"/>
  <c r="N59" i="1" s="1"/>
  <c r="N60" i="1" s="1"/>
  <c r="N61" i="1" s="1"/>
  <c r="N62" i="1" s="1"/>
  <c r="N63" i="1" s="1"/>
  <c r="Q63" i="1" s="1"/>
  <c r="Q65" i="1" s="1"/>
</calcChain>
</file>

<file path=xl/comments1.xml><?xml version="1.0" encoding="utf-8"?>
<comments xmlns="http://schemas.openxmlformats.org/spreadsheetml/2006/main">
  <authors>
    <author>nchar</author>
  </authors>
  <commentList>
    <comment ref="A50" authorId="0">
      <text>
        <r>
          <rPr>
            <sz val="9"/>
            <color indexed="81"/>
            <rFont val="Tahoma"/>
            <family val="2"/>
          </rPr>
          <t>For the forecast period of the rest of the CY, 
For Proceed Amort, take the latest Balance of Proceeds from last filing and spread across appropriate load.
For Interest Amort, take the latest Balance of Proceeds from last filing and spread across appropriate load.</t>
        </r>
      </text>
    </comment>
    <comment ref="E52" authorId="0">
      <text>
        <r>
          <rPr>
            <sz val="9"/>
            <color indexed="81"/>
            <rFont val="Tahoma"/>
            <family val="2"/>
          </rPr>
          <t xml:space="preserve">
New amortization based on proceeds ($930,999) expected to be remaining Dec 31, 2015, from proceeds not yet in rates.</t>
        </r>
      </text>
    </comment>
  </commentList>
</comments>
</file>

<file path=xl/comments2.xml><?xml version="1.0" encoding="utf-8"?>
<comments xmlns="http://schemas.openxmlformats.org/spreadsheetml/2006/main">
  <authors>
    <author>nchar</author>
  </authors>
  <commentList>
    <comment ref="F46" authorId="0">
      <text>
        <r>
          <rPr>
            <sz val="9"/>
            <color indexed="81"/>
            <rFont val="Tahoma"/>
            <family val="2"/>
          </rPr>
          <t xml:space="preserve">
Ties to Aug SAP</t>
        </r>
      </text>
    </comment>
    <comment ref="A60" authorId="0">
      <text>
        <r>
          <rPr>
            <sz val="9"/>
            <color indexed="81"/>
            <rFont val="Tahoma"/>
            <family val="2"/>
          </rPr>
          <t>For the forecast period of the rest of the CY, 
For Proceed Amort, take the latest Balance of Proceeds from last filing and spread across appropriate load.
For Interest Amort, take the latest Balance of Proceeds from last filing and spread across appropriate load.</t>
        </r>
      </text>
    </comment>
    <comment ref="D91" authorId="0">
      <text>
        <r>
          <rPr>
            <sz val="9"/>
            <color indexed="81"/>
            <rFont val="Tahoma"/>
            <family val="2"/>
          </rPr>
          <t>Per acctg petition, interest passed back would only be for accrual period thru Oct 31, 2013</t>
        </r>
      </text>
    </comment>
    <comment ref="D95" authorId="0">
      <text>
        <r>
          <rPr>
            <sz val="9"/>
            <color indexed="81"/>
            <rFont val="Tahoma"/>
            <family val="2"/>
          </rPr>
          <t xml:space="preserve">
Target to zero in two adjustments:  
1)  Amortization via the rate;  
2)  Accrual via Journal Entry by Accounting   </t>
        </r>
      </text>
    </comment>
  </commentList>
</comments>
</file>

<file path=xl/sharedStrings.xml><?xml version="1.0" encoding="utf-8"?>
<sst xmlns="http://schemas.openxmlformats.org/spreadsheetml/2006/main" count="1294" uniqueCount="371">
  <si>
    <t>Period</t>
  </si>
  <si>
    <t>DFIT Balance</t>
  </si>
  <si>
    <t>Balance Net of DFIT</t>
  </si>
  <si>
    <t>Interest %</t>
  </si>
  <si>
    <t>FIT</t>
  </si>
  <si>
    <t>Total thru Oct 2013</t>
  </si>
  <si>
    <t>Balance Sheet Accounts 25400241, 25400231, 25400251, 25400211, 25400221 (Wind)</t>
  </si>
  <si>
    <t>Period 2011</t>
  </si>
  <si>
    <t>Debit</t>
  </si>
  <si>
    <t>Credit</t>
  </si>
  <si>
    <t>Balance</t>
  </si>
  <si>
    <t>Cumulative balance</t>
  </si>
  <si>
    <t>Balance Carryforward</t>
  </si>
  <si>
    <t>1</t>
  </si>
  <si>
    <t>2</t>
  </si>
  <si>
    <t>3</t>
  </si>
  <si>
    <t>4</t>
  </si>
  <si>
    <t>5</t>
  </si>
  <si>
    <t>6</t>
  </si>
  <si>
    <t>7</t>
  </si>
  <si>
    <t>8</t>
  </si>
  <si>
    <t>9</t>
  </si>
  <si>
    <t>10</t>
  </si>
  <si>
    <t>11</t>
  </si>
  <si>
    <t>12</t>
  </si>
  <si>
    <t>REC Wind Balances 2011</t>
  </si>
  <si>
    <t>Period 2012</t>
  </si>
  <si>
    <t>REC Wind Balances 2012</t>
  </si>
  <si>
    <t>PUGET SOUND ENERGY</t>
  </si>
  <si>
    <t xml:space="preserve">Deferred REC Revenue Proceeds </t>
  </si>
  <si>
    <t>A/C 25400221</t>
  </si>
  <si>
    <t>REC</t>
  </si>
  <si>
    <t>Transfers</t>
  </si>
  <si>
    <t>Other</t>
  </si>
  <si>
    <t>Vendor/Counterparty</t>
  </si>
  <si>
    <t>Mo/Yr</t>
  </si>
  <si>
    <t>Sales</t>
  </si>
  <si>
    <t>Expenses</t>
  </si>
  <si>
    <t>Amortization</t>
  </si>
  <si>
    <t>Total</t>
  </si>
  <si>
    <t>Comments</t>
  </si>
  <si>
    <t>WECC</t>
  </si>
  <si>
    <t>Journal Entry</t>
  </si>
  <si>
    <t>S. Cal Edison</t>
  </si>
  <si>
    <t>State of Wa - DNR</t>
  </si>
  <si>
    <t>Book Out- Gain on Bnld Pwr )</t>
  </si>
  <si>
    <t>WREGIS</t>
  </si>
  <si>
    <t>Pacific Gas &amp; Electric</t>
  </si>
  <si>
    <t>LIW Unspent Funds</t>
  </si>
  <si>
    <t>Southern Edison CA</t>
  </si>
  <si>
    <t>Transfer to 25400241 &amp; 25400251</t>
  </si>
  <si>
    <t>Transfer from 25400231 for REC Interest</t>
  </si>
  <si>
    <t>King County Housing Authority</t>
  </si>
  <si>
    <t>DNR</t>
  </si>
  <si>
    <t>Transfer to 25400291 per UE 111048</t>
  </si>
  <si>
    <t>CRS</t>
  </si>
  <si>
    <t>True-up REC Proceeds - OCT '12 for Rates reset</t>
  </si>
  <si>
    <t>One Energy, Inc.</t>
  </si>
  <si>
    <t>TOTALS</t>
  </si>
  <si>
    <t>Balance per SAP</t>
  </si>
  <si>
    <t>Adj Needed</t>
  </si>
  <si>
    <t>Account number                25400291   REC Procd Rate Sc137</t>
  </si>
  <si>
    <t>Company code                  1000       Puget Sound Energy</t>
  </si>
  <si>
    <t>Business area</t>
  </si>
  <si>
    <t>Fiscal year                   2012</t>
  </si>
  <si>
    <t>All documents in currency     *          Display currency              USD</t>
  </si>
  <si>
    <t>Breakout</t>
  </si>
  <si>
    <t>Amort</t>
  </si>
  <si>
    <t>Reclass</t>
  </si>
  <si>
    <t>True up</t>
  </si>
  <si>
    <t>Cumulative Proceeds</t>
  </si>
  <si>
    <t>ties to SAP</t>
  </si>
  <si>
    <t>Transfer</t>
  </si>
  <si>
    <t xml:space="preserve">  Total</t>
  </si>
  <si>
    <t>Description</t>
  </si>
  <si>
    <t>Ties to Amort on Layer 1 Schedule</t>
  </si>
  <si>
    <t>SAP</t>
  </si>
  <si>
    <r>
      <t xml:space="preserve">Account number                25400301   </t>
    </r>
    <r>
      <rPr>
        <b/>
        <sz val="10"/>
        <color indexed="10"/>
        <rFont val="Arial"/>
        <family val="2"/>
      </rPr>
      <t>Int REC Procds Rates</t>
    </r>
  </si>
  <si>
    <r>
      <t xml:space="preserve">Account number                25400311  </t>
    </r>
    <r>
      <rPr>
        <b/>
        <sz val="10"/>
        <color indexed="10"/>
        <rFont val="Arial"/>
        <family val="2"/>
      </rPr>
      <t xml:space="preserve"> Int REC Procds NOT IN RATES</t>
    </r>
  </si>
  <si>
    <t>DETAIL of Account Below</t>
  </si>
  <si>
    <t>DR</t>
  </si>
  <si>
    <t>CR</t>
  </si>
  <si>
    <t>Dec</t>
  </si>
  <si>
    <t xml:space="preserve">  true up May-Oct 2012</t>
  </si>
  <si>
    <t>correct conv factor in rates</t>
  </si>
  <si>
    <t>trf  interest of not in rates to IN rates</t>
  </si>
  <si>
    <t>amort</t>
  </si>
  <si>
    <t>accrual</t>
  </si>
  <si>
    <t>Accrued</t>
  </si>
  <si>
    <t>Bal==&gt;</t>
  </si>
  <si>
    <t>check</t>
  </si>
  <si>
    <t>Nov fix accrual</t>
  </si>
  <si>
    <t>Proceeds</t>
  </si>
  <si>
    <t>Check Total Layer Interest Accrual</t>
  </si>
  <si>
    <t>Check Total Layer Interest Amort</t>
  </si>
  <si>
    <t>Interest in Rate</t>
  </si>
  <si>
    <t>Proceeds:</t>
  </si>
  <si>
    <t>Interest:</t>
  </si>
  <si>
    <t>Checks:</t>
  </si>
  <si>
    <t xml:space="preserve">    Total to be Included in Rates</t>
  </si>
  <si>
    <t xml:space="preserve">   Conversion Factor</t>
  </si>
  <si>
    <t>Actual Cumulative Interest Amort</t>
  </si>
  <si>
    <t>Actual Cumulative Interest Accrual</t>
  </si>
  <si>
    <t>Actual</t>
  </si>
  <si>
    <t>Forecast</t>
  </si>
  <si>
    <t>Monthly Interest $</t>
  </si>
  <si>
    <t>Actual Monthly Interest Amort</t>
  </si>
  <si>
    <t>Actual Monthly Interest Accrual</t>
  </si>
  <si>
    <t>Energy Acct</t>
  </si>
  <si>
    <t>&lt;=Net Proceeds not yet in rates</t>
  </si>
  <si>
    <t xml:space="preserve">  Oct Balance</t>
  </si>
  <si>
    <t>Interest in Accrual</t>
  </si>
  <si>
    <t>2012 Final Account Activity in 254241 - REC Proceeds provided to customers in Sch 137</t>
  </si>
  <si>
    <t>1)</t>
  </si>
  <si>
    <t>2)</t>
  </si>
  <si>
    <t>For Rate</t>
  </si>
  <si>
    <t>Proceeds Related</t>
  </si>
  <si>
    <t>Interest Related</t>
  </si>
  <si>
    <t xml:space="preserve">   over/(under) amort</t>
  </si>
  <si>
    <t>To COS for Rate</t>
  </si>
  <si>
    <t>Beginning Balance</t>
  </si>
  <si>
    <t>Beginning Balance after transfers</t>
  </si>
  <si>
    <t>Cumulative Net Proceeds
(25400221 &amp; 25400291)</t>
  </si>
  <si>
    <t>Biogas Proceeds in 25301141</t>
  </si>
  <si>
    <t>Proceed Balance</t>
  </si>
  <si>
    <t>Interest $</t>
  </si>
  <si>
    <t xml:space="preserve">Total to Pass </t>
  </si>
  <si>
    <t>Total Proceeds to be Passed through with interest</t>
  </si>
  <si>
    <t>Conversion Factor</t>
  </si>
  <si>
    <t>For Cost of Service</t>
  </si>
  <si>
    <t>Forecasted Net Proceeds to be passed back (Pre-13PCORC Period:  Inception thru Oct 2013)</t>
  </si>
  <si>
    <t>Total as of 10/31/13</t>
  </si>
  <si>
    <t>MMBTU (a.k.a. "Dth") Sale Volume</t>
  </si>
  <si>
    <t>Revenues:</t>
  </si>
  <si>
    <t>Renewable Attribute Revenue</t>
  </si>
  <si>
    <t>Costs:</t>
  </si>
  <si>
    <t>Incremental (new for biogas) Transport</t>
  </si>
  <si>
    <t>Storage (Rent or O&amp;M)</t>
  </si>
  <si>
    <t>Royalty to King County / (true-up)/ Accruals</t>
  </si>
  <si>
    <t>SingerLewak Prof Services</t>
  </si>
  <si>
    <t>Weaver and Tidwell Prof Services</t>
  </si>
  <si>
    <t>Subtotal</t>
  </si>
  <si>
    <t>CUMULATIVE BALANCE Before True-ups</t>
  </si>
  <si>
    <t>True-ups for Aug and Sept 2013 to be recorded in November</t>
  </si>
  <si>
    <t>&lt;== Nov Entry</t>
  </si>
  <si>
    <t>CUMULATIVE BALANCE - BIOGAS Net Proceeds through Oct 31, 2013</t>
  </si>
  <si>
    <t>Volumes (Dth or MMBtu) of BioEnergy Physical Gas</t>
  </si>
  <si>
    <t>Costs of BioEnergy Physical Gas Purchased &amp; Sold</t>
  </si>
  <si>
    <t>Cedar Hills Power Cost Expense/(Credit)</t>
  </si>
  <si>
    <t>Cedar Hills Environmental Attributes Net Deferral</t>
  </si>
  <si>
    <t>$/Dth</t>
  </si>
  <si>
    <t>SAP Order</t>
  </si>
  <si>
    <t>Dth/MMBtu</t>
  </si>
  <si>
    <t>45600111 &amp; 12</t>
  </si>
  <si>
    <t>Year</t>
  </si>
  <si>
    <t>Mo</t>
  </si>
  <si>
    <t>Days</t>
  </si>
  <si>
    <t>Purchased</t>
  </si>
  <si>
    <t>Sold from Purchase</t>
  </si>
  <si>
    <t>Sold from Inventory</t>
  </si>
  <si>
    <t>Pipeline Imbalance</t>
  </si>
  <si>
    <t>Change to Inventory</t>
  </si>
  <si>
    <t>Inventory Balance Dth</t>
  </si>
  <si>
    <t>Cost of Gas Purchased</t>
  </si>
  <si>
    <t>$ per Dth for Cost of Gas Sold</t>
  </si>
  <si>
    <t>$/Dth for Cost of Gas Sold from Inventory at WACOG</t>
  </si>
  <si>
    <t>Fuel Transport Costs + Adj.</t>
  </si>
  <si>
    <t>Mark to Market Accounting Adjustment (a)</t>
  </si>
  <si>
    <t>Inventory Costs</t>
  </si>
  <si>
    <t>check balance</t>
  </si>
  <si>
    <t xml:space="preserve">Pipeline Maintenance </t>
  </si>
  <si>
    <t>Sales Revenues</t>
  </si>
  <si>
    <t>Incrmental Cost of Sales</t>
  </si>
  <si>
    <t>Net (Gain)/Loss on Sale of Physical Gas</t>
  </si>
  <si>
    <t>Environmental Attribute Revenues (was 25400281)</t>
  </si>
  <si>
    <t>Cost of Sales (was 25400281)</t>
  </si>
  <si>
    <t>Change</t>
  </si>
  <si>
    <t>Balance (was 25400281)</t>
  </si>
  <si>
    <t>All</t>
  </si>
  <si>
    <t xml:space="preserve">Cedar Hills </t>
  </si>
  <si>
    <t>No Gas</t>
  </si>
  <si>
    <t xml:space="preserve">gas was </t>
  </si>
  <si>
    <t>Held in</t>
  </si>
  <si>
    <t>sold or</t>
  </si>
  <si>
    <t>Inventory</t>
  </si>
  <si>
    <t>was</t>
  </si>
  <si>
    <t>until</t>
  </si>
  <si>
    <t>burned</t>
  </si>
  <si>
    <t>Cedar Hills</t>
  </si>
  <si>
    <t>before PSE</t>
  </si>
  <si>
    <t>physical gas</t>
  </si>
  <si>
    <t>received the</t>
  </si>
  <si>
    <t xml:space="preserve">deemed to </t>
  </si>
  <si>
    <t>the green</t>
  </si>
  <si>
    <t>be biogas</t>
  </si>
  <si>
    <t xml:space="preserve">attributes  </t>
  </si>
  <si>
    <t xml:space="preserve">effective </t>
  </si>
  <si>
    <t xml:space="preserve">from </t>
  </si>
  <si>
    <t>2.11.11</t>
  </si>
  <si>
    <t>King County</t>
  </si>
  <si>
    <t>2.11.11.</t>
  </si>
  <si>
    <t>Amount "sold"</t>
  </si>
  <si>
    <t>Feb/Mar 2011</t>
  </si>
  <si>
    <t>= gas burned</t>
  </si>
  <si>
    <t>or sold prior</t>
  </si>
  <si>
    <t>to biogas</t>
  </si>
  <si>
    <t>designation</t>
  </si>
  <si>
    <t>SAP bal</t>
  </si>
  <si>
    <t>ck = 0</t>
  </si>
  <si>
    <t xml:space="preserve">&lt;= 6.30.13 </t>
  </si>
  <si>
    <t xml:space="preserve">&lt;= 9.30.13 </t>
  </si>
  <si>
    <t>balance per</t>
  </si>
  <si>
    <t>(a) MTM adjustment did flow through inventory originally, then flowed through cost of gas sold.</t>
  </si>
  <si>
    <t>Amortization of Proceeds</t>
  </si>
  <si>
    <t>Biogas</t>
  </si>
  <si>
    <t>RECs</t>
  </si>
  <si>
    <t>Total  before revenue sensitive items</t>
  </si>
  <si>
    <t>Conversion factor</t>
  </si>
  <si>
    <t xml:space="preserve">     Net Revenue Requirement</t>
  </si>
  <si>
    <t>Unamortized Balance of Proceeds</t>
  </si>
  <si>
    <t>Interest plus true-up for under amort</t>
  </si>
  <si>
    <t xml:space="preserve">Adjustment for over accrual </t>
  </si>
  <si>
    <t>Adjustment for under amort</t>
  </si>
  <si>
    <t>Split for Amortization:</t>
  </si>
  <si>
    <t>REC Principal</t>
  </si>
  <si>
    <t>REC Interest</t>
  </si>
  <si>
    <t>Biogas Principal</t>
  </si>
  <si>
    <t>Biogas Interest</t>
  </si>
  <si>
    <t>3 Degrees Group</t>
  </si>
  <si>
    <t>PacifiCorp</t>
  </si>
  <si>
    <t>Total All Interest :  25400301 and 25400311</t>
  </si>
  <si>
    <t>Green Mountain Energy</t>
  </si>
  <si>
    <t>Center for Resource Solutions</t>
  </si>
  <si>
    <t>Ending balance 12.31.13</t>
  </si>
  <si>
    <t>25301141 thru 10.31.13 / 25400431 11.1.13 - forward</t>
  </si>
  <si>
    <t>Amortization Billed</t>
  </si>
  <si>
    <t>Amortization Unbilled</t>
  </si>
  <si>
    <t>Amortization Unbilled Reversal</t>
  </si>
  <si>
    <t>Evolution Markets</t>
  </si>
  <si>
    <t>State of Wa - DNR (Royalties)</t>
  </si>
  <si>
    <t>One Energy, Inc - AMME0062</t>
  </si>
  <si>
    <t>Abbott Stringham &amp; Lynch</t>
  </si>
  <si>
    <t>ties to Energy Acct Balance</t>
  </si>
  <si>
    <t>reclass  interest of not in rates to IN rates</t>
  </si>
  <si>
    <t>reclass  proceeds of not in rates to IN rates</t>
  </si>
  <si>
    <t xml:space="preserve"> </t>
  </si>
  <si>
    <t>True-up correct Jan 2012-Oct2013</t>
  </si>
  <si>
    <t>Jan</t>
  </si>
  <si>
    <t>Feb</t>
  </si>
  <si>
    <t>reclass from "not" to "in" rates</t>
  </si>
  <si>
    <t>One Energy, Inc - AMME0064</t>
  </si>
  <si>
    <t>Total =  Interest Imbalance thru Dec 31, 2014</t>
  </si>
  <si>
    <t>Cumulative Net Proceeds</t>
  </si>
  <si>
    <t>Proceed Related</t>
  </si>
  <si>
    <t>Cumulative Interest</t>
  </si>
  <si>
    <t>Account number                25400441   Biogas Interest Sc137</t>
  </si>
  <si>
    <t xml:space="preserve">Fiscal year                </t>
  </si>
  <si>
    <t>Accrual</t>
  </si>
  <si>
    <t>Thru 10/31</t>
  </si>
  <si>
    <t>True-up Accrual</t>
  </si>
  <si>
    <t>Schedule 137 Renewable Energy Credit 2015 Revenue Requirement</t>
  </si>
  <si>
    <t>Interest</t>
  </si>
  <si>
    <t>3)</t>
  </si>
  <si>
    <t>Transfer for 2013 rate</t>
  </si>
  <si>
    <t>Transfer for 2014 rate</t>
  </si>
  <si>
    <t>Transfer for 2012 rate (Initial)</t>
  </si>
  <si>
    <t xml:space="preserve">   over/(under) accrual</t>
  </si>
  <si>
    <t>Over/Under amort of  prior period interest</t>
  </si>
  <si>
    <t>Overview of change in Schedule 137 Revenue Requirement</t>
  </si>
  <si>
    <t>Remove Revenue Sensitive Items</t>
  </si>
  <si>
    <t>Total Revenue Requirement Reduction</t>
  </si>
  <si>
    <r>
      <rPr>
        <vertAlign val="superscript"/>
        <sz val="11"/>
        <color theme="1"/>
        <rFont val="Calibri"/>
        <family val="2"/>
      </rPr>
      <t>1</t>
    </r>
    <r>
      <rPr>
        <sz val="10"/>
        <rFont val="Arial"/>
        <family val="2"/>
      </rPr>
      <t xml:space="preserve"> Using a one-year pass back for historical proceeds.</t>
    </r>
  </si>
  <si>
    <t>check=&gt;</t>
  </si>
  <si>
    <t>&lt;=s/b zero</t>
  </si>
  <si>
    <t>&lt;=check</t>
  </si>
  <si>
    <t>&lt;==per ERF</t>
  </si>
  <si>
    <t>3Degrees Group, Inc - AMME0066</t>
  </si>
  <si>
    <t>NRG Power Marketing, LLC - AMME0067</t>
  </si>
  <si>
    <t>Green Mountain Energy Co. - AMME0068</t>
  </si>
  <si>
    <t>One Energy, Inc - AMME0069</t>
  </si>
  <si>
    <t>ties to oct 2014 balance above</t>
  </si>
  <si>
    <t>Marin Clean Energy - AMME0065</t>
  </si>
  <si>
    <t>One Energy, Inc - AMME0070</t>
  </si>
  <si>
    <t>Ending balance 2.28.15</t>
  </si>
  <si>
    <t>Transfer net proceeds 12.31.14</t>
  </si>
  <si>
    <t>One Energy, Inc - AMME0072</t>
  </si>
  <si>
    <t>Transfer for 2015 rate</t>
  </si>
  <si>
    <t xml:space="preserve">trueup </t>
  </si>
  <si>
    <t>transfer</t>
  </si>
  <si>
    <t>Boeing - 420000141267</t>
  </si>
  <si>
    <t>NRG Power Marketing, LLC - AMME0073</t>
  </si>
  <si>
    <t>3Degrees Group, Inc. - AMME0074</t>
  </si>
  <si>
    <t>City of Bellingham - 420000159848</t>
  </si>
  <si>
    <t>One Energy, Inc - AMME0075</t>
  </si>
  <si>
    <t>One Energy, Inc - AMME0077</t>
  </si>
  <si>
    <t>F2014 Update</t>
  </si>
  <si>
    <t>Delivered Load Forecast</t>
  </si>
  <si>
    <t>Net Proceeds through Oct 2015</t>
  </si>
  <si>
    <t>Expected Amort with actuals thru 10.31.15 + 2 Mo Fcst (Thru Dec 2015)</t>
  </si>
  <si>
    <t xml:space="preserve">  Balance left to pass in 2016</t>
  </si>
  <si>
    <t>Total thru Oct 2015</t>
  </si>
  <si>
    <t>Eligible Proceeds Jan 2012-Current (Excluding Transfer to 25400291)</t>
  </si>
  <si>
    <t>Interest Accrual Epxected Thru Dec 2015 Should Be</t>
  </si>
  <si>
    <t>Actual + 2 mo Fcst (Dec 2015) Accrual is</t>
  </si>
  <si>
    <t>Interest Amort Thru Dec 2015 Should Be</t>
  </si>
  <si>
    <t>Actual + 2mo Fcst (Dec 2015 ) Amort is</t>
  </si>
  <si>
    <t xml:space="preserve">Estimated Interest on 2016 balances </t>
  </si>
  <si>
    <t>Adjust for over/(under) accrual at Dec 2015 above</t>
  </si>
  <si>
    <t>Adjust for  over/(under) amort at Dec 2015 above</t>
  </si>
  <si>
    <t>&lt;=2016 rate will include this much for interest expected to be accrued in 2016</t>
  </si>
  <si>
    <t>&lt;=At end of 2015 (after books are closed), provide Accounting with entry to DR 254 and CR interest expense related to over/(under) accrual of interest in Jan 2015</t>
  </si>
  <si>
    <t>&lt;=2016 rate will be increased by this for under amortized interest</t>
  </si>
  <si>
    <t>&lt;== s/b zero</t>
  </si>
  <si>
    <t>Interest Accrual Thru Dec 2015 Should Be</t>
  </si>
  <si>
    <t>Actual + 2mo Fcst (Dec 2015) Accrual is</t>
  </si>
  <si>
    <t xml:space="preserve">     Total Interest for 2016</t>
  </si>
  <si>
    <t xml:space="preserve">     Total Interest to adjust for 2016</t>
  </si>
  <si>
    <t>To be Captured in 2016 REC Rev Req</t>
  </si>
  <si>
    <t>Net Proceeds through Dec 2015</t>
  </si>
  <si>
    <t>Amort Actuals thru 10.31.15 + 2 Mo Fcst (Thru Dec 2015)</t>
  </si>
  <si>
    <t>Total =  Interest Imbalance thru Dec 31, 2015</t>
  </si>
  <si>
    <t>&lt;=2016 rate will include this much for interest accrued in 2015 (now, like RECs, this was agreed to work as a historical tracker)</t>
  </si>
  <si>
    <t>&lt;=At end of 2015 (after books are closed), NEED to provide Accounting with entry to DR/CR 254 and DR/CR interest expense related to over/(under) accrual of interest in Jan 2016</t>
  </si>
  <si>
    <t>Schedule 137 Renewable Energy Credit 2016 Revenue Requirement</t>
  </si>
  <si>
    <t>Interest in the Rate Year</t>
  </si>
  <si>
    <t>Revenue Requirement net of RSIs filed in 2015</t>
  </si>
  <si>
    <r>
      <t xml:space="preserve">Revenue Requirement to be filed in 2015 </t>
    </r>
    <r>
      <rPr>
        <b/>
        <sz val="11"/>
        <color rgb="FFFF0000"/>
        <rFont val="Calibri"/>
        <family val="2"/>
      </rPr>
      <t>(2016 Rate)</t>
    </r>
  </si>
  <si>
    <t xml:space="preserve">     Less Prior Period Interest Estimate Nov 2014-Dec 2015</t>
  </si>
  <si>
    <t>&lt;= s/b zero</t>
  </si>
  <si>
    <t>Interest actually passed back Jan-Oct; Est for 2 months of 2015</t>
  </si>
  <si>
    <t xml:space="preserve">     Actual Nov 2014-Oct 2015 plus Nov-Dec 2015 Est</t>
  </si>
  <si>
    <t xml:space="preserve">     Unidentified</t>
  </si>
  <si>
    <t xml:space="preserve">     Rate Year 2016 Estimated Interest</t>
  </si>
  <si>
    <t xml:space="preserve">     Actual Nov-Dec 2014 amort</t>
  </si>
  <si>
    <t xml:space="preserve">     Prior filing Nov-Dec 2014 Estimated Amort</t>
  </si>
  <si>
    <t>True-up 2 months of Nov-Dec 2014 estimated amort to actuals:</t>
  </si>
  <si>
    <t>Proceeds actually passed back Jan-Oct; Est for 2 months of 2015</t>
  </si>
  <si>
    <t>Any new proceeds Nov 14-Oct 15</t>
  </si>
  <si>
    <t>Interest Accrual:</t>
  </si>
  <si>
    <r>
      <t xml:space="preserve">Revenue Requirement approved in UE-143951 </t>
    </r>
    <r>
      <rPr>
        <b/>
        <sz val="11"/>
        <color rgb="FFFF0000"/>
        <rFont val="Calibri"/>
        <family val="2"/>
      </rPr>
      <t>(2015 Rate)</t>
    </r>
  </si>
  <si>
    <t>Revenue Requirement approved in UE-143951, net of RSIs</t>
  </si>
  <si>
    <t>January 1, 2016 vs. January 1, 2015 (UE-143951)</t>
  </si>
  <si>
    <t>REC Proceeds</t>
  </si>
  <si>
    <t xml:space="preserve">Amort </t>
  </si>
  <si>
    <t xml:space="preserve">Cumulative Interest Accrual </t>
  </si>
  <si>
    <t>&lt;=Balance at 10.31.15</t>
  </si>
  <si>
    <t>Actual +  mo FC Accrual thru Dec 2015</t>
  </si>
  <si>
    <t>2016 Interest accrual</t>
  </si>
  <si>
    <t>ties to accumulated interest</t>
  </si>
  <si>
    <t>Actual +  mo FC Amort thru Dec 2015</t>
  </si>
  <si>
    <t>2016 amort</t>
  </si>
  <si>
    <t>Proceeds thru Oct 2015</t>
  </si>
  <si>
    <t>Over/(Under) amort of  prior period interest</t>
  </si>
  <si>
    <t xml:space="preserve">   Balances at Dec 31, 2015</t>
  </si>
  <si>
    <t>Estimated Load</t>
  </si>
  <si>
    <t>Int Amort Rate</t>
  </si>
  <si>
    <t>Prin Amort Rate</t>
  </si>
  <si>
    <t>High Level Check of PRE RSI REV REQ</t>
  </si>
  <si>
    <t>Interest for 2016</t>
  </si>
  <si>
    <t xml:space="preserve">     Total to pass back in 2016</t>
  </si>
  <si>
    <t xml:space="preserve">     2016 pre RSI Rates</t>
  </si>
  <si>
    <t xml:space="preserve">     Estimated amort = Est rate x Est load</t>
  </si>
  <si>
    <t xml:space="preserve">     Difference from Dec 31 balance plus 2016 Interest</t>
  </si>
  <si>
    <t>REC Interest %</t>
  </si>
  <si>
    <t>REC Prin %</t>
  </si>
  <si>
    <t>Biogas Interest %</t>
  </si>
  <si>
    <t>Biogas Prin %</t>
  </si>
  <si>
    <t>Check ==&gt;</t>
  </si>
  <si>
    <t xml:space="preserve">Prin Bal Thru the end of Dec 2015 </t>
  </si>
  <si>
    <t>Int Bal Thru the end of Dec 2015</t>
  </si>
  <si>
    <t>Checks for Balance Sheet:</t>
  </si>
</sst>
</file>

<file path=xl/styles.xml><?xml version="1.0" encoding="utf-8"?>
<styleSheet xmlns="http://schemas.openxmlformats.org/spreadsheetml/2006/main" xmlns:mc="http://schemas.openxmlformats.org/markup-compatibility/2006" xmlns:x14ac="http://schemas.microsoft.com/office/spreadsheetml/2009/9/ac" mc:Ignorable="x14ac">
  <numFmts count="47">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yy;@"/>
    <numFmt numFmtId="165" formatCode="_(* #,##0.00000_);_(* \(#,##0.00000\);_(* &quot;-&quot;??_);_(@_)"/>
    <numFmt numFmtId="166" formatCode="0.000000"/>
    <numFmt numFmtId="167" formatCode="0.0000000"/>
    <numFmt numFmtId="168" formatCode="d\.mmm\.yy"/>
    <numFmt numFmtId="169" formatCode="_(* #,##0.000_);_(* \(#,##0.000\);_(* &quot;-&quot;??_);_(@_)"/>
    <numFmt numFmtId="170" formatCode="#."/>
    <numFmt numFmtId="171" formatCode="_-* #,##0.00\ &quot;DM&quot;_-;\-* #,##0.00\ &quot;DM&quot;_-;_-* &quot;-&quot;??\ &quot;DM&quot;_-;_-@_-"/>
    <numFmt numFmtId="172" formatCode="_(* #,##0.00000000000000_);_(* \(#,##0.00000000000000\);_(* &quot;-&quot;??_);_(@_)"/>
    <numFmt numFmtId="173" formatCode="_(* ###0_);_(* \(###0\);_(* &quot;-&quot;_);_(@_)"/>
    <numFmt numFmtId="174" formatCode="m/d/yy"/>
    <numFmt numFmtId="175" formatCode="_([$€-2]* #,##0.00_);_([$€-2]* \(#,##0.00\);_([$€-2]* &quot;-&quot;??_)"/>
    <numFmt numFmtId="176" formatCode="&quot;$&quot;#,##0.000_);[Red]\(&quot;$&quot;#,##0.000\)"/>
    <numFmt numFmtId="177" formatCode="&quot;$&quot;#,##0;\-&quot;$&quot;#,##0"/>
    <numFmt numFmtId="178" formatCode="0\ &quot; HR&quot;"/>
    <numFmt numFmtId="179" formatCode="#,##0.00\ ;\(#,##0.00\)"/>
    <numFmt numFmtId="180" formatCode="0.00_)"/>
    <numFmt numFmtId="181" formatCode="0000000"/>
    <numFmt numFmtId="182" formatCode="_(&quot;$&quot;* #,##0_);_(&quot;$&quot;* \(#,##0\);_(&quot;$&quot;* &quot;-&quot;??_);_(@_)"/>
    <numFmt numFmtId="183" formatCode="0.0000%"/>
    <numFmt numFmtId="184" formatCode="0.00000%"/>
    <numFmt numFmtId="185" formatCode="mmm\-yyyy"/>
    <numFmt numFmtId="186" formatCode="_(&quot;$&quot;* #,##0.000_);_(&quot;$&quot;* \(#,##0.000\);_(&quot;$&quot;* &quot;-&quot;??_);_(@_)"/>
    <numFmt numFmtId="187" formatCode="_(&quot;$&quot;* #,##0.0000_);_(&quot;$&quot;* \(#,##0.0000\);_(&quot;$&quot;* &quot;-&quot;????_);_(@_)"/>
    <numFmt numFmtId="188" formatCode="_(* #,##0_);_(* \(#,##0\);_(* &quot;-&quot;??_);_(@_)"/>
    <numFmt numFmtId="189" formatCode="_(* #,##0.0_);_(* \(#,##0.0\);_(* &quot;-&quot;_);_(@_)"/>
    <numFmt numFmtId="190" formatCode="0.000%"/>
    <numFmt numFmtId="191" formatCode="0.0%"/>
    <numFmt numFmtId="192" formatCode="&quot;$&quot;#,##0.00"/>
    <numFmt numFmtId="193" formatCode="0000"/>
    <numFmt numFmtId="194" formatCode="000000"/>
    <numFmt numFmtId="195" formatCode="_(&quot;$&quot;* #,##0.0_);_(&quot;$&quot;* \(#,##0.0\);_(&quot;$&quot;* &quot;-&quot;??_);_(@_)"/>
    <numFmt numFmtId="196" formatCode="0.0000_);\(0.0000\)"/>
    <numFmt numFmtId="197" formatCode="mm/dd/yy"/>
    <numFmt numFmtId="198" formatCode="mm/dd/yy;@"/>
    <numFmt numFmtId="199" formatCode="_(* #,##0.0000000_);_(* \(#,##0.0000000\);_(* &quot;-&quot;??_);_(@_)"/>
    <numFmt numFmtId="200" formatCode="_(* #,##0.0000_);_(* \(#,##0.0000\);_(* &quot;-&quot;??_);_(@_)"/>
    <numFmt numFmtId="201" formatCode="_(* #,##0.000000_);_(* \(#,##0.000000\);_(* &quot;-&quot;??????_);_(@_)"/>
    <numFmt numFmtId="202" formatCode="_(* #,##0.000_);_(* \(#,##0.000\);_(* &quot;-&quot;_);_(@_)"/>
    <numFmt numFmtId="203" formatCode="&quot;$&quot;#,##0.000000_);\(&quot;$&quot;#,##0.000000\)"/>
  </numFmts>
  <fonts count="169">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0"/>
      <name val="Arial"/>
      <family val="2"/>
    </font>
    <font>
      <sz val="10"/>
      <color rgb="FF00B0F0"/>
      <name val="Arial"/>
      <family val="2"/>
    </font>
    <font>
      <sz val="10"/>
      <color rgb="FFFF0000"/>
      <name val="Arial"/>
      <family val="2"/>
    </font>
    <font>
      <sz val="12"/>
      <name val="Times New Roman"/>
      <family val="1"/>
    </font>
    <font>
      <sz val="11"/>
      <color theme="1"/>
      <name val="Calibri"/>
      <family val="2"/>
    </font>
    <font>
      <sz val="11"/>
      <color indexed="8"/>
      <name val="Calibri"/>
      <family val="2"/>
    </font>
    <font>
      <sz val="11"/>
      <color indexed="9"/>
      <name val="Calibri"/>
      <family val="2"/>
    </font>
    <font>
      <sz val="11"/>
      <color theme="0"/>
      <name val="Calibri"/>
      <family val="2"/>
    </font>
    <font>
      <sz val="11"/>
      <color indexed="20"/>
      <name val="Calibri"/>
      <family val="2"/>
    </font>
    <font>
      <sz val="11"/>
      <color rgb="FF9C0006"/>
      <name val="Calibri"/>
      <family val="2"/>
    </font>
    <font>
      <sz val="10"/>
      <color indexed="8"/>
      <name val="MS Sans Serif"/>
      <family val="2"/>
    </font>
    <font>
      <b/>
      <sz val="11"/>
      <color indexed="52"/>
      <name val="Calibri"/>
      <family val="2"/>
    </font>
    <font>
      <b/>
      <sz val="11"/>
      <color indexed="10"/>
      <name val="Calibri"/>
      <family val="2"/>
      <scheme val="minor"/>
    </font>
    <font>
      <b/>
      <sz val="11"/>
      <color indexed="9"/>
      <name val="Calibri"/>
      <family val="2"/>
    </font>
    <font>
      <b/>
      <sz val="11"/>
      <color theme="0"/>
      <name val="Calibri"/>
      <family val="2"/>
    </font>
    <font>
      <sz val="11"/>
      <name val="univers (E1)"/>
    </font>
    <font>
      <b/>
      <sz val="10"/>
      <name val="Arial Unicode MS"/>
      <family val="2"/>
    </font>
    <font>
      <sz val="10"/>
      <name val="MS Sans Serif"/>
      <family val="2"/>
    </font>
    <font>
      <sz val="12"/>
      <color indexed="24"/>
      <name val="Arial"/>
      <family val="2"/>
    </font>
    <font>
      <sz val="10"/>
      <name val="Helv"/>
    </font>
    <font>
      <sz val="12"/>
      <name val="TIMES"/>
    </font>
    <font>
      <sz val="12"/>
      <name val="Times"/>
      <family val="1"/>
    </font>
    <font>
      <sz val="10"/>
      <color indexed="24"/>
      <name val="Arial"/>
      <family val="2"/>
    </font>
    <font>
      <sz val="1"/>
      <color indexed="16"/>
      <name val="Courier"/>
      <family val="3"/>
    </font>
    <font>
      <sz val="10"/>
      <name val="MS Serif"/>
      <family val="1"/>
    </font>
    <font>
      <sz val="10"/>
      <name val="Courier"/>
      <family val="3"/>
    </font>
    <font>
      <sz val="10"/>
      <name val="Arial Unicode MS"/>
      <family val="2"/>
    </font>
    <font>
      <sz val="8"/>
      <color indexed="8"/>
      <name val="Arial"/>
      <family val="2"/>
    </font>
    <font>
      <sz val="10"/>
      <color indexed="22"/>
      <name val="Arial"/>
      <family val="2"/>
    </font>
    <font>
      <b/>
      <sz val="11"/>
      <color indexed="8"/>
      <name val="Calibri"/>
      <family val="2"/>
    </font>
    <font>
      <i/>
      <sz val="11"/>
      <color indexed="23"/>
      <name val="Calibri"/>
      <family val="2"/>
    </font>
    <font>
      <i/>
      <sz val="11"/>
      <color rgb="FF7F7F7F"/>
      <name val="Calibri"/>
      <family val="2"/>
    </font>
    <font>
      <sz val="12"/>
      <name val="Arial"/>
      <family val="2"/>
    </font>
    <font>
      <sz val="11"/>
      <color indexed="17"/>
      <name val="Calibri"/>
      <family val="2"/>
    </font>
    <font>
      <sz val="11"/>
      <color rgb="FF006100"/>
      <name val="Calibri"/>
      <family val="2"/>
    </font>
    <font>
      <sz val="8"/>
      <name val="Arial"/>
      <family val="2"/>
    </font>
    <font>
      <b/>
      <sz val="12"/>
      <name val="Arial"/>
      <family val="2"/>
    </font>
    <font>
      <b/>
      <sz val="15"/>
      <color indexed="56"/>
      <name val="Calibri"/>
      <family val="2"/>
    </font>
    <font>
      <b/>
      <sz val="15"/>
      <color indexed="62"/>
      <name val="Calibri"/>
      <family val="2"/>
    </font>
    <font>
      <b/>
      <sz val="15"/>
      <color indexed="62"/>
      <name val="Calibri"/>
      <family val="2"/>
      <scheme val="minor"/>
    </font>
    <font>
      <b/>
      <sz val="13"/>
      <color indexed="56"/>
      <name val="Calibri"/>
      <family val="2"/>
    </font>
    <font>
      <b/>
      <sz val="13"/>
      <color indexed="62"/>
      <name val="Calibri"/>
      <family val="2"/>
    </font>
    <font>
      <b/>
      <sz val="13"/>
      <color indexed="62"/>
      <name val="Calibri"/>
      <family val="2"/>
      <scheme val="minor"/>
    </font>
    <font>
      <b/>
      <sz val="11"/>
      <color indexed="56"/>
      <name val="Calibri"/>
      <family val="2"/>
    </font>
    <font>
      <b/>
      <sz val="11"/>
      <color indexed="62"/>
      <name val="Calibri"/>
      <family val="2"/>
    </font>
    <font>
      <b/>
      <sz val="11"/>
      <color indexed="62"/>
      <name val="Calibri"/>
      <family val="2"/>
      <scheme val="minor"/>
    </font>
    <font>
      <b/>
      <sz val="11"/>
      <color theme="3"/>
      <name val="Calibri"/>
      <family val="2"/>
    </font>
    <font>
      <b/>
      <sz val="8"/>
      <name val="Arial"/>
      <family val="2"/>
    </font>
    <font>
      <u/>
      <sz val="10"/>
      <color indexed="12"/>
      <name val="Arial"/>
      <family val="2"/>
    </font>
    <font>
      <u/>
      <sz val="8"/>
      <color indexed="12"/>
      <name val="Arial"/>
      <family val="2"/>
    </font>
    <font>
      <sz val="11"/>
      <color indexed="62"/>
      <name val="Calibri"/>
      <family val="2"/>
    </font>
    <font>
      <sz val="11"/>
      <color rgb="FF3F3F76"/>
      <name val="Calibri"/>
      <family val="2"/>
    </font>
    <font>
      <sz val="10"/>
      <color indexed="12"/>
      <name val="Arial"/>
      <family val="2"/>
    </font>
    <font>
      <b/>
      <sz val="12"/>
      <color indexed="20"/>
      <name val="Arial"/>
      <family val="2"/>
    </font>
    <font>
      <sz val="11"/>
      <color indexed="52"/>
      <name val="Calibri"/>
      <family val="2"/>
    </font>
    <font>
      <sz val="11"/>
      <color indexed="10"/>
      <name val="Calibri"/>
      <family val="2"/>
    </font>
    <font>
      <sz val="11"/>
      <color indexed="10"/>
      <name val="Calibri"/>
      <family val="2"/>
      <scheme val="minor"/>
    </font>
    <font>
      <sz val="11"/>
      <color rgb="FFFA7D00"/>
      <name val="Calibri"/>
      <family val="2"/>
    </font>
    <font>
      <sz val="11"/>
      <color indexed="60"/>
      <name val="Calibri"/>
      <family val="2"/>
    </font>
    <font>
      <sz val="11"/>
      <color indexed="19"/>
      <name val="Calibri"/>
      <family val="2"/>
      <scheme val="minor"/>
    </font>
    <font>
      <sz val="11"/>
      <color rgb="FF9C6500"/>
      <name val="Calibri"/>
      <family val="2"/>
    </font>
    <font>
      <sz val="7"/>
      <name val="Small Fonts"/>
      <family val="2"/>
    </font>
    <font>
      <b/>
      <i/>
      <sz val="16"/>
      <name val="Helv"/>
    </font>
    <font>
      <sz val="10"/>
      <name val="Geneva"/>
    </font>
    <font>
      <sz val="8"/>
      <name val="Helv"/>
    </font>
    <font>
      <sz val="8"/>
      <color theme="1"/>
      <name val="Arial"/>
      <family val="2"/>
    </font>
    <font>
      <sz val="8"/>
      <name val="MS Sans Serif"/>
      <family val="2"/>
    </font>
    <font>
      <b/>
      <sz val="11"/>
      <color indexed="63"/>
      <name val="Calibri"/>
      <family val="2"/>
    </font>
    <font>
      <b/>
      <sz val="11"/>
      <color rgb="FF3F3F3F"/>
      <name val="Calibri"/>
      <family val="2"/>
    </font>
    <font>
      <sz val="10"/>
      <name val="Calibri"/>
      <family val="2"/>
    </font>
    <font>
      <b/>
      <sz val="10"/>
      <name val="MS Sans Serif"/>
      <family val="2"/>
    </font>
    <font>
      <sz val="12"/>
      <color indexed="10"/>
      <name val="Arial"/>
      <family val="2"/>
    </font>
    <font>
      <sz val="12"/>
      <color indexed="10"/>
      <name val="TIMES"/>
    </font>
    <font>
      <sz val="12"/>
      <color indexed="10"/>
      <name val="Times"/>
      <family val="1"/>
    </font>
    <font>
      <sz val="12"/>
      <name val="Helv"/>
    </font>
    <font>
      <b/>
      <sz val="10"/>
      <name val="Helv"/>
    </font>
    <font>
      <b/>
      <i/>
      <sz val="10"/>
      <name val="Helv"/>
    </font>
    <font>
      <i/>
      <sz val="10"/>
      <name val="Helv"/>
    </font>
    <font>
      <i/>
      <sz val="10"/>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b/>
      <sz val="8"/>
      <color indexed="62"/>
      <name val="Arial"/>
      <family val="2"/>
    </font>
    <font>
      <b/>
      <sz val="18"/>
      <color indexed="62"/>
      <name val="Arial"/>
      <family val="2"/>
    </font>
    <font>
      <sz val="10"/>
      <color indexed="10"/>
      <name val="Arial"/>
      <family val="2"/>
    </font>
    <font>
      <b/>
      <sz val="18"/>
      <color indexed="62"/>
      <name val="Cambria"/>
      <family val="2"/>
    </font>
    <font>
      <b/>
      <i/>
      <sz val="12"/>
      <color indexed="12"/>
      <name val="Arial"/>
      <family val="2"/>
    </font>
    <font>
      <b/>
      <sz val="8"/>
      <color indexed="8"/>
      <name val="Helv"/>
    </font>
    <font>
      <b/>
      <i/>
      <sz val="10"/>
      <name val="Arial"/>
      <family val="2"/>
    </font>
    <font>
      <b/>
      <sz val="18"/>
      <color indexed="56"/>
      <name val="Cambria"/>
      <family val="2"/>
    </font>
    <font>
      <b/>
      <sz val="18"/>
      <color indexed="62"/>
      <name val="Cambria"/>
      <family val="2"/>
      <scheme val="major"/>
    </font>
    <font>
      <b/>
      <sz val="12"/>
      <color indexed="56"/>
      <name val="Arial"/>
      <family val="2"/>
    </font>
    <font>
      <b/>
      <sz val="14"/>
      <color indexed="56"/>
      <name val="Arial"/>
      <family val="2"/>
    </font>
    <font>
      <sz val="11"/>
      <color rgb="FFFF0000"/>
      <name val="Calibri"/>
      <family val="2"/>
    </font>
    <font>
      <sz val="14"/>
      <name val="Arial"/>
      <family val="2"/>
    </font>
    <font>
      <sz val="11"/>
      <color rgb="FF000000"/>
      <name val="Calibri"/>
      <family val="2"/>
    </font>
    <font>
      <sz val="8"/>
      <name val="Antique Olive"/>
      <family val="2"/>
    </font>
    <font>
      <sz val="8"/>
      <name val="Geneva"/>
      <family val="2"/>
    </font>
    <font>
      <b/>
      <u val="double"/>
      <sz val="14"/>
      <name val="Arial MT"/>
    </font>
    <font>
      <b/>
      <sz val="14"/>
      <name val="Arial MT"/>
    </font>
    <font>
      <sz val="12"/>
      <name val="Arial MT"/>
    </font>
    <font>
      <b/>
      <sz val="11"/>
      <name val="Arial"/>
      <family val="2"/>
    </font>
    <font>
      <b/>
      <u val="double"/>
      <sz val="12"/>
      <name val="Arial MT"/>
    </font>
    <font>
      <b/>
      <sz val="8"/>
      <name val="Times New Roman"/>
      <family val="1"/>
    </font>
    <font>
      <b/>
      <sz val="10"/>
      <color indexed="10"/>
      <name val="Arial"/>
      <family val="2"/>
    </font>
    <font>
      <sz val="10"/>
      <name val="Arial"/>
      <family val="2"/>
    </font>
    <font>
      <sz val="8.5"/>
      <name val="Arial"/>
      <family val="2"/>
    </font>
    <font>
      <u/>
      <sz val="8.5"/>
      <name val="Arial"/>
      <family val="2"/>
    </font>
    <font>
      <b/>
      <sz val="8.5"/>
      <name val="Arial"/>
      <family val="2"/>
    </font>
    <font>
      <b/>
      <sz val="11"/>
      <color rgb="FFFF0000"/>
      <name val="Calibri"/>
      <family val="2"/>
      <scheme val="minor"/>
    </font>
    <font>
      <sz val="9"/>
      <color theme="9" tint="-0.249977111117893"/>
      <name val="Arial"/>
      <family val="2"/>
    </font>
    <font>
      <sz val="9"/>
      <color rgb="FF00B0F0"/>
      <name val="Arial"/>
      <family val="2"/>
    </font>
    <font>
      <sz val="9"/>
      <color rgb="FFFF0000"/>
      <name val="Arial"/>
      <family val="2"/>
    </font>
    <font>
      <sz val="9"/>
      <name val="Arial"/>
      <family val="2"/>
    </font>
    <font>
      <sz val="11"/>
      <name val="Calibri"/>
      <family val="2"/>
      <scheme val="minor"/>
    </font>
    <font>
      <sz val="9"/>
      <color indexed="81"/>
      <name val="Tahoma"/>
      <family val="2"/>
    </font>
    <font>
      <sz val="8"/>
      <color theme="9" tint="-0.249977111117893"/>
      <name val="Arial"/>
      <family val="2"/>
    </font>
    <font>
      <sz val="8"/>
      <color rgb="FF00B0F0"/>
      <name val="Arial"/>
      <family val="2"/>
    </font>
    <font>
      <sz val="8"/>
      <color rgb="FFFF0000"/>
      <name val="Arial"/>
      <family val="2"/>
    </font>
    <font>
      <b/>
      <sz val="24"/>
      <color rgb="FFFF0000"/>
      <name val="Calibri"/>
      <family val="2"/>
      <scheme val="minor"/>
    </font>
    <font>
      <b/>
      <sz val="24"/>
      <color theme="1"/>
      <name val="Calibri"/>
      <family val="2"/>
      <scheme val="minor"/>
    </font>
    <font>
      <sz val="24"/>
      <color theme="1"/>
      <name val="Calibri"/>
      <family val="2"/>
      <scheme val="minor"/>
    </font>
    <font>
      <sz val="14"/>
      <color theme="1"/>
      <name val="Calibri"/>
      <family val="2"/>
      <scheme val="minor"/>
    </font>
    <font>
      <b/>
      <sz val="14"/>
      <color theme="1"/>
      <name val="Calibri"/>
      <family val="2"/>
      <scheme val="minor"/>
    </font>
    <font>
      <b/>
      <sz val="14"/>
      <color rgb="FFFF0000"/>
      <name val="Calibri"/>
      <family val="2"/>
      <scheme val="minor"/>
    </font>
    <font>
      <b/>
      <i/>
      <sz val="14"/>
      <color theme="1"/>
      <name val="Calibri"/>
      <family val="2"/>
      <scheme val="minor"/>
    </font>
    <font>
      <b/>
      <sz val="14"/>
      <name val="Arial"/>
      <family val="2"/>
    </font>
    <font>
      <i/>
      <sz val="14"/>
      <color theme="1"/>
      <name val="Calibri"/>
      <family val="2"/>
      <scheme val="minor"/>
    </font>
    <font>
      <b/>
      <sz val="16"/>
      <color theme="1"/>
      <name val="Calibri"/>
      <family val="2"/>
      <scheme val="minor"/>
    </font>
    <font>
      <b/>
      <u/>
      <sz val="12"/>
      <name val="Arial"/>
      <family val="2"/>
    </font>
    <font>
      <sz val="8"/>
      <color rgb="FF00B050"/>
      <name val="Arial"/>
      <family val="2"/>
    </font>
    <font>
      <b/>
      <i/>
      <u/>
      <sz val="10"/>
      <name val="Arial"/>
      <family val="2"/>
    </font>
    <font>
      <i/>
      <sz val="8"/>
      <color rgb="FFFF0000"/>
      <name val="Arial"/>
      <family val="2"/>
    </font>
    <font>
      <vertAlign val="superscript"/>
      <sz val="11"/>
      <color theme="1"/>
      <name val="Calibri"/>
      <family val="2"/>
    </font>
    <font>
      <b/>
      <sz val="11"/>
      <color rgb="FFFF0000"/>
      <name val="Calibri"/>
      <family val="2"/>
    </font>
    <font>
      <sz val="8"/>
      <color rgb="FFFF0000"/>
      <name val="Calibri"/>
      <family val="2"/>
      <scheme val="minor"/>
    </font>
    <font>
      <sz val="8.5"/>
      <color rgb="FFFF0000"/>
      <name val="Arial"/>
      <family val="2"/>
    </font>
    <font>
      <sz val="10"/>
      <name val="Arial"/>
      <family val="2"/>
    </font>
    <font>
      <b/>
      <i/>
      <sz val="11"/>
      <color rgb="FFFF0000"/>
      <name val="Calibri"/>
      <family val="2"/>
      <scheme val="minor"/>
    </font>
  </fonts>
  <fills count="10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62"/>
      </patternFill>
    </fill>
    <fill>
      <patternFill patternType="solid">
        <fgColor indexed="56"/>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7"/>
      </patternFill>
    </fill>
    <fill>
      <patternFill patternType="solid">
        <fgColor indexed="54"/>
      </patternFill>
    </fill>
    <fill>
      <patternFill patternType="solid">
        <fgColor indexed="26"/>
        <bgColor indexed="26"/>
      </patternFill>
    </fill>
    <fill>
      <patternFill patternType="solid">
        <fgColor indexed="47"/>
        <bgColor indexed="47"/>
      </patternFill>
    </fill>
    <fill>
      <patternFill patternType="solid">
        <fgColor indexed="22"/>
      </patternFill>
    </fill>
    <fill>
      <patternFill patternType="solid">
        <fgColor indexed="9"/>
        <bgColor indexed="64"/>
      </patternFill>
    </fill>
    <fill>
      <patternFill patternType="solid">
        <fgColor indexed="9"/>
      </patternFill>
    </fill>
    <fill>
      <patternFill patternType="solid">
        <fgColor indexed="55"/>
      </patternFill>
    </fill>
    <fill>
      <patternFill patternType="solid">
        <fgColor indexed="22"/>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bgColor indexed="64"/>
      </patternFill>
    </fill>
    <fill>
      <patternFill patternType="solid">
        <fgColor indexed="41"/>
        <bgColor indexed="64"/>
      </patternFill>
    </fill>
    <fill>
      <patternFill patternType="mediumGray">
        <fgColor indexed="22"/>
      </patternFill>
    </fill>
    <fill>
      <patternFill patternType="solid">
        <fgColor indexed="8"/>
      </patternFill>
    </fill>
    <fill>
      <patternFill patternType="lightGray">
        <fgColor indexed="8"/>
        <bgColor indexed="8"/>
      </patternFill>
    </fill>
    <fill>
      <patternFill patternType="solid">
        <fgColor indexed="31"/>
        <bgColor indexed="31"/>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Down">
        <fgColor indexed="22"/>
        <bgColor indexed="23"/>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solid">
        <fgColor indexed="20"/>
      </patternFill>
    </fill>
    <fill>
      <patternFill patternType="gray0625">
        <fgColor indexed="8"/>
      </patternFill>
    </fill>
    <fill>
      <patternFill patternType="gray125">
        <fgColor indexed="8"/>
      </patternFill>
    </fill>
    <fill>
      <patternFill patternType="solid">
        <fgColor theme="4" tint="0.79998168889431442"/>
        <bgColor indexed="64"/>
      </patternFill>
    </fill>
    <fill>
      <patternFill patternType="solid">
        <fgColor indexed="27"/>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FFC000"/>
        <bgColor indexed="64"/>
      </patternFill>
    </fill>
    <fill>
      <patternFill patternType="solid">
        <fgColor theme="6" tint="0.79998168889431442"/>
        <bgColor indexed="64"/>
      </patternFill>
    </fill>
    <fill>
      <patternFill patternType="solid">
        <fgColor theme="1"/>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rgb="FFCCFF66"/>
        <bgColor indexed="64"/>
      </patternFill>
    </fill>
    <fill>
      <patternFill patternType="solid">
        <fgColor rgb="FFFFCCFF"/>
        <bgColor indexed="64"/>
      </patternFill>
    </fill>
    <fill>
      <patternFill patternType="solid">
        <fgColor rgb="FF94DAD8"/>
        <bgColor indexed="64"/>
      </patternFill>
    </fill>
    <fill>
      <patternFill patternType="solid">
        <fgColor theme="0" tint="-4.9989318521683403E-2"/>
        <bgColor indexed="64"/>
      </patternFill>
    </fill>
  </fills>
  <borders count="10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right/>
      <top style="thin">
        <color indexed="64"/>
      </top>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double">
        <color indexed="52"/>
      </bottom>
      <diagonal/>
    </border>
    <border>
      <left/>
      <right/>
      <top/>
      <bottom style="double">
        <color indexed="10"/>
      </bottom>
      <diagonal/>
    </border>
    <border>
      <left/>
      <right style="hair">
        <color indexed="64"/>
      </right>
      <top/>
      <bottom style="thin">
        <color indexed="64"/>
      </bottom>
      <diagonal/>
    </border>
    <border>
      <left/>
      <right style="hair">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bottom style="thin">
        <color indexed="8"/>
      </bottom>
      <diagonal/>
    </border>
    <border>
      <left/>
      <right/>
      <top style="thin">
        <color indexed="8"/>
      </top>
      <bottom style="thin">
        <color indexed="8"/>
      </bottom>
      <diagonal/>
    </border>
    <border>
      <left/>
      <right/>
      <top style="thin">
        <color indexed="8"/>
      </top>
      <bottom/>
      <diagonal/>
    </border>
    <border>
      <left/>
      <right/>
      <top/>
      <bottom style="thin">
        <color indexed="64"/>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right/>
      <top style="hair">
        <color indexed="64"/>
      </top>
      <bottom/>
      <diagonal/>
    </border>
    <border>
      <left/>
      <right/>
      <top style="thin">
        <color indexed="62"/>
      </top>
      <bottom style="double">
        <color indexed="62"/>
      </bottom>
      <diagonal/>
    </border>
    <border>
      <left/>
      <right/>
      <top style="thin">
        <color indexed="56"/>
      </top>
      <bottom style="double">
        <color indexed="56"/>
      </bottom>
      <diagonal/>
    </border>
    <border>
      <left/>
      <right/>
      <top style="double">
        <color indexed="64"/>
      </top>
      <bottom/>
      <diagonal/>
    </border>
    <border>
      <left/>
      <right/>
      <top style="double">
        <color indexed="8"/>
      </top>
      <bottom/>
      <diagonal/>
    </border>
    <border>
      <left/>
      <right/>
      <top/>
      <bottom style="medium">
        <color indexed="8"/>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double">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style="thin">
        <color indexed="64"/>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34998626667073579"/>
      </left>
      <right/>
      <top style="thick">
        <color theme="0" tint="-0.34998626667073579"/>
      </top>
      <bottom style="thick">
        <color theme="0" tint="-0.34998626667073579"/>
      </bottom>
      <diagonal/>
    </border>
    <border>
      <left/>
      <right/>
      <top style="thick">
        <color theme="0" tint="-0.34998626667073579"/>
      </top>
      <bottom style="thick">
        <color theme="0" tint="-0.34998626667073579"/>
      </bottom>
      <diagonal/>
    </border>
    <border>
      <left/>
      <right style="thick">
        <color theme="0" tint="-0.34998626667073579"/>
      </right>
      <top style="thick">
        <color theme="0" tint="-0.34998626667073579"/>
      </top>
      <bottom style="thick">
        <color theme="0" tint="-0.34998626667073579"/>
      </bottom>
      <diagonal/>
    </border>
    <border>
      <left style="thick">
        <color theme="0" tint="-0.499984740745262"/>
      </left>
      <right style="thick">
        <color theme="0" tint="-0.499984740745262"/>
      </right>
      <top style="thick">
        <color theme="0" tint="-0.499984740745262"/>
      </top>
      <bottom/>
      <diagonal/>
    </border>
    <border>
      <left style="thick">
        <color theme="0" tint="-0.34998626667073579"/>
      </left>
      <right style="thick">
        <color theme="0" tint="-0.34998626667073579"/>
      </right>
      <top style="thick">
        <color theme="0" tint="-0.34998626667073579"/>
      </top>
      <bottom/>
      <diagonal/>
    </border>
    <border>
      <left style="thick">
        <color theme="0" tint="-0.499984740745262"/>
      </left>
      <right style="thick">
        <color theme="0" tint="-0.499984740745262"/>
      </right>
      <top/>
      <bottom/>
      <diagonal/>
    </border>
    <border>
      <left style="thick">
        <color theme="0" tint="-0.34998626667073579"/>
      </left>
      <right style="thick">
        <color theme="0" tint="-0.34998626667073579"/>
      </right>
      <top/>
      <bottom/>
      <diagonal/>
    </border>
    <border>
      <left style="medium">
        <color indexed="64"/>
      </left>
      <right style="medium">
        <color indexed="64"/>
      </right>
      <top/>
      <bottom style="thin">
        <color indexed="64"/>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diagonal/>
    </border>
    <border>
      <left/>
      <right style="thick">
        <color theme="0" tint="-0.499984740745262"/>
      </right>
      <top/>
      <bottom/>
      <diagonal/>
    </border>
    <border>
      <left style="thick">
        <color theme="0" tint="-0.499984740745262"/>
      </left>
      <right/>
      <top style="thin">
        <color indexed="64"/>
      </top>
      <bottom style="thin">
        <color indexed="64"/>
      </bottom>
      <diagonal/>
    </border>
    <border>
      <left/>
      <right style="thick">
        <color theme="0" tint="-0.499984740745262"/>
      </right>
      <top style="thin">
        <color indexed="64"/>
      </top>
      <bottom style="thin">
        <color indexed="64"/>
      </bottom>
      <diagonal/>
    </border>
    <border>
      <left style="thick">
        <color theme="0" tint="-0.499984740745262"/>
      </left>
      <right/>
      <top style="thin">
        <color indexed="64"/>
      </top>
      <bottom style="thick">
        <color theme="0" tint="-0.499984740745262"/>
      </bottom>
      <diagonal/>
    </border>
    <border>
      <left/>
      <right/>
      <top style="thin">
        <color indexed="64"/>
      </top>
      <bottom style="thick">
        <color theme="0" tint="-0.499984740745262"/>
      </bottom>
      <diagonal/>
    </border>
    <border>
      <left/>
      <right style="thick">
        <color theme="0" tint="-0.499984740745262"/>
      </right>
      <top/>
      <bottom style="thick">
        <color theme="0" tint="-0.499984740745262"/>
      </bottom>
      <diagonal/>
    </border>
    <border>
      <left style="thick">
        <color theme="0" tint="-0.34998626667073579"/>
      </left>
      <right style="thick">
        <color theme="0" tint="-0.34998626667073579"/>
      </right>
      <top style="thin">
        <color indexed="64"/>
      </top>
      <bottom style="thick">
        <color theme="0" tint="-0.34998626667073579"/>
      </bottom>
      <diagonal/>
    </border>
    <border>
      <left/>
      <right style="thick">
        <color theme="0" tint="-0.499984740745262"/>
      </right>
      <top style="thin">
        <color indexed="64"/>
      </top>
      <bottom style="thick">
        <color theme="0" tint="-0.499984740745262"/>
      </bottom>
      <diagonal/>
    </border>
    <border>
      <left/>
      <right/>
      <top/>
      <bottom style="thick">
        <color theme="0" tint="-0.499984740745262"/>
      </bottom>
      <diagonal/>
    </border>
    <border>
      <left/>
      <right style="medium">
        <color indexed="64"/>
      </right>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double">
        <color indexed="64"/>
      </bottom>
      <diagonal/>
    </border>
  </borders>
  <cellStyleXfs count="9586">
    <xf numFmtId="0" fontId="0" fillId="0" borderId="0"/>
    <xf numFmtId="9" fontId="28" fillId="0" borderId="0" applyFont="0" applyFill="0" applyBorder="0" applyAlignment="0" applyProtection="0"/>
    <xf numFmtId="0" fontId="28" fillId="0" borderId="0"/>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0" fontId="28" fillId="0" borderId="0"/>
    <xf numFmtId="0" fontId="28" fillId="0" borderId="0"/>
    <xf numFmtId="0" fontId="28" fillId="0" borderId="0"/>
    <xf numFmtId="0" fontId="28" fillId="0" borderId="0"/>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7" fontId="28" fillId="0" borderId="0">
      <alignment horizontal="left" wrapText="1"/>
    </xf>
    <xf numFmtId="0" fontId="28" fillId="0" borderId="0"/>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5" fontId="28" fillId="0" borderId="0">
      <alignment horizontal="left" wrapText="1"/>
    </xf>
    <xf numFmtId="0" fontId="28" fillId="0" borderId="0"/>
    <xf numFmtId="165" fontId="28" fillId="0" borderId="0">
      <alignment horizontal="left" wrapText="1"/>
    </xf>
    <xf numFmtId="0" fontId="28" fillId="0" borderId="0"/>
    <xf numFmtId="165" fontId="28" fillId="0" borderId="0">
      <alignment horizontal="left" wrapText="1"/>
    </xf>
    <xf numFmtId="165" fontId="28" fillId="0" borderId="0">
      <alignment horizontal="left" wrapText="1"/>
    </xf>
    <xf numFmtId="0" fontId="28" fillId="0" borderId="0"/>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0" fontId="28" fillId="0" borderId="0"/>
    <xf numFmtId="165" fontId="28" fillId="0" borderId="0">
      <alignment horizontal="left" wrapText="1"/>
    </xf>
    <xf numFmtId="165" fontId="28" fillId="0" borderId="0">
      <alignment horizontal="left" wrapText="1"/>
    </xf>
    <xf numFmtId="165" fontId="28" fillId="0" borderId="0">
      <alignment horizontal="left" wrapText="1"/>
    </xf>
    <xf numFmtId="0" fontId="28" fillId="0" borderId="0"/>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0" fontId="28" fillId="0" borderId="0"/>
    <xf numFmtId="165" fontId="28" fillId="0" borderId="0">
      <alignment horizontal="left" wrapText="1"/>
    </xf>
    <xf numFmtId="165" fontId="28" fillId="0" borderId="0">
      <alignment horizontal="left" wrapText="1"/>
    </xf>
    <xf numFmtId="0" fontId="28" fillId="0" borderId="0"/>
    <xf numFmtId="165" fontId="28" fillId="0" borderId="0">
      <alignment horizontal="left" wrapText="1"/>
    </xf>
    <xf numFmtId="165" fontId="28" fillId="0" borderId="0">
      <alignment horizontal="left" wrapText="1"/>
    </xf>
    <xf numFmtId="0" fontId="28" fillId="0" borderId="0"/>
    <xf numFmtId="165" fontId="28" fillId="0" borderId="0">
      <alignment horizontal="left" wrapText="1"/>
    </xf>
    <xf numFmtId="165" fontId="28" fillId="0" borderId="0">
      <alignment horizontal="left" wrapText="1"/>
    </xf>
    <xf numFmtId="0" fontId="28" fillId="0" borderId="0"/>
    <xf numFmtId="165" fontId="28" fillId="0" borderId="0">
      <alignment horizontal="left" wrapText="1"/>
    </xf>
    <xf numFmtId="165" fontId="28" fillId="0" borderId="0">
      <alignment horizontal="left" wrapText="1"/>
    </xf>
    <xf numFmtId="0" fontId="28" fillId="0" borderId="0"/>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0" fontId="28" fillId="0" borderId="0"/>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0" fontId="28" fillId="0" borderId="0"/>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0" fontId="28" fillId="0" borderId="0"/>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0" fontId="28" fillId="0" borderId="0"/>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0" fontId="28" fillId="0" borderId="0"/>
    <xf numFmtId="165" fontId="28" fillId="0" borderId="0">
      <alignment horizontal="left" wrapText="1"/>
    </xf>
    <xf numFmtId="0" fontId="28" fillId="0" borderId="0"/>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0" fontId="28" fillId="0" borderId="0"/>
    <xf numFmtId="165" fontId="28" fillId="0" borderId="0">
      <alignment horizontal="left" wrapText="1"/>
    </xf>
    <xf numFmtId="0" fontId="28" fillId="0" borderId="0"/>
    <xf numFmtId="165" fontId="28" fillId="0" borderId="0">
      <alignment horizontal="left" wrapText="1"/>
    </xf>
    <xf numFmtId="0" fontId="28" fillId="0" borderId="0"/>
    <xf numFmtId="165" fontId="28" fillId="0" borderId="0">
      <alignment horizontal="left" wrapText="1"/>
    </xf>
    <xf numFmtId="0" fontId="28" fillId="0" borderId="0"/>
    <xf numFmtId="165" fontId="28" fillId="0" borderId="0">
      <alignment horizontal="left" wrapText="1"/>
    </xf>
    <xf numFmtId="0" fontId="28" fillId="0" borderId="0"/>
    <xf numFmtId="165" fontId="28" fillId="0" borderId="0">
      <alignment horizontal="left" wrapText="1"/>
    </xf>
    <xf numFmtId="0" fontId="28" fillId="0" borderId="0"/>
    <xf numFmtId="165" fontId="28" fillId="0" borderId="0">
      <alignment horizontal="left" wrapText="1"/>
    </xf>
    <xf numFmtId="0" fontId="28" fillId="0" borderId="0"/>
    <xf numFmtId="165" fontId="28" fillId="0" borderId="0">
      <alignment horizontal="left" wrapText="1"/>
    </xf>
    <xf numFmtId="0" fontId="28" fillId="0" borderId="0"/>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0" fontId="28" fillId="0" borderId="0"/>
    <xf numFmtId="0" fontId="28" fillId="0" borderId="0"/>
    <xf numFmtId="0" fontId="28" fillId="0" borderId="0"/>
    <xf numFmtId="0" fontId="28" fillId="0" borderId="0"/>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5" fontId="28" fillId="0" borderId="0">
      <alignment horizontal="left" wrapText="1"/>
    </xf>
    <xf numFmtId="165" fontId="28" fillId="0" borderId="0">
      <alignment horizontal="left" wrapText="1"/>
    </xf>
    <xf numFmtId="165" fontId="28" fillId="0" borderId="0">
      <alignment horizontal="left" wrapText="1"/>
    </xf>
    <xf numFmtId="0" fontId="28" fillId="0" borderId="0"/>
    <xf numFmtId="0" fontId="28" fillId="0" borderId="0"/>
    <xf numFmtId="0" fontId="28" fillId="0" borderId="0"/>
    <xf numFmtId="0" fontId="28" fillId="0" borderId="0"/>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0" fontId="32" fillId="0" borderId="0"/>
    <xf numFmtId="0" fontId="32" fillId="0" borderId="0"/>
    <xf numFmtId="166" fontId="28" fillId="0" borderId="0">
      <alignment horizontal="left" wrapText="1"/>
    </xf>
    <xf numFmtId="0" fontId="32" fillId="0" borderId="0"/>
    <xf numFmtId="0" fontId="32" fillId="0" borderId="0"/>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0" fontId="32" fillId="0" borderId="0"/>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0" fontId="32" fillId="0" borderId="0"/>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0" fontId="28" fillId="0" borderId="0"/>
    <xf numFmtId="165" fontId="28" fillId="0" borderId="0">
      <alignment horizontal="left" wrapText="1"/>
    </xf>
    <xf numFmtId="165" fontId="28" fillId="0" borderId="0">
      <alignment horizontal="left" wrapText="1"/>
    </xf>
    <xf numFmtId="0" fontId="32" fillId="0" borderId="0"/>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0" fontId="28" fillId="0" borderId="0"/>
    <xf numFmtId="0" fontId="28" fillId="0" borderId="0"/>
    <xf numFmtId="0" fontId="32" fillId="0" borderId="0"/>
    <xf numFmtId="165" fontId="28" fillId="0" borderId="0">
      <alignment horizontal="left" wrapText="1"/>
    </xf>
    <xf numFmtId="0" fontId="32" fillId="0" borderId="0"/>
    <xf numFmtId="0" fontId="32" fillId="0" borderId="0"/>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0" fontId="28" fillId="0" borderId="0"/>
    <xf numFmtId="0" fontId="28" fillId="0" borderId="0"/>
    <xf numFmtId="0" fontId="28" fillId="0" borderId="0"/>
    <xf numFmtId="0" fontId="28" fillId="0" borderId="0"/>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6"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0" fontId="28" fillId="0" borderId="0"/>
    <xf numFmtId="0" fontId="28" fillId="0" borderId="0"/>
    <xf numFmtId="0" fontId="32" fillId="0" borderId="0"/>
    <xf numFmtId="0" fontId="32" fillId="0" borderId="0"/>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0" fontId="28" fillId="0" borderId="0"/>
    <xf numFmtId="0" fontId="28" fillId="0" borderId="0"/>
    <xf numFmtId="0" fontId="28" fillId="0" borderId="0"/>
    <xf numFmtId="0" fontId="28" fillId="0" borderId="0"/>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6"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0" fontId="32" fillId="0" borderId="0"/>
    <xf numFmtId="0" fontId="33" fillId="9"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15" fillId="29" borderId="0" applyNumberFormat="0" applyBorder="0" applyAlignment="0" applyProtection="0"/>
    <xf numFmtId="0" fontId="34" fillId="28"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9" borderId="0" applyNumberFormat="0" applyBorder="0" applyAlignment="0" applyProtection="0"/>
    <xf numFmtId="0" fontId="34" fillId="28"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12"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15" fillId="31" borderId="0" applyNumberFormat="0" applyBorder="0" applyAlignment="0" applyProtection="0"/>
    <xf numFmtId="0" fontId="34" fillId="30"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12" borderId="0" applyNumberFormat="0" applyBorder="0" applyAlignment="0" applyProtection="0"/>
    <xf numFmtId="0" fontId="34" fillId="30"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5" borderId="0" applyNumberFormat="0" applyBorder="0" applyAlignment="0" applyProtection="0"/>
    <xf numFmtId="0" fontId="34" fillId="32" borderId="0" applyNumberFormat="0" applyBorder="0" applyAlignment="0" applyProtection="0"/>
    <xf numFmtId="0" fontId="34" fillId="32" borderId="0" applyNumberFormat="0" applyBorder="0" applyAlignment="0" applyProtection="0"/>
    <xf numFmtId="0" fontId="34" fillId="32" borderId="0" applyNumberFormat="0" applyBorder="0" applyAlignment="0" applyProtection="0"/>
    <xf numFmtId="0" fontId="34" fillId="32" borderId="0" applyNumberFormat="0" applyBorder="0" applyAlignment="0" applyProtection="0"/>
    <xf numFmtId="0" fontId="34" fillId="32" borderId="0" applyNumberFormat="0" applyBorder="0" applyAlignment="0" applyProtection="0"/>
    <xf numFmtId="0" fontId="34" fillId="32" borderId="0" applyNumberFormat="0" applyBorder="0" applyAlignment="0" applyProtection="0"/>
    <xf numFmtId="0" fontId="34" fillId="32" borderId="0" applyNumberFormat="0" applyBorder="0" applyAlignment="0" applyProtection="0"/>
    <xf numFmtId="0" fontId="34" fillId="32" borderId="0" applyNumberFormat="0" applyBorder="0" applyAlignment="0" applyProtection="0"/>
    <xf numFmtId="0" fontId="34" fillId="32" borderId="0" applyNumberFormat="0" applyBorder="0" applyAlignment="0" applyProtection="0"/>
    <xf numFmtId="0" fontId="15" fillId="33" borderId="0" applyNumberFormat="0" applyBorder="0" applyAlignment="0" applyProtection="0"/>
    <xf numFmtId="0" fontId="34" fillId="32"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15" borderId="0" applyNumberFormat="0" applyBorder="0" applyAlignment="0" applyProtection="0"/>
    <xf numFmtId="0" fontId="34" fillId="32"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15" fillId="35" borderId="0" applyNumberFormat="0" applyBorder="0" applyAlignment="0" applyProtection="0"/>
    <xf numFmtId="0" fontId="34" fillId="34"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18" borderId="0" applyNumberFormat="0" applyBorder="0" applyAlignment="0" applyProtection="0"/>
    <xf numFmtId="0" fontId="34" fillId="34"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22"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15" fillId="22" borderId="0" applyNumberFormat="0" applyBorder="0" applyAlignment="0" applyProtection="0"/>
    <xf numFmtId="0" fontId="34" fillId="36"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34" fillId="36" borderId="0" applyNumberFormat="0" applyBorder="0" applyAlignment="0" applyProtection="0"/>
    <xf numFmtId="0" fontId="33" fillId="2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15" fillId="33" borderId="0" applyNumberFormat="0" applyBorder="0" applyAlignment="0" applyProtection="0"/>
    <xf numFmtId="0" fontId="34" fillId="35"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25" borderId="0" applyNumberFormat="0" applyBorder="0" applyAlignment="0" applyProtection="0"/>
    <xf numFmtId="0" fontId="34" fillId="3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10"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15" fillId="36" borderId="0" applyNumberFormat="0" applyBorder="0" applyAlignment="0" applyProtection="0"/>
    <xf numFmtId="0" fontId="34" fillId="29"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10" borderId="0" applyNumberFormat="0" applyBorder="0" applyAlignment="0" applyProtection="0"/>
    <xf numFmtId="0" fontId="34" fillId="29"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3"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15" fillId="13" borderId="0" applyNumberFormat="0" applyBorder="0" applyAlignment="0" applyProtection="0"/>
    <xf numFmtId="0" fontId="34" fillId="31"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34" fillId="31" borderId="0" applyNumberFormat="0" applyBorder="0" applyAlignment="0" applyProtection="0"/>
    <xf numFmtId="0" fontId="33" fillId="16"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15" fillId="38" borderId="0" applyNumberFormat="0" applyBorder="0" applyAlignment="0" applyProtection="0"/>
    <xf numFmtId="0" fontId="34" fillId="37"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16" borderId="0" applyNumberFormat="0" applyBorder="0" applyAlignment="0" applyProtection="0"/>
    <xf numFmtId="0" fontId="34" fillId="37"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15" fillId="30" borderId="0" applyNumberFormat="0" applyBorder="0" applyAlignment="0" applyProtection="0"/>
    <xf numFmtId="0" fontId="34" fillId="34"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9" borderId="0" applyNumberFormat="0" applyBorder="0" applyAlignment="0" applyProtection="0"/>
    <xf numFmtId="0" fontId="34" fillId="34"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23"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15" fillId="36" borderId="0" applyNumberFormat="0" applyBorder="0" applyAlignment="0" applyProtection="0"/>
    <xf numFmtId="0" fontId="34" fillId="29"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23" borderId="0" applyNumberFormat="0" applyBorder="0" applyAlignment="0" applyProtection="0"/>
    <xf numFmtId="0" fontId="34" fillId="29"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6"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15" fillId="33" borderId="0" applyNumberFormat="0" applyBorder="0" applyAlignment="0" applyProtection="0"/>
    <xf numFmtId="0" fontId="34" fillId="3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26" borderId="0" applyNumberFormat="0" applyBorder="0" applyAlignment="0" applyProtection="0"/>
    <xf numFmtId="0" fontId="34" fillId="39"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27" fillId="36" borderId="0" applyNumberFormat="0" applyBorder="0" applyAlignment="0" applyProtection="0"/>
    <xf numFmtId="0" fontId="35" fillId="40"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6" fillId="1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27" fillId="41" borderId="0" applyNumberFormat="0" applyBorder="0" applyAlignment="0" applyProtection="0"/>
    <xf numFmtId="0" fontId="35" fillId="3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6" fillId="14"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27" fillId="39" borderId="0" applyNumberFormat="0" applyBorder="0" applyAlignment="0" applyProtection="0"/>
    <xf numFmtId="0" fontId="35" fillId="37"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6" fillId="17"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27" fillId="30" borderId="0" applyNumberFormat="0" applyBorder="0" applyAlignment="0" applyProtection="0"/>
    <xf numFmtId="0" fontId="35" fillId="42"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6" fillId="20"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27" fillId="36" borderId="0" applyNumberFormat="0" applyBorder="0" applyAlignment="0" applyProtection="0"/>
    <xf numFmtId="0" fontId="35" fillId="4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6" fillId="2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27" fillId="31" borderId="0" applyNumberFormat="0" applyBorder="0" applyAlignment="0" applyProtection="0"/>
    <xf numFmtId="0" fontId="35" fillId="44"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6" fillId="27" borderId="0" applyNumberFormat="0" applyBorder="0" applyAlignment="0" applyProtection="0"/>
    <xf numFmtId="0" fontId="34" fillId="45" borderId="0" applyNumberFormat="0" applyBorder="0" applyAlignment="0" applyProtection="0"/>
    <xf numFmtId="0" fontId="34" fillId="46"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27" fillId="49" borderId="0" applyNumberFormat="0" applyBorder="0" applyAlignment="0" applyProtection="0"/>
    <xf numFmtId="0" fontId="35" fillId="48"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4" fillId="50" borderId="0" applyNumberFormat="0" applyBorder="0" applyAlignment="0" applyProtection="0"/>
    <xf numFmtId="0" fontId="34" fillId="51" borderId="0" applyNumberFormat="0" applyBorder="0" applyAlignment="0" applyProtection="0"/>
    <xf numFmtId="0" fontId="35" fillId="52"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27" fillId="41" borderId="0" applyNumberFormat="0" applyBorder="0" applyAlignment="0" applyProtection="0"/>
    <xf numFmtId="0" fontId="35" fillId="5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4" fillId="54" borderId="0" applyNumberFormat="0" applyBorder="0" applyAlignment="0" applyProtection="0"/>
    <xf numFmtId="0" fontId="34" fillId="55" borderId="0" applyNumberFormat="0" applyBorder="0" applyAlignment="0" applyProtection="0"/>
    <xf numFmtId="0" fontId="35" fillId="56"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27" fillId="39" borderId="0" applyNumberFormat="0" applyBorder="0" applyAlignment="0" applyProtection="0"/>
    <xf numFmtId="0" fontId="35" fillId="57"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5" fillId="56"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27" fillId="58" borderId="0" applyNumberFormat="0" applyBorder="0" applyAlignment="0" applyProtection="0"/>
    <xf numFmtId="0" fontId="35" fillId="42" borderId="0" applyNumberFormat="0" applyBorder="0" applyAlignment="0" applyProtection="0"/>
    <xf numFmtId="0" fontId="27" fillId="58" borderId="0" applyNumberFormat="0" applyBorder="0" applyAlignment="0" applyProtection="0"/>
    <xf numFmtId="0" fontId="27" fillId="58" borderId="0" applyNumberFormat="0" applyBorder="0" applyAlignment="0" applyProtection="0"/>
    <xf numFmtId="0" fontId="27" fillId="58" borderId="0" applyNumberFormat="0" applyBorder="0" applyAlignment="0" applyProtection="0"/>
    <xf numFmtId="0" fontId="27" fillId="58" borderId="0" applyNumberFormat="0" applyBorder="0" applyAlignment="0" applyProtection="0"/>
    <xf numFmtId="0" fontId="27" fillId="58" borderId="0" applyNumberFormat="0" applyBorder="0" applyAlignment="0" applyProtection="0"/>
    <xf numFmtId="0" fontId="27" fillId="58"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4" fillId="45" borderId="0" applyNumberFormat="0" applyBorder="0" applyAlignment="0" applyProtection="0"/>
    <xf numFmtId="0" fontId="34" fillId="46" borderId="0" applyNumberFormat="0" applyBorder="0" applyAlignment="0" applyProtection="0"/>
    <xf numFmtId="0" fontId="35" fillId="46"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27" fillId="21"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34" fillId="59" borderId="0" applyNumberFormat="0" applyBorder="0" applyAlignment="0" applyProtection="0"/>
    <xf numFmtId="0" fontId="34" fillId="51" borderId="0" applyNumberFormat="0" applyBorder="0" applyAlignment="0" applyProtection="0"/>
    <xf numFmtId="0" fontId="35" fillId="60"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27" fillId="53" borderId="0" applyNumberFormat="0" applyBorder="0" applyAlignment="0" applyProtection="0"/>
    <xf numFmtId="0" fontId="35" fillId="41" borderId="0" applyNumberFormat="0" applyBorder="0" applyAlignment="0" applyProtection="0"/>
    <xf numFmtId="0" fontId="27" fillId="53" borderId="0" applyNumberFormat="0" applyBorder="0" applyAlignment="0" applyProtection="0"/>
    <xf numFmtId="0" fontId="27" fillId="53" borderId="0" applyNumberFormat="0" applyBorder="0" applyAlignment="0" applyProtection="0"/>
    <xf numFmtId="0" fontId="27" fillId="53" borderId="0" applyNumberFormat="0" applyBorder="0" applyAlignment="0" applyProtection="0"/>
    <xf numFmtId="0" fontId="27" fillId="53" borderId="0" applyNumberFormat="0" applyBorder="0" applyAlignment="0" applyProtection="0"/>
    <xf numFmtId="0" fontId="27" fillId="53" borderId="0" applyNumberFormat="0" applyBorder="0" applyAlignment="0" applyProtection="0"/>
    <xf numFmtId="0" fontId="27" fillId="53"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9" fillId="34" borderId="0" applyNumberFormat="0" applyBorder="0" applyAlignment="0" applyProtection="0"/>
    <xf numFmtId="0" fontId="37" fillId="30"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8" fillId="3" borderId="0" applyNumberFormat="0" applyBorder="0" applyAlignment="0" applyProtection="0"/>
    <xf numFmtId="168" fontId="39" fillId="0" borderId="0" applyFill="0" applyBorder="0" applyAlignment="0"/>
    <xf numFmtId="168" fontId="39" fillId="0" borderId="0" applyFill="0" applyBorder="0" applyAlignment="0"/>
    <xf numFmtId="168" fontId="39" fillId="0" borderId="0" applyFill="0" applyBorder="0" applyAlignment="0"/>
    <xf numFmtId="168" fontId="39" fillId="0" borderId="0" applyFill="0" applyBorder="0" applyAlignment="0"/>
    <xf numFmtId="0" fontId="40" fillId="61" borderId="13" applyNumberFormat="0" applyAlignment="0" applyProtection="0"/>
    <xf numFmtId="0" fontId="40" fillId="61" borderId="13" applyNumberFormat="0" applyAlignment="0" applyProtection="0"/>
    <xf numFmtId="0" fontId="40" fillId="61" borderId="13" applyNumberFormat="0" applyAlignment="0" applyProtection="0"/>
    <xf numFmtId="41" fontId="28" fillId="62" borderId="0"/>
    <xf numFmtId="0" fontId="41" fillId="63" borderId="4" applyNumberFormat="0" applyAlignment="0" applyProtection="0"/>
    <xf numFmtId="0" fontId="41" fillId="63" borderId="4" applyNumberFormat="0" applyAlignment="0" applyProtection="0"/>
    <xf numFmtId="0" fontId="41" fillId="63" borderId="4" applyNumberFormat="0" applyAlignment="0" applyProtection="0"/>
    <xf numFmtId="41" fontId="28" fillId="62" borderId="0"/>
    <xf numFmtId="41" fontId="28" fillId="62" borderId="0"/>
    <xf numFmtId="41" fontId="28" fillId="62" borderId="0"/>
    <xf numFmtId="0" fontId="22" fillId="6" borderId="4" applyNumberFormat="0" applyAlignment="0" applyProtection="0"/>
    <xf numFmtId="0" fontId="40" fillId="61" borderId="13" applyNumberFormat="0" applyAlignment="0" applyProtection="0"/>
    <xf numFmtId="0" fontId="41" fillId="63" borderId="4" applyNumberFormat="0" applyAlignment="0" applyProtection="0"/>
    <xf numFmtId="0" fontId="41" fillId="63" borderId="4" applyNumberFormat="0" applyAlignment="0" applyProtection="0"/>
    <xf numFmtId="41" fontId="28" fillId="62" borderId="0"/>
    <xf numFmtId="41" fontId="28" fillId="62" borderId="0"/>
    <xf numFmtId="41" fontId="28" fillId="62" borderId="0"/>
    <xf numFmtId="41" fontId="28" fillId="62" borderId="0"/>
    <xf numFmtId="41" fontId="28" fillId="62" borderId="0"/>
    <xf numFmtId="41" fontId="28" fillId="62" borderId="0"/>
    <xf numFmtId="41" fontId="28" fillId="62" borderId="0"/>
    <xf numFmtId="41" fontId="28" fillId="62" borderId="0"/>
    <xf numFmtId="41" fontId="28" fillId="62" borderId="0"/>
    <xf numFmtId="41" fontId="28" fillId="62" borderId="0"/>
    <xf numFmtId="41" fontId="28" fillId="62" borderId="0"/>
    <xf numFmtId="0" fontId="40" fillId="61" borderId="13" applyNumberFormat="0" applyAlignment="0" applyProtection="0"/>
    <xf numFmtId="0" fontId="42" fillId="64" borderId="14" applyNumberFormat="0" applyAlignment="0" applyProtection="0"/>
    <xf numFmtId="0" fontId="42" fillId="64" borderId="14" applyNumberFormat="0" applyAlignment="0" applyProtection="0"/>
    <xf numFmtId="0" fontId="42" fillId="64" borderId="14" applyNumberFormat="0" applyAlignment="0" applyProtection="0"/>
    <xf numFmtId="0" fontId="23" fillId="7" borderId="7" applyNumberFormat="0" applyAlignment="0" applyProtection="0"/>
    <xf numFmtId="0" fontId="42" fillId="64" borderId="14" applyNumberFormat="0" applyAlignment="0" applyProtection="0"/>
    <xf numFmtId="0" fontId="42" fillId="64" borderId="14" applyNumberFormat="0" applyAlignment="0" applyProtection="0"/>
    <xf numFmtId="0" fontId="42" fillId="64" borderId="14" applyNumberFormat="0" applyAlignment="0" applyProtection="0"/>
    <xf numFmtId="0" fontId="42" fillId="64" borderId="14" applyNumberFormat="0" applyAlignment="0" applyProtection="0"/>
    <xf numFmtId="0" fontId="43" fillId="7" borderId="7" applyNumberFormat="0" applyAlignment="0" applyProtection="0"/>
    <xf numFmtId="41" fontId="28" fillId="65" borderId="0"/>
    <xf numFmtId="41" fontId="28" fillId="65" borderId="0"/>
    <xf numFmtId="41" fontId="28" fillId="65" borderId="0"/>
    <xf numFmtId="41" fontId="28" fillId="65" borderId="0"/>
    <xf numFmtId="41" fontId="28" fillId="65" borderId="0"/>
    <xf numFmtId="41" fontId="28" fillId="65"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 fontId="44"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45"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 fontId="44" fillId="0" borderId="0" applyFont="0" applyFill="0" applyBorder="0" applyAlignment="0" applyProtection="0"/>
    <xf numFmtId="43"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43" fontId="28" fillId="0" borderId="0" applyFont="0" applyFill="0" applyBorder="0" applyAlignment="0" applyProtection="0"/>
    <xf numFmtId="4" fontId="44"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 fontId="4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3" fontId="47" fillId="0" borderId="0" applyFont="0" applyFill="0" applyBorder="0" applyAlignment="0" applyProtection="0"/>
    <xf numFmtId="0" fontId="48" fillId="0" borderId="0"/>
    <xf numFmtId="0" fontId="48" fillId="0" borderId="0"/>
    <xf numFmtId="0" fontId="49" fillId="0" borderId="0"/>
    <xf numFmtId="0" fontId="50" fillId="0" borderId="0"/>
    <xf numFmtId="0" fontId="50" fillId="0" borderId="0"/>
    <xf numFmtId="3" fontId="47" fillId="0" borderId="0" applyFont="0" applyFill="0" applyBorder="0" applyAlignment="0" applyProtection="0"/>
    <xf numFmtId="3" fontId="47" fillId="0" borderId="0" applyFont="0" applyFill="0" applyBorder="0" applyAlignment="0" applyProtection="0"/>
    <xf numFmtId="3" fontId="51" fillId="0" borderId="0" applyFont="0" applyFill="0" applyBorder="0" applyAlignment="0" applyProtection="0"/>
    <xf numFmtId="3" fontId="51" fillId="0" borderId="0" applyFont="0" applyFill="0" applyBorder="0" applyAlignment="0" applyProtection="0"/>
    <xf numFmtId="3" fontId="51" fillId="0" borderId="0" applyFont="0" applyFill="0" applyBorder="0" applyAlignment="0" applyProtection="0"/>
    <xf numFmtId="3" fontId="47" fillId="0" borderId="0" applyFont="0" applyFill="0" applyBorder="0" applyAlignment="0" applyProtection="0"/>
    <xf numFmtId="3" fontId="47" fillId="0" borderId="0" applyFont="0" applyFill="0" applyBorder="0" applyAlignment="0" applyProtection="0"/>
    <xf numFmtId="3" fontId="47" fillId="0" borderId="0" applyFont="0" applyFill="0" applyBorder="0" applyAlignment="0" applyProtection="0"/>
    <xf numFmtId="3" fontId="47" fillId="0" borderId="0" applyFont="0" applyFill="0" applyBorder="0" applyAlignment="0" applyProtection="0"/>
    <xf numFmtId="3" fontId="47" fillId="0" borderId="0" applyFont="0" applyFill="0" applyBorder="0" applyAlignment="0" applyProtection="0"/>
    <xf numFmtId="3" fontId="47" fillId="0" borderId="0" applyFont="0" applyFill="0" applyBorder="0" applyAlignment="0" applyProtection="0"/>
    <xf numFmtId="170" fontId="52" fillId="0" borderId="0">
      <protection locked="0"/>
    </xf>
    <xf numFmtId="0" fontId="49" fillId="0" borderId="0"/>
    <xf numFmtId="0" fontId="50" fillId="0" borderId="0"/>
    <xf numFmtId="0" fontId="50" fillId="0" borderId="0"/>
    <xf numFmtId="0" fontId="53" fillId="0" borderId="0" applyNumberFormat="0" applyAlignment="0">
      <alignment horizontal="left"/>
    </xf>
    <xf numFmtId="0" fontId="53" fillId="0" borderId="0" applyNumberFormat="0" applyAlignment="0">
      <alignment horizontal="left"/>
    </xf>
    <xf numFmtId="0" fontId="53" fillId="0" borderId="0" applyNumberFormat="0" applyAlignment="0">
      <alignment horizontal="left"/>
    </xf>
    <xf numFmtId="0" fontId="53" fillId="0" borderId="0" applyNumberFormat="0" applyAlignment="0">
      <alignment horizontal="left"/>
    </xf>
    <xf numFmtId="0" fontId="54" fillId="0" borderId="0" applyNumberFormat="0" applyAlignment="0"/>
    <xf numFmtId="0" fontId="54" fillId="0" borderId="0" applyNumberFormat="0" applyAlignment="0"/>
    <xf numFmtId="0" fontId="54" fillId="0" borderId="0" applyNumberFormat="0" applyAlignment="0"/>
    <xf numFmtId="0" fontId="54" fillId="0" borderId="0" applyNumberFormat="0" applyAlignment="0"/>
    <xf numFmtId="0" fontId="48" fillId="0" borderId="0"/>
    <xf numFmtId="0" fontId="49" fillId="0" borderId="0"/>
    <xf numFmtId="0" fontId="50" fillId="0" borderId="0"/>
    <xf numFmtId="0" fontId="50" fillId="0" borderId="0"/>
    <xf numFmtId="0" fontId="48" fillId="0" borderId="0"/>
    <xf numFmtId="0" fontId="49" fillId="0" borderId="0"/>
    <xf numFmtId="0" fontId="50" fillId="0" borderId="0"/>
    <xf numFmtId="0" fontId="50" fillId="0" borderId="0"/>
    <xf numFmtId="44" fontId="28" fillId="0" borderId="0" applyFont="0" applyFill="0" applyBorder="0" applyAlignment="0" applyProtection="0"/>
    <xf numFmtId="8" fontId="44"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34" fillId="0" borderId="0" applyFont="0" applyFill="0" applyBorder="0" applyAlignment="0" applyProtection="0"/>
    <xf numFmtId="44" fontId="56" fillId="0" borderId="0" applyFont="0" applyFill="0" applyBorder="0" applyAlignment="0" applyProtection="0"/>
    <xf numFmtId="44" fontId="56" fillId="0" borderId="0" applyFont="0" applyFill="0" applyBorder="0" applyAlignment="0" applyProtection="0"/>
    <xf numFmtId="44" fontId="56" fillId="0" borderId="0" applyFont="0" applyFill="0" applyBorder="0" applyAlignment="0" applyProtection="0"/>
    <xf numFmtId="8" fontId="48" fillId="0" borderId="0" applyFont="0" applyFill="0" applyBorder="0" applyAlignment="0" applyProtection="0"/>
    <xf numFmtId="44" fontId="34" fillId="0" borderId="0" applyFont="0" applyFill="0" applyBorder="0" applyAlignment="0" applyProtection="0"/>
    <xf numFmtId="44" fontId="46" fillId="0" borderId="0" applyFont="0" applyFill="0" applyBorder="0" applyAlignment="0" applyProtection="0"/>
    <xf numFmtId="8" fontId="44"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34" fillId="0" borderId="0" applyFont="0" applyFill="0" applyBorder="0" applyAlignment="0" applyProtection="0"/>
    <xf numFmtId="44" fontId="15" fillId="0" borderId="0" applyFont="0" applyFill="0" applyBorder="0" applyAlignment="0" applyProtection="0"/>
    <xf numFmtId="8" fontId="44"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15"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8" fontId="44"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172"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0" fontId="47"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57" fillId="0" borderId="0" applyFont="0" applyFill="0" applyBorder="0" applyAlignment="0" applyProtection="0"/>
    <xf numFmtId="0" fontId="58" fillId="66" borderId="0" applyNumberFormat="0" applyBorder="0" applyAlignment="0" applyProtection="0"/>
    <xf numFmtId="0" fontId="58" fillId="67" borderId="0" applyNumberFormat="0" applyBorder="0" applyAlignment="0" applyProtection="0"/>
    <xf numFmtId="0" fontId="58" fillId="68" borderId="0" applyNumberFormat="0" applyBorder="0" applyAlignment="0" applyProtection="0"/>
    <xf numFmtId="174" fontId="28" fillId="0" borderId="0"/>
    <xf numFmtId="166" fontId="28" fillId="0" borderId="0"/>
    <xf numFmtId="166" fontId="28" fillId="0" borderId="0"/>
    <xf numFmtId="166" fontId="28" fillId="0" borderId="0"/>
    <xf numFmtId="166" fontId="28" fillId="0" borderId="0"/>
    <xf numFmtId="166" fontId="28" fillId="0" borderId="0"/>
    <xf numFmtId="166" fontId="28" fillId="0" borderId="0"/>
    <xf numFmtId="166" fontId="28" fillId="0" borderId="0"/>
    <xf numFmtId="166" fontId="28" fillId="0" borderId="0"/>
    <xf numFmtId="166" fontId="28" fillId="0" borderId="0"/>
    <xf numFmtId="166" fontId="28" fillId="0" borderId="0"/>
    <xf numFmtId="166" fontId="28" fillId="0" borderId="0"/>
    <xf numFmtId="166" fontId="28" fillId="0" borderId="0"/>
    <xf numFmtId="166" fontId="28" fillId="0" borderId="0"/>
    <xf numFmtId="166" fontId="28" fillId="0" borderId="0"/>
    <xf numFmtId="166" fontId="28" fillId="0" borderId="0"/>
    <xf numFmtId="166" fontId="28" fillId="0" borderId="0"/>
    <xf numFmtId="166" fontId="28" fillId="0" borderId="0"/>
    <xf numFmtId="175" fontId="28" fillId="0" borderId="0" applyFont="0" applyFill="0" applyBorder="0" applyAlignment="0" applyProtection="0">
      <alignment horizontal="left" wrapText="1"/>
    </xf>
    <xf numFmtId="175" fontId="28" fillId="0" borderId="0" applyFont="0" applyFill="0" applyBorder="0" applyAlignment="0" applyProtection="0">
      <alignment horizontal="left" wrapText="1"/>
    </xf>
    <xf numFmtId="175" fontId="28" fillId="0" borderId="0" applyFont="0" applyFill="0" applyBorder="0" applyAlignment="0" applyProtection="0">
      <alignment horizontal="left" wrapText="1"/>
    </xf>
    <xf numFmtId="175" fontId="28" fillId="0" borderId="0" applyFont="0" applyFill="0" applyBorder="0" applyAlignment="0" applyProtection="0">
      <alignment horizontal="left" wrapText="1"/>
    </xf>
    <xf numFmtId="175" fontId="28" fillId="0" borderId="0" applyFont="0" applyFill="0" applyBorder="0" applyAlignment="0" applyProtection="0">
      <alignment horizontal="left" wrapText="1"/>
    </xf>
    <xf numFmtId="175" fontId="28" fillId="0" borderId="0" applyFont="0" applyFill="0" applyBorder="0" applyAlignment="0" applyProtection="0">
      <alignment horizontal="left" wrapText="1"/>
    </xf>
    <xf numFmtId="175" fontId="28" fillId="0" borderId="0" applyFont="0" applyFill="0" applyBorder="0" applyAlignment="0" applyProtection="0">
      <alignment horizontal="left" wrapText="1"/>
    </xf>
    <xf numFmtId="175" fontId="28" fillId="0" borderId="0" applyFont="0" applyFill="0" applyBorder="0" applyAlignment="0" applyProtection="0">
      <alignment horizontal="left" wrapText="1"/>
    </xf>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25"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xf numFmtId="2" fontId="47" fillId="0" borderId="0" applyFont="0" applyFill="0" applyBorder="0" applyAlignment="0" applyProtection="0"/>
    <xf numFmtId="2" fontId="47" fillId="0" borderId="0" applyFont="0" applyFill="0" applyBorder="0" applyAlignment="0" applyProtection="0"/>
    <xf numFmtId="2" fontId="47" fillId="0" borderId="0" applyFont="0" applyFill="0" applyBorder="0" applyAlignment="0" applyProtection="0"/>
    <xf numFmtId="2" fontId="47" fillId="0" borderId="0" applyFont="0" applyFill="0" applyBorder="0" applyAlignment="0" applyProtection="0"/>
    <xf numFmtId="2" fontId="61" fillId="0" borderId="0" applyFill="0" applyBorder="0" applyAlignment="0" applyProtection="0"/>
    <xf numFmtId="0" fontId="48" fillId="0" borderId="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18" fillId="36" borderId="0" applyNumberFormat="0" applyBorder="0" applyAlignment="0" applyProtection="0"/>
    <xf numFmtId="0" fontId="62" fillId="32"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3" fillId="2" borderId="0" applyNumberFormat="0" applyBorder="0" applyAlignment="0" applyProtection="0"/>
    <xf numFmtId="38" fontId="64" fillId="65" borderId="0" applyNumberFormat="0" applyBorder="0" applyAlignment="0" applyProtection="0"/>
    <xf numFmtId="38" fontId="64" fillId="65" borderId="0" applyNumberFormat="0" applyBorder="0" applyAlignment="0" applyProtection="0"/>
    <xf numFmtId="38" fontId="28" fillId="65" borderId="0" applyNumberFormat="0" applyBorder="0" applyAlignment="0" applyProtection="0"/>
    <xf numFmtId="38" fontId="64" fillId="65" borderId="0" applyNumberFormat="0" applyBorder="0" applyAlignment="0" applyProtection="0"/>
    <xf numFmtId="38" fontId="64" fillId="65" borderId="0" applyNumberFormat="0" applyBorder="0" applyAlignment="0" applyProtection="0"/>
    <xf numFmtId="38" fontId="28" fillId="65" borderId="0" applyNumberFormat="0" applyBorder="0" applyAlignment="0" applyProtection="0"/>
    <xf numFmtId="38" fontId="64" fillId="65" borderId="0" applyNumberFormat="0" applyBorder="0" applyAlignment="0" applyProtection="0"/>
    <xf numFmtId="38" fontId="64" fillId="65" borderId="0" applyNumberFormat="0" applyBorder="0" applyAlignment="0" applyProtection="0"/>
    <xf numFmtId="38" fontId="64" fillId="65" borderId="0" applyNumberFormat="0" applyBorder="0" applyAlignment="0" applyProtection="0"/>
    <xf numFmtId="38" fontId="64" fillId="65" borderId="0" applyNumberFormat="0" applyBorder="0" applyAlignment="0" applyProtection="0"/>
    <xf numFmtId="38" fontId="64" fillId="65" borderId="0" applyNumberFormat="0" applyBorder="0" applyAlignment="0" applyProtection="0"/>
    <xf numFmtId="38" fontId="64" fillId="65" borderId="0" applyNumberFormat="0" applyBorder="0" applyAlignment="0" applyProtection="0"/>
    <xf numFmtId="38" fontId="28" fillId="65" borderId="0" applyNumberFormat="0" applyBorder="0" applyAlignment="0" applyProtection="0"/>
    <xf numFmtId="38" fontId="64" fillId="65" borderId="0" applyNumberFormat="0" applyBorder="0" applyAlignment="0" applyProtection="0"/>
    <xf numFmtId="0" fontId="65" fillId="0" borderId="15" applyNumberFormat="0" applyAlignment="0" applyProtection="0">
      <alignment horizontal="left"/>
    </xf>
    <xf numFmtId="0" fontId="65" fillId="0" borderId="15" applyNumberFormat="0" applyAlignment="0" applyProtection="0">
      <alignment horizontal="left"/>
    </xf>
    <xf numFmtId="0" fontId="65" fillId="0" borderId="15" applyNumberFormat="0" applyAlignment="0" applyProtection="0">
      <alignment horizontal="left"/>
    </xf>
    <xf numFmtId="0" fontId="65" fillId="0" borderId="15" applyNumberFormat="0" applyAlignment="0" applyProtection="0">
      <alignment horizontal="left"/>
    </xf>
    <xf numFmtId="0" fontId="65" fillId="0" borderId="15" applyNumberFormat="0" applyAlignment="0" applyProtection="0">
      <alignment horizontal="left"/>
    </xf>
    <xf numFmtId="0" fontId="65" fillId="0" borderId="10">
      <alignment horizontal="left"/>
    </xf>
    <xf numFmtId="0" fontId="65" fillId="0" borderId="10">
      <alignment horizontal="left"/>
    </xf>
    <xf numFmtId="0" fontId="65" fillId="0" borderId="10">
      <alignment horizontal="left"/>
    </xf>
    <xf numFmtId="0" fontId="65" fillId="0" borderId="10">
      <alignment horizontal="left"/>
    </xf>
    <xf numFmtId="0" fontId="65" fillId="0" borderId="10">
      <alignment horizontal="left"/>
    </xf>
    <xf numFmtId="0" fontId="65" fillId="0" borderId="10">
      <alignment horizontal="left"/>
    </xf>
    <xf numFmtId="0" fontId="66" fillId="0" borderId="16" applyNumberFormat="0" applyFill="0" applyAlignment="0" applyProtection="0"/>
    <xf numFmtId="0" fontId="66" fillId="0" borderId="16" applyNumberFormat="0" applyFill="0" applyAlignment="0" applyProtection="0"/>
    <xf numFmtId="0" fontId="66" fillId="0" borderId="16" applyNumberFormat="0" applyFill="0" applyAlignment="0" applyProtection="0"/>
    <xf numFmtId="0" fontId="67" fillId="0" borderId="17" applyNumberFormat="0" applyFill="0" applyAlignment="0" applyProtection="0"/>
    <xf numFmtId="0" fontId="67" fillId="0" borderId="17" applyNumberFormat="0" applyFill="0" applyAlignment="0" applyProtection="0"/>
    <xf numFmtId="0" fontId="67" fillId="0" borderId="17" applyNumberFormat="0" applyFill="0" applyAlignment="0" applyProtection="0"/>
    <xf numFmtId="0" fontId="68" fillId="0" borderId="17" applyNumberFormat="0" applyFill="0" applyAlignment="0" applyProtection="0"/>
    <xf numFmtId="0" fontId="16" fillId="0" borderId="1" applyNumberFormat="0" applyFill="0" applyAlignment="0" applyProtection="0"/>
    <xf numFmtId="0" fontId="66" fillId="0" borderId="16" applyNumberFormat="0" applyFill="0" applyAlignment="0" applyProtection="0"/>
    <xf numFmtId="0" fontId="67" fillId="0" borderId="17" applyNumberFormat="0" applyFill="0" applyAlignment="0" applyProtection="0"/>
    <xf numFmtId="0" fontId="68" fillId="0" borderId="17" applyNumberFormat="0" applyFill="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66" fillId="0" borderId="16" applyNumberFormat="0" applyFill="0" applyAlignment="0" applyProtection="0"/>
    <xf numFmtId="0" fontId="69" fillId="0" borderId="18" applyNumberFormat="0" applyFill="0" applyAlignment="0" applyProtection="0"/>
    <xf numFmtId="0" fontId="69" fillId="0" borderId="18" applyNumberFormat="0" applyFill="0" applyAlignment="0" applyProtection="0"/>
    <xf numFmtId="0" fontId="69" fillId="0" borderId="18" applyNumberFormat="0" applyFill="0" applyAlignment="0" applyProtection="0"/>
    <xf numFmtId="0" fontId="70" fillId="0" borderId="19" applyNumberFormat="0" applyFill="0" applyAlignment="0" applyProtection="0"/>
    <xf numFmtId="0" fontId="70" fillId="0" borderId="19" applyNumberFormat="0" applyFill="0" applyAlignment="0" applyProtection="0"/>
    <xf numFmtId="0" fontId="70" fillId="0" borderId="19" applyNumberFormat="0" applyFill="0" applyAlignment="0" applyProtection="0"/>
    <xf numFmtId="0" fontId="71" fillId="0" borderId="19" applyNumberFormat="0" applyFill="0" applyAlignment="0" applyProtection="0"/>
    <xf numFmtId="0" fontId="17" fillId="0" borderId="2" applyNumberFormat="0" applyFill="0" applyAlignment="0" applyProtection="0"/>
    <xf numFmtId="0" fontId="69" fillId="0" borderId="18" applyNumberFormat="0" applyFill="0" applyAlignment="0" applyProtection="0"/>
    <xf numFmtId="0" fontId="70" fillId="0" borderId="19" applyNumberFormat="0" applyFill="0" applyAlignment="0" applyProtection="0"/>
    <xf numFmtId="0" fontId="71" fillId="0" borderId="19" applyNumberFormat="0" applyFill="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69" fillId="0" borderId="18"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3" fillId="0" borderId="21" applyNumberFormat="0" applyFill="0" applyAlignment="0" applyProtection="0"/>
    <xf numFmtId="0" fontId="72" fillId="0" borderId="20" applyNumberFormat="0" applyFill="0" applyAlignment="0" applyProtection="0"/>
    <xf numFmtId="0" fontId="73" fillId="0" borderId="21" applyNumberFormat="0" applyFill="0" applyAlignment="0" applyProtection="0"/>
    <xf numFmtId="0" fontId="73" fillId="0" borderId="21" applyNumberFormat="0" applyFill="0" applyAlignment="0" applyProtection="0"/>
    <xf numFmtId="0" fontId="74" fillId="0" borderId="21"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5" fillId="0" borderId="3" applyNumberFormat="0" applyFill="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5" fillId="0" borderId="0" applyNumberFormat="0" applyFill="0" applyBorder="0" applyAlignment="0" applyProtection="0"/>
    <xf numFmtId="38" fontId="76" fillId="0" borderId="0"/>
    <xf numFmtId="38" fontId="76" fillId="0" borderId="0"/>
    <xf numFmtId="38" fontId="76" fillId="0" borderId="0"/>
    <xf numFmtId="38" fontId="76" fillId="0" borderId="0"/>
    <xf numFmtId="40" fontId="76" fillId="0" borderId="0"/>
    <xf numFmtId="40" fontId="76" fillId="0" borderId="0"/>
    <xf numFmtId="40" fontId="76" fillId="0" borderId="0"/>
    <xf numFmtId="40" fontId="76" fillId="0" borderId="0"/>
    <xf numFmtId="0" fontId="77"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10" fontId="64" fillId="62" borderId="22" applyNumberFormat="0" applyBorder="0" applyAlignment="0" applyProtection="0"/>
    <xf numFmtId="10" fontId="64" fillId="62" borderId="22" applyNumberFormat="0" applyBorder="0" applyAlignment="0" applyProtection="0"/>
    <xf numFmtId="10" fontId="64" fillId="62" borderId="22" applyNumberFormat="0" applyBorder="0" applyAlignment="0" applyProtection="0"/>
    <xf numFmtId="10" fontId="64" fillId="62" borderId="22" applyNumberFormat="0" applyBorder="0" applyAlignment="0" applyProtection="0"/>
    <xf numFmtId="10" fontId="64" fillId="62" borderId="22" applyNumberFormat="0" applyBorder="0" applyAlignment="0" applyProtection="0"/>
    <xf numFmtId="10" fontId="64" fillId="62" borderId="22" applyNumberFormat="0" applyBorder="0" applyAlignment="0" applyProtection="0"/>
    <xf numFmtId="10" fontId="64" fillId="62" borderId="22" applyNumberFormat="0" applyBorder="0" applyAlignment="0" applyProtection="0"/>
    <xf numFmtId="10" fontId="64" fillId="62" borderId="22" applyNumberFormat="0" applyBorder="0" applyAlignment="0" applyProtection="0"/>
    <xf numFmtId="10" fontId="64" fillId="62" borderId="22" applyNumberFormat="0" applyBorder="0" applyAlignment="0" applyProtection="0"/>
    <xf numFmtId="10" fontId="64" fillId="62" borderId="22" applyNumberFormat="0" applyBorder="0" applyAlignment="0" applyProtection="0"/>
    <xf numFmtId="10" fontId="64" fillId="62" borderId="22" applyNumberFormat="0" applyBorder="0" applyAlignment="0" applyProtection="0"/>
    <xf numFmtId="10" fontId="64" fillId="62" borderId="22" applyNumberFormat="0" applyBorder="0" applyAlignment="0" applyProtection="0"/>
    <xf numFmtId="10" fontId="64" fillId="62" borderId="22" applyNumberFormat="0" applyBorder="0" applyAlignment="0" applyProtection="0"/>
    <xf numFmtId="10" fontId="64" fillId="62" borderId="22" applyNumberFormat="0" applyBorder="0" applyAlignment="0" applyProtection="0"/>
    <xf numFmtId="0" fontId="79" fillId="35" borderId="13" applyNumberFormat="0" applyAlignment="0" applyProtection="0"/>
    <xf numFmtId="0" fontId="20" fillId="5" borderId="4" applyNumberFormat="0" applyAlignment="0" applyProtection="0"/>
    <xf numFmtId="0" fontId="20" fillId="5" borderId="4" applyNumberFormat="0" applyAlignment="0" applyProtection="0"/>
    <xf numFmtId="0" fontId="79" fillId="35" borderId="13" applyNumberFormat="0" applyAlignment="0" applyProtection="0"/>
    <xf numFmtId="0" fontId="79" fillId="35" borderId="13" applyNumberFormat="0" applyAlignment="0" applyProtection="0"/>
    <xf numFmtId="0" fontId="20" fillId="5" borderId="4" applyNumberFormat="0" applyAlignment="0" applyProtection="0"/>
    <xf numFmtId="0" fontId="20" fillId="5" borderId="4" applyNumberFormat="0" applyAlignment="0" applyProtection="0"/>
    <xf numFmtId="0" fontId="20" fillId="5" borderId="4" applyNumberFormat="0" applyAlignment="0" applyProtection="0"/>
    <xf numFmtId="0" fontId="79" fillId="35" borderId="13" applyNumberFormat="0" applyAlignment="0" applyProtection="0"/>
    <xf numFmtId="0" fontId="79" fillId="35" borderId="13" applyNumberFormat="0" applyAlignment="0" applyProtection="0"/>
    <xf numFmtId="0" fontId="79" fillId="35" borderId="13" applyNumberFormat="0" applyAlignment="0" applyProtection="0"/>
    <xf numFmtId="0" fontId="79" fillId="35" borderId="13" applyNumberFormat="0" applyAlignment="0" applyProtection="0"/>
    <xf numFmtId="0" fontId="79" fillId="35" borderId="13" applyNumberFormat="0" applyAlignment="0" applyProtection="0"/>
    <xf numFmtId="0" fontId="20" fillId="38" borderId="4" applyNumberFormat="0" applyAlignment="0" applyProtection="0"/>
    <xf numFmtId="0" fontId="80" fillId="5" borderId="4" applyNumberFormat="0" applyAlignment="0" applyProtection="0"/>
    <xf numFmtId="0" fontId="80" fillId="5" borderId="4" applyNumberFormat="0" applyAlignment="0" applyProtection="0"/>
    <xf numFmtId="0" fontId="80" fillId="5" borderId="4" applyNumberFormat="0" applyAlignment="0" applyProtection="0"/>
    <xf numFmtId="0" fontId="79" fillId="38" borderId="13" applyNumberFormat="0" applyAlignment="0" applyProtection="0"/>
    <xf numFmtId="0" fontId="20" fillId="38" borderId="4" applyNumberFormat="0" applyAlignment="0" applyProtection="0"/>
    <xf numFmtId="0" fontId="20" fillId="38" borderId="4" applyNumberFormat="0" applyAlignment="0" applyProtection="0"/>
    <xf numFmtId="0" fontId="20" fillId="38" borderId="4" applyNumberFormat="0" applyAlignment="0" applyProtection="0"/>
    <xf numFmtId="0" fontId="20" fillId="5" borderId="4" applyNumberFormat="0" applyAlignment="0" applyProtection="0"/>
    <xf numFmtId="0" fontId="20" fillId="38" borderId="4" applyNumberFormat="0" applyAlignment="0" applyProtection="0"/>
    <xf numFmtId="0" fontId="20" fillId="38" borderId="4" applyNumberFormat="0" applyAlignment="0" applyProtection="0"/>
    <xf numFmtId="0" fontId="20" fillId="5" borderId="4" applyNumberFormat="0" applyAlignment="0" applyProtection="0"/>
    <xf numFmtId="0" fontId="20" fillId="5" borderId="4" applyNumberFormat="0" applyAlignment="0" applyProtection="0"/>
    <xf numFmtId="0" fontId="20" fillId="5" borderId="4" applyNumberFormat="0" applyAlignment="0" applyProtection="0"/>
    <xf numFmtId="0" fontId="20" fillId="5" borderId="4" applyNumberFormat="0" applyAlignment="0" applyProtection="0"/>
    <xf numFmtId="0" fontId="20" fillId="5" borderId="4" applyNumberFormat="0" applyAlignment="0" applyProtection="0"/>
    <xf numFmtId="41" fontId="81" fillId="69" borderId="23">
      <alignment horizontal="left"/>
      <protection locked="0"/>
    </xf>
    <xf numFmtId="41" fontId="81" fillId="69" borderId="23">
      <alignment horizontal="left"/>
      <protection locked="0"/>
    </xf>
    <xf numFmtId="10" fontId="81" fillId="69" borderId="23">
      <alignment horizontal="right"/>
      <protection locked="0"/>
    </xf>
    <xf numFmtId="10" fontId="81" fillId="69" borderId="23">
      <alignment horizontal="right"/>
      <protection locked="0"/>
    </xf>
    <xf numFmtId="10" fontId="81" fillId="69" borderId="23">
      <alignment horizontal="right"/>
      <protection locked="0"/>
    </xf>
    <xf numFmtId="41" fontId="81" fillId="69" borderId="23">
      <alignment horizontal="left"/>
      <protection locked="0"/>
    </xf>
    <xf numFmtId="0" fontId="64" fillId="65" borderId="0"/>
    <xf numFmtId="0" fontId="64" fillId="65" borderId="0"/>
    <xf numFmtId="0" fontId="64" fillId="65" borderId="0"/>
    <xf numFmtId="0" fontId="64" fillId="65" borderId="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0" fontId="83" fillId="0" borderId="24" applyNumberFormat="0" applyFill="0" applyAlignment="0" applyProtection="0"/>
    <xf numFmtId="0" fontId="83" fillId="0" borderId="24" applyNumberFormat="0" applyFill="0" applyAlignment="0" applyProtection="0"/>
    <xf numFmtId="0" fontId="83" fillId="0" borderId="24" applyNumberFormat="0" applyFill="0" applyAlignment="0" applyProtection="0"/>
    <xf numFmtId="0" fontId="84" fillId="0" borderId="25" applyNumberFormat="0" applyFill="0" applyAlignment="0" applyProtection="0"/>
    <xf numFmtId="0" fontId="83" fillId="0" borderId="24" applyNumberFormat="0" applyFill="0" applyAlignment="0" applyProtection="0"/>
    <xf numFmtId="0" fontId="84" fillId="0" borderId="25" applyNumberFormat="0" applyFill="0" applyAlignment="0" applyProtection="0"/>
    <xf numFmtId="0" fontId="84" fillId="0" borderId="25" applyNumberFormat="0" applyFill="0" applyAlignment="0" applyProtection="0"/>
    <xf numFmtId="0" fontId="85" fillId="0" borderId="25" applyNumberFormat="0" applyFill="0" applyAlignment="0" applyProtection="0"/>
    <xf numFmtId="0" fontId="83" fillId="0" borderId="24" applyNumberFormat="0" applyFill="0" applyAlignment="0" applyProtection="0"/>
    <xf numFmtId="0" fontId="83" fillId="0" borderId="24" applyNumberFormat="0" applyFill="0" applyAlignment="0" applyProtection="0"/>
    <xf numFmtId="0" fontId="86" fillId="0" borderId="6" applyNumberFormat="0" applyFill="0" applyAlignment="0" applyProtection="0"/>
    <xf numFmtId="44" fontId="29" fillId="0" borderId="26" applyNumberFormat="0" applyFont="0" applyAlignment="0">
      <alignment horizontal="center"/>
    </xf>
    <xf numFmtId="44" fontId="29" fillId="0" borderId="26" applyNumberFormat="0" applyFont="0" applyAlignment="0">
      <alignment horizontal="center"/>
    </xf>
    <xf numFmtId="44" fontId="29" fillId="0" borderId="26" applyNumberFormat="0" applyFont="0" applyAlignment="0">
      <alignment horizontal="center"/>
    </xf>
    <xf numFmtId="44" fontId="29" fillId="0" borderId="26" applyNumberFormat="0" applyFont="0" applyAlignment="0">
      <alignment horizontal="center"/>
    </xf>
    <xf numFmtId="44" fontId="29" fillId="0" borderId="26" applyNumberFormat="0" applyFont="0" applyAlignment="0">
      <alignment horizontal="center"/>
    </xf>
    <xf numFmtId="44" fontId="29" fillId="0" borderId="26" applyNumberFormat="0" applyFont="0" applyAlignment="0">
      <alignment horizontal="center"/>
    </xf>
    <xf numFmtId="44" fontId="29" fillId="0" borderId="26" applyNumberFormat="0" applyFont="0" applyAlignment="0">
      <alignment horizontal="center"/>
    </xf>
    <xf numFmtId="44" fontId="29" fillId="0" borderId="27" applyNumberFormat="0" applyFont="0" applyAlignment="0">
      <alignment horizontal="center"/>
    </xf>
    <xf numFmtId="44" fontId="29" fillId="0" borderId="27" applyNumberFormat="0" applyFont="0" applyAlignment="0">
      <alignment horizontal="center"/>
    </xf>
    <xf numFmtId="44" fontId="29" fillId="0" borderId="27" applyNumberFormat="0" applyFont="0" applyAlignment="0">
      <alignment horizontal="center"/>
    </xf>
    <xf numFmtId="44" fontId="29" fillId="0" borderId="27" applyNumberFormat="0" applyFont="0" applyAlignment="0">
      <alignment horizontal="center"/>
    </xf>
    <xf numFmtId="44" fontId="29" fillId="0" borderId="27" applyNumberFormat="0" applyFont="0" applyAlignment="0">
      <alignment horizontal="center"/>
    </xf>
    <xf numFmtId="44" fontId="29" fillId="0" borderId="27" applyNumberFormat="0" applyFont="0" applyAlignment="0">
      <alignment horizontal="center"/>
    </xf>
    <xf numFmtId="44" fontId="29" fillId="0" borderId="27" applyNumberFormat="0" applyFont="0" applyAlignment="0">
      <alignment horizontal="center"/>
    </xf>
    <xf numFmtId="0" fontId="87" fillId="38"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4" borderId="0" applyNumberFormat="0" applyBorder="0" applyAlignment="0" applyProtection="0"/>
    <xf numFmtId="0" fontId="87" fillId="38" borderId="0" applyNumberFormat="0" applyBorder="0" applyAlignment="0" applyProtection="0"/>
    <xf numFmtId="0" fontId="88" fillId="4" borderId="0" applyNumberFormat="0" applyBorder="0" applyAlignment="0" applyProtection="0"/>
    <xf numFmtId="0" fontId="88" fillId="4" borderId="0" applyNumberFormat="0" applyBorder="0" applyAlignment="0" applyProtection="0"/>
    <xf numFmtId="0" fontId="88" fillId="4"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9" fillId="4" borderId="0" applyNumberFormat="0" applyBorder="0" applyAlignment="0" applyProtection="0"/>
    <xf numFmtId="37" fontId="90" fillId="0" borderId="0"/>
    <xf numFmtId="37" fontId="90" fillId="0" borderId="0"/>
    <xf numFmtId="37" fontId="90" fillId="0" borderId="0"/>
    <xf numFmtId="37" fontId="90" fillId="0" borderId="0"/>
    <xf numFmtId="176" fontId="28" fillId="0" borderId="0"/>
    <xf numFmtId="177" fontId="28" fillId="0" borderId="0"/>
    <xf numFmtId="177" fontId="28" fillId="0" borderId="0"/>
    <xf numFmtId="177" fontId="28" fillId="0" borderId="0"/>
    <xf numFmtId="177" fontId="28" fillId="0" borderId="0"/>
    <xf numFmtId="177" fontId="28" fillId="0" borderId="0"/>
    <xf numFmtId="177" fontId="28" fillId="0" borderId="0"/>
    <xf numFmtId="177" fontId="28" fillId="0" borderId="0"/>
    <xf numFmtId="177" fontId="28" fillId="0" borderId="0"/>
    <xf numFmtId="177" fontId="28" fillId="0" borderId="0"/>
    <xf numFmtId="177" fontId="28" fillId="0" borderId="0"/>
    <xf numFmtId="177" fontId="28" fillId="0" borderId="0"/>
    <xf numFmtId="177" fontId="28" fillId="0" borderId="0"/>
    <xf numFmtId="0" fontId="28" fillId="0" borderId="0"/>
    <xf numFmtId="0" fontId="28" fillId="0" borderId="0"/>
    <xf numFmtId="0" fontId="28" fillId="0" borderId="0"/>
    <xf numFmtId="178" fontId="28" fillId="0" borderId="0"/>
    <xf numFmtId="179" fontId="28" fillId="0" borderId="0"/>
    <xf numFmtId="179" fontId="28" fillId="0" borderId="0"/>
    <xf numFmtId="180" fontId="91" fillId="0" borderId="0"/>
    <xf numFmtId="179" fontId="28" fillId="0" borderId="0"/>
    <xf numFmtId="181" fontId="92" fillId="0" borderId="0"/>
    <xf numFmtId="165" fontId="28" fillId="0" borderId="0">
      <alignment horizontal="left" wrapText="1"/>
    </xf>
    <xf numFmtId="165" fontId="28" fillId="0" borderId="0">
      <alignment horizontal="left" wrapTex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37" fontId="28" fillId="0" borderId="0" applyFill="0" applyBorder="0" applyAlignment="0" applyProtection="0"/>
    <xf numFmtId="0" fontId="28" fillId="0" borderId="0"/>
    <xf numFmtId="0" fontId="28" fillId="0" borderId="0"/>
    <xf numFmtId="0" fontId="28" fillId="0" borderId="0"/>
    <xf numFmtId="37" fontId="28"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37" fontId="28" fillId="0" borderId="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6" fontId="28" fillId="0" borderId="0">
      <alignment horizontal="left" wrapText="1"/>
    </xf>
    <xf numFmtId="182" fontId="28" fillId="0" borderId="0">
      <alignment horizontal="left" wrapText="1"/>
    </xf>
    <xf numFmtId="0" fontId="28" fillId="0" borderId="0"/>
    <xf numFmtId="0" fontId="28" fillId="0" borderId="0"/>
    <xf numFmtId="166" fontId="28" fillId="0" borderId="0">
      <alignment horizontal="left" wrapText="1"/>
    </xf>
    <xf numFmtId="0" fontId="15" fillId="0" borderId="0"/>
    <xf numFmtId="0" fontId="15" fillId="0" borderId="0"/>
    <xf numFmtId="0" fontId="15" fillId="0" borderId="0"/>
    <xf numFmtId="0" fontId="15" fillId="0" borderId="0"/>
    <xf numFmtId="0" fontId="15" fillId="0" borderId="0"/>
    <xf numFmtId="0" fontId="15" fillId="0" borderId="0"/>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0" fontId="15" fillId="0" borderId="0"/>
    <xf numFmtId="0" fontId="15" fillId="0" borderId="0"/>
    <xf numFmtId="0" fontId="15" fillId="0" borderId="0"/>
    <xf numFmtId="0" fontId="28" fillId="0" borderId="0"/>
    <xf numFmtId="0" fontId="28" fillId="0" borderId="0"/>
    <xf numFmtId="0" fontId="28" fillId="0" borderId="0"/>
    <xf numFmtId="0" fontId="28" fillId="0" borderId="0"/>
    <xf numFmtId="0" fontId="28" fillId="0" borderId="0"/>
    <xf numFmtId="0" fontId="28" fillId="0" borderId="0"/>
    <xf numFmtId="0" fontId="15" fillId="0" borderId="0"/>
    <xf numFmtId="0" fontId="15" fillId="0" borderId="0"/>
    <xf numFmtId="0" fontId="15" fillId="0" borderId="0"/>
    <xf numFmtId="0" fontId="15" fillId="0" borderId="0"/>
    <xf numFmtId="0" fontId="15" fillId="0" borderId="0"/>
    <xf numFmtId="0" fontId="15" fillId="0" borderId="0"/>
    <xf numFmtId="0" fontId="28" fillId="0" borderId="0"/>
    <xf numFmtId="177" fontId="93" fillId="0" borderId="0">
      <alignment horizontal="left" wrapText="1"/>
    </xf>
    <xf numFmtId="0" fontId="28" fillId="0" borderId="0"/>
    <xf numFmtId="0" fontId="28" fillId="0" borderId="0"/>
    <xf numFmtId="0" fontId="2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8" fillId="0" borderId="0"/>
    <xf numFmtId="0" fontId="28" fillId="0" borderId="0"/>
    <xf numFmtId="0" fontId="28" fillId="0" borderId="0"/>
    <xf numFmtId="177" fontId="93" fillId="0" borderId="0">
      <alignment horizontal="left" wrapText="1"/>
    </xf>
    <xf numFmtId="177" fontId="93" fillId="0" borderId="0">
      <alignment horizontal="left" wrapText="1"/>
    </xf>
    <xf numFmtId="0" fontId="2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7" fontId="93" fillId="0" borderId="0">
      <alignment horizontal="left" wrapText="1"/>
    </xf>
    <xf numFmtId="0" fontId="28" fillId="0" borderId="0">
      <alignment wrapTex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7" fontId="93" fillId="0" borderId="0">
      <alignment horizontal="left" wrapText="1"/>
    </xf>
    <xf numFmtId="0" fontId="28" fillId="0" borderId="0">
      <alignment wrapText="1"/>
    </xf>
    <xf numFmtId="0" fontId="28" fillId="0" borderId="0"/>
    <xf numFmtId="0" fontId="28" fillId="0" borderId="0"/>
    <xf numFmtId="0" fontId="28" fillId="0" borderId="0"/>
    <xf numFmtId="177" fontId="93" fillId="0" borderId="0">
      <alignment horizontal="left" wrapText="1"/>
    </xf>
    <xf numFmtId="0" fontId="28" fillId="0" borderId="0">
      <alignment wrapText="1"/>
    </xf>
    <xf numFmtId="166" fontId="28" fillId="0" borderId="0">
      <alignment horizontal="left" wrapText="1"/>
    </xf>
    <xf numFmtId="166" fontId="28" fillId="0" borderId="0">
      <alignment horizontal="left" wrapText="1"/>
    </xf>
    <xf numFmtId="166" fontId="28" fillId="0" borderId="0">
      <alignment horizontal="left" wrapText="1"/>
    </xf>
    <xf numFmtId="177" fontId="93"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0" fontId="28" fillId="0" borderId="0"/>
    <xf numFmtId="0" fontId="28" fillId="0" borderId="0"/>
    <xf numFmtId="0" fontId="28" fillId="0" borderId="0"/>
    <xf numFmtId="0" fontId="28" fillId="0" borderId="0"/>
    <xf numFmtId="0" fontId="28" fillId="0" borderId="0"/>
    <xf numFmtId="0" fontId="28" fillId="0" borderId="0"/>
    <xf numFmtId="166" fontId="93" fillId="0" borderId="0">
      <alignment horizontal="left" wrapText="1"/>
    </xf>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46" fillId="0" borderId="0"/>
    <xf numFmtId="0" fontId="34" fillId="0" borderId="0"/>
    <xf numFmtId="0" fontId="28" fillId="0" borderId="0"/>
    <xf numFmtId="0" fontId="46" fillId="0" borderId="0"/>
    <xf numFmtId="0" fontId="34" fillId="0" borderId="0"/>
    <xf numFmtId="0" fontId="46"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6" fontId="28" fillId="0" borderId="0">
      <alignment horizontal="left" wrapText="1"/>
    </xf>
    <xf numFmtId="166" fontId="28" fillId="0" borderId="0">
      <alignment horizontal="left" wrapText="1"/>
    </xf>
    <xf numFmtId="166" fontId="28" fillId="0" borderId="0">
      <alignment horizontal="left" wrapTex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83" fontId="28" fillId="0" borderId="0">
      <alignment horizontal="left" wrapText="1"/>
    </xf>
    <xf numFmtId="183" fontId="28" fillId="0" borderId="0">
      <alignment horizontal="left" wrapText="1"/>
    </xf>
    <xf numFmtId="183" fontId="28" fillId="0" borderId="0">
      <alignment horizontal="left" wrapText="1"/>
    </xf>
    <xf numFmtId="183" fontId="28" fillId="0" borderId="0">
      <alignment horizontal="left" wrapText="1"/>
    </xf>
    <xf numFmtId="183" fontId="28" fillId="0" borderId="0">
      <alignment horizontal="left" wrapText="1"/>
    </xf>
    <xf numFmtId="166" fontId="28" fillId="0" borderId="0">
      <alignment horizontal="left" wrapText="1"/>
    </xf>
    <xf numFmtId="166" fontId="28" fillId="0" borderId="0">
      <alignment horizontal="left" wrapText="1"/>
    </xf>
    <xf numFmtId="183" fontId="28" fillId="0" borderId="0">
      <alignment horizontal="left" wrapText="1"/>
    </xf>
    <xf numFmtId="184" fontId="93" fillId="0" borderId="0">
      <alignment horizontal="left" wrapTex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84" fontId="93" fillId="0" borderId="0">
      <alignment horizontal="left" wrapText="1"/>
    </xf>
    <xf numFmtId="0" fontId="3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8" fillId="0" borderId="0"/>
    <xf numFmtId="0" fontId="2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5" fillId="0" borderId="0"/>
    <xf numFmtId="0" fontId="15" fillId="0" borderId="0"/>
    <xf numFmtId="0" fontId="15" fillId="0" borderId="0"/>
    <xf numFmtId="166" fontId="28" fillId="0" borderId="0">
      <alignment horizontal="left" wrapText="1"/>
    </xf>
    <xf numFmtId="0" fontId="15" fillId="0" borderId="0"/>
    <xf numFmtId="0" fontId="15" fillId="0" borderId="0"/>
    <xf numFmtId="0" fontId="15" fillId="0" borderId="0"/>
    <xf numFmtId="0" fontId="55" fillId="0" borderId="0"/>
    <xf numFmtId="0" fontId="15" fillId="0" borderId="0"/>
    <xf numFmtId="166" fontId="93" fillId="0" borderId="0">
      <alignment horizontal="left" wrapTex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8" fillId="0" borderId="0"/>
    <xf numFmtId="0" fontId="28" fillId="0" borderId="0"/>
    <xf numFmtId="0" fontId="28" fillId="0" borderId="0"/>
    <xf numFmtId="0" fontId="28" fillId="0" borderId="0"/>
    <xf numFmtId="185" fontId="93" fillId="0" borderId="0">
      <alignment horizontal="left" wrapText="1"/>
    </xf>
    <xf numFmtId="0" fontId="28" fillId="0" borderId="0"/>
    <xf numFmtId="0" fontId="28" fillId="0" borderId="0"/>
    <xf numFmtId="0" fontId="28" fillId="0" borderId="0"/>
    <xf numFmtId="0" fontId="28" fillId="0" borderId="0"/>
    <xf numFmtId="186" fontId="28" fillId="0" borderId="0">
      <alignment horizontal="left" wrapText="1"/>
    </xf>
    <xf numFmtId="186" fontId="28" fillId="0" borderId="0">
      <alignment horizontal="left" wrapText="1"/>
    </xf>
    <xf numFmtId="0" fontId="28" fillId="0" borderId="0"/>
    <xf numFmtId="0" fontId="28" fillId="0" borderId="0"/>
    <xf numFmtId="0" fontId="28" fillId="0" borderId="0"/>
    <xf numFmtId="0" fontId="28" fillId="0" borderId="0"/>
    <xf numFmtId="0" fontId="28" fillId="0" borderId="0"/>
    <xf numFmtId="182" fontId="28" fillId="0" borderId="0">
      <alignment horizontal="left" wrapText="1"/>
    </xf>
    <xf numFmtId="0" fontId="15" fillId="0" borderId="0"/>
    <xf numFmtId="182" fontId="28" fillId="0" borderId="0">
      <alignment horizontal="left" wrapText="1"/>
    </xf>
    <xf numFmtId="0" fontId="15" fillId="0" borderId="0"/>
    <xf numFmtId="0" fontId="3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4" fillId="0" borderId="0"/>
    <xf numFmtId="0" fontId="15" fillId="0" borderId="0"/>
    <xf numFmtId="0" fontId="15" fillId="0" borderId="0"/>
    <xf numFmtId="0" fontId="15" fillId="0" borderId="0"/>
    <xf numFmtId="0" fontId="15" fillId="0" borderId="0"/>
    <xf numFmtId="0" fontId="15" fillId="0" borderId="0"/>
    <xf numFmtId="0" fontId="15" fillId="0" borderId="0"/>
    <xf numFmtId="0" fontId="28" fillId="0" borderId="0"/>
    <xf numFmtId="0" fontId="15" fillId="0" borderId="0"/>
    <xf numFmtId="0" fontId="28" fillId="0" borderId="0"/>
    <xf numFmtId="0" fontId="15" fillId="0" borderId="0"/>
    <xf numFmtId="0" fontId="15" fillId="0" borderId="0"/>
    <xf numFmtId="0" fontId="28" fillId="0" borderId="0"/>
    <xf numFmtId="0" fontId="15" fillId="0" borderId="0"/>
    <xf numFmtId="0" fontId="15" fillId="0" borderId="0"/>
    <xf numFmtId="0" fontId="15" fillId="0" borderId="0"/>
    <xf numFmtId="0" fontId="28" fillId="0" borderId="0"/>
    <xf numFmtId="0" fontId="28" fillId="0" borderId="0"/>
    <xf numFmtId="0" fontId="28" fillId="0" borderId="0"/>
    <xf numFmtId="0" fontId="28" fillId="0" borderId="0"/>
    <xf numFmtId="0" fontId="33" fillId="0" borderId="0"/>
    <xf numFmtId="0" fontId="28" fillId="0" borderId="0"/>
    <xf numFmtId="0" fontId="28" fillId="0" borderId="0"/>
    <xf numFmtId="0" fontId="33" fillId="0" borderId="0"/>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0" fontId="28" fillId="0" borderId="0"/>
    <xf numFmtId="0" fontId="28" fillId="0" borderId="0"/>
    <xf numFmtId="0" fontId="28" fillId="0" borderId="0"/>
    <xf numFmtId="0" fontId="28" fillId="0" borderId="0"/>
    <xf numFmtId="0" fontId="28" fillId="0" borderId="0"/>
    <xf numFmtId="0" fontId="28" fillId="0" borderId="0"/>
    <xf numFmtId="166" fontId="28" fillId="0" borderId="0">
      <alignment horizontal="left" wrapText="1"/>
    </xf>
    <xf numFmtId="166" fontId="28" fillId="0" borderId="0">
      <alignment horizontal="left" wrapText="1"/>
    </xf>
    <xf numFmtId="0" fontId="28" fillId="0" borderId="0"/>
    <xf numFmtId="0" fontId="28" fillId="0" borderId="0"/>
    <xf numFmtId="0" fontId="28" fillId="0" borderId="0"/>
    <xf numFmtId="0" fontId="94" fillId="0" borderId="0"/>
    <xf numFmtId="166" fontId="28" fillId="0" borderId="0">
      <alignment horizontal="left" wrapText="1"/>
    </xf>
    <xf numFmtId="166" fontId="28" fillId="0" borderId="0">
      <alignment horizontal="left" wrapText="1"/>
    </xf>
    <xf numFmtId="166" fontId="28" fillId="0" borderId="0">
      <alignment horizontal="left" wrapText="1"/>
    </xf>
    <xf numFmtId="39" fontId="95" fillId="0" borderId="0" applyNumberFormat="0" applyFill="0" applyBorder="0" applyAlignment="0" applyProtection="0"/>
    <xf numFmtId="39" fontId="95" fillId="0" borderId="0" applyNumberFormat="0" applyFill="0" applyBorder="0" applyAlignment="0" applyProtection="0"/>
    <xf numFmtId="39" fontId="95" fillId="0" borderId="0" applyNumberFormat="0" applyFill="0" applyBorder="0" applyAlignment="0" applyProtection="0"/>
    <xf numFmtId="39" fontId="95" fillId="0" borderId="0" applyNumberFormat="0" applyFill="0" applyBorder="0" applyAlignment="0" applyProtection="0"/>
    <xf numFmtId="39" fontId="95" fillId="0" borderId="0" applyNumberFormat="0" applyFill="0" applyBorder="0" applyAlignment="0" applyProtection="0"/>
    <xf numFmtId="39" fontId="95" fillId="0" borderId="0" applyNumberFormat="0" applyFill="0" applyBorder="0" applyAlignment="0" applyProtection="0"/>
    <xf numFmtId="39" fontId="95" fillId="0" borderId="0" applyNumberFormat="0" applyFill="0" applyBorder="0" applyAlignment="0" applyProtection="0"/>
    <xf numFmtId="39" fontId="95" fillId="0" borderId="0" applyNumberFormat="0" applyFill="0" applyBorder="0" applyAlignment="0" applyProtection="0"/>
    <xf numFmtId="166" fontId="28" fillId="0" borderId="0">
      <alignment horizontal="left" wrapText="1"/>
    </xf>
    <xf numFmtId="166" fontId="28" fillId="0" borderId="0">
      <alignment horizontal="left" wrapText="1"/>
    </xf>
    <xf numFmtId="39" fontId="95" fillId="0" borderId="0" applyNumberFormat="0" applyFill="0" applyBorder="0" applyAlignment="0" applyProtection="0"/>
    <xf numFmtId="39" fontId="95" fillId="0" borderId="0" applyNumberFormat="0" applyFill="0" applyBorder="0" applyAlignment="0" applyProtection="0"/>
    <xf numFmtId="166" fontId="93" fillId="0" borderId="0">
      <alignment horizontal="left" wrapText="1"/>
    </xf>
    <xf numFmtId="166" fontId="28" fillId="0" borderId="0">
      <alignment horizontal="left" wrapText="1"/>
    </xf>
    <xf numFmtId="0" fontId="46" fillId="0" borderId="0"/>
    <xf numFmtId="0" fontId="46" fillId="0" borderId="0"/>
    <xf numFmtId="0" fontId="46" fillId="0" borderId="0"/>
    <xf numFmtId="0" fontId="46" fillId="0" borderId="0"/>
    <xf numFmtId="166" fontId="28" fillId="0" borderId="0">
      <alignment horizontal="left" wrapText="1"/>
    </xf>
    <xf numFmtId="166" fontId="28" fillId="0" borderId="0">
      <alignment horizontal="left" wrapText="1"/>
    </xf>
    <xf numFmtId="0" fontId="15" fillId="0" borderId="0"/>
    <xf numFmtId="0" fontId="15" fillId="0" borderId="0"/>
    <xf numFmtId="0" fontId="15" fillId="0" borderId="0"/>
    <xf numFmtId="0" fontId="15" fillId="0" borderId="0"/>
    <xf numFmtId="0" fontId="15" fillId="0" borderId="0"/>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0" fontId="28" fillId="0" borderId="0"/>
    <xf numFmtId="0" fontId="28" fillId="0" borderId="0"/>
    <xf numFmtId="0" fontId="28" fillId="0" borderId="0"/>
    <xf numFmtId="0" fontId="28" fillId="0" borderId="0"/>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0" fontId="15" fillId="0" borderId="0"/>
    <xf numFmtId="0" fontId="15" fillId="0" borderId="0"/>
    <xf numFmtId="0" fontId="15" fillId="0" borderId="0"/>
    <xf numFmtId="0" fontId="15" fillId="0" borderId="0"/>
    <xf numFmtId="0" fontId="15" fillId="0" borderId="0"/>
    <xf numFmtId="166" fontId="28" fillId="0" borderId="0">
      <alignment horizontal="left" wrapText="1"/>
    </xf>
    <xf numFmtId="166" fontId="93" fillId="0" borderId="0">
      <alignment horizontal="left" wrapText="1"/>
    </xf>
    <xf numFmtId="166" fontId="28" fillId="0" borderId="0">
      <alignment horizontal="left" wrapText="1"/>
    </xf>
    <xf numFmtId="0" fontId="46" fillId="0" borderId="0"/>
    <xf numFmtId="166" fontId="28" fillId="0" borderId="0">
      <alignment horizontal="left" wrapText="1"/>
    </xf>
    <xf numFmtId="166" fontId="28" fillId="0" borderId="0">
      <alignment horizontal="left" wrapText="1"/>
    </xf>
    <xf numFmtId="0" fontId="46" fillId="0" borderId="0"/>
    <xf numFmtId="166" fontId="28" fillId="0" borderId="0">
      <alignment horizontal="left" wrapText="1"/>
    </xf>
    <xf numFmtId="0" fontId="46" fillId="0" borderId="0"/>
    <xf numFmtId="166" fontId="28" fillId="0" borderId="0">
      <alignment horizontal="left" wrapText="1"/>
    </xf>
    <xf numFmtId="166" fontId="28" fillId="0" borderId="0">
      <alignment horizontal="left" wrapText="1"/>
    </xf>
    <xf numFmtId="0" fontId="46" fillId="0" borderId="0"/>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0" fontId="28" fillId="0" borderId="0"/>
    <xf numFmtId="0" fontId="28" fillId="0" borderId="0"/>
    <xf numFmtId="0" fontId="28" fillId="0" borderId="0"/>
    <xf numFmtId="0" fontId="28" fillId="0" borderId="0"/>
    <xf numFmtId="0" fontId="28" fillId="0" borderId="0"/>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0" fontId="28" fillId="0" borderId="0"/>
    <xf numFmtId="166" fontId="28" fillId="0" borderId="0">
      <alignment horizontal="left" wrapText="1"/>
    </xf>
    <xf numFmtId="0" fontId="34" fillId="0" borderId="0"/>
    <xf numFmtId="0" fontId="28" fillId="0" borderId="0"/>
    <xf numFmtId="0" fontId="28" fillId="0" borderId="0"/>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0" fontId="28" fillId="0" borderId="0"/>
    <xf numFmtId="0" fontId="28" fillId="0" borderId="0"/>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0" fontId="28" fillId="0" borderId="0"/>
    <xf numFmtId="0" fontId="28" fillId="0" borderId="0"/>
    <xf numFmtId="0" fontId="28" fillId="0" borderId="0"/>
    <xf numFmtId="0" fontId="28" fillId="0" borderId="0"/>
    <xf numFmtId="0" fontId="28" fillId="0" borderId="0"/>
    <xf numFmtId="0" fontId="28" fillId="0" borderId="0"/>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0" fontId="28" fillId="0" borderId="0"/>
    <xf numFmtId="166" fontId="93" fillId="0" borderId="0">
      <alignment horizontal="left" wrapText="1"/>
    </xf>
    <xf numFmtId="0" fontId="28" fillId="0" borderId="0"/>
    <xf numFmtId="0" fontId="28" fillId="0" borderId="0"/>
    <xf numFmtId="0" fontId="28" fillId="0" borderId="0"/>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0" fontId="28" fillId="0" borderId="0"/>
    <xf numFmtId="166" fontId="28" fillId="0" borderId="0">
      <alignment horizontal="left" wrapText="1"/>
    </xf>
    <xf numFmtId="0" fontId="28" fillId="0" borderId="0"/>
    <xf numFmtId="0" fontId="28" fillId="0" borderId="0"/>
    <xf numFmtId="0" fontId="28" fillId="0" borderId="0"/>
    <xf numFmtId="0" fontId="28" fillId="0" borderId="0"/>
    <xf numFmtId="0" fontId="34" fillId="8" borderId="8" applyNumberFormat="0" applyFont="0" applyAlignment="0" applyProtection="0"/>
    <xf numFmtId="0" fontId="34" fillId="33" borderId="28" applyNumberFormat="0" applyFont="0" applyAlignment="0" applyProtection="0"/>
    <xf numFmtId="0" fontId="34" fillId="8" borderId="8" applyNumberFormat="0" applyFont="0" applyAlignment="0" applyProtection="0"/>
    <xf numFmtId="0" fontId="34" fillId="33" borderId="28" applyNumberFormat="0" applyFont="0" applyAlignment="0" applyProtection="0"/>
    <xf numFmtId="0" fontId="34" fillId="8" borderId="8" applyNumberFormat="0" applyFont="0" applyAlignment="0" applyProtection="0"/>
    <xf numFmtId="0" fontId="34" fillId="33" borderId="28" applyNumberFormat="0" applyFont="0" applyAlignment="0" applyProtection="0"/>
    <xf numFmtId="0" fontId="28" fillId="33" borderId="28" applyNumberFormat="0" applyFont="0" applyAlignment="0" applyProtection="0"/>
    <xf numFmtId="0" fontId="28" fillId="33" borderId="28" applyNumberFormat="0" applyFont="0" applyAlignment="0" applyProtection="0"/>
    <xf numFmtId="0" fontId="28" fillId="33" borderId="28" applyNumberFormat="0" applyFont="0" applyAlignment="0" applyProtection="0"/>
    <xf numFmtId="0" fontId="93" fillId="33" borderId="28" applyNumberFormat="0" applyFont="0" applyAlignment="0" applyProtection="0"/>
    <xf numFmtId="0" fontId="34" fillId="33" borderId="28" applyNumberFormat="0" applyFont="0" applyAlignment="0" applyProtection="0"/>
    <xf numFmtId="0" fontId="34" fillId="33" borderId="28" applyNumberFormat="0" applyFont="0" applyAlignment="0" applyProtection="0"/>
    <xf numFmtId="0" fontId="34" fillId="33" borderId="28" applyNumberFormat="0" applyFont="0" applyAlignment="0" applyProtection="0"/>
    <xf numFmtId="0" fontId="34" fillId="33" borderId="28" applyNumberFormat="0" applyFont="0" applyAlignment="0" applyProtection="0"/>
    <xf numFmtId="0" fontId="34" fillId="33" borderId="28" applyNumberFormat="0" applyFont="0" applyAlignment="0" applyProtection="0"/>
    <xf numFmtId="0" fontId="34" fillId="33" borderId="28" applyNumberFormat="0" applyFont="0" applyAlignment="0" applyProtection="0"/>
    <xf numFmtId="0" fontId="34" fillId="33" borderId="28" applyNumberFormat="0" applyFont="0" applyAlignment="0" applyProtection="0"/>
    <xf numFmtId="0" fontId="34" fillId="33" borderId="28" applyNumberFormat="0" applyFont="0" applyAlignment="0" applyProtection="0"/>
    <xf numFmtId="0" fontId="34" fillId="33" borderId="28" applyNumberFormat="0" applyFont="0" applyAlignment="0" applyProtection="0"/>
    <xf numFmtId="0" fontId="34" fillId="33" borderId="28" applyNumberFormat="0" applyFont="0" applyAlignment="0" applyProtection="0"/>
    <xf numFmtId="0" fontId="34" fillId="33" borderId="28" applyNumberFormat="0" applyFont="0" applyAlignment="0" applyProtection="0"/>
    <xf numFmtId="0" fontId="34" fillId="33" borderId="28" applyNumberFormat="0" applyFont="0" applyAlignment="0" applyProtection="0"/>
    <xf numFmtId="0" fontId="34" fillId="33" borderId="28" applyNumberFormat="0" applyFont="0" applyAlignment="0" applyProtection="0"/>
    <xf numFmtId="0" fontId="34" fillId="33" borderId="28" applyNumberFormat="0" applyFont="0" applyAlignment="0" applyProtection="0"/>
    <xf numFmtId="0" fontId="34" fillId="33" borderId="28" applyNumberFormat="0" applyFont="0" applyAlignment="0" applyProtection="0"/>
    <xf numFmtId="0" fontId="34" fillId="33" borderId="28" applyNumberFormat="0" applyFont="0" applyAlignment="0" applyProtection="0"/>
    <xf numFmtId="0" fontId="34" fillId="33" borderId="28" applyNumberFormat="0" applyFont="0" applyAlignment="0" applyProtection="0"/>
    <xf numFmtId="0" fontId="34" fillId="33" borderId="28" applyNumberFormat="0" applyFont="0" applyAlignment="0" applyProtection="0"/>
    <xf numFmtId="0" fontId="34" fillId="33" borderId="28" applyNumberFormat="0" applyFont="0" applyAlignment="0" applyProtection="0"/>
    <xf numFmtId="0" fontId="34" fillId="33" borderId="28" applyNumberFormat="0" applyFont="0" applyAlignment="0" applyProtection="0"/>
    <xf numFmtId="0" fontId="34" fillId="33" borderId="28" applyNumberFormat="0" applyFont="0" applyAlignment="0" applyProtection="0"/>
    <xf numFmtId="0" fontId="34" fillId="33" borderId="28" applyNumberFormat="0" applyFont="0" applyAlignment="0" applyProtection="0"/>
    <xf numFmtId="0" fontId="34" fillId="33" borderId="28" applyNumberFormat="0" applyFont="0" applyAlignment="0" applyProtection="0"/>
    <xf numFmtId="0" fontId="34" fillId="33" borderId="28" applyNumberFormat="0" applyFont="0" applyAlignment="0" applyProtection="0"/>
    <xf numFmtId="0" fontId="34" fillId="33" borderId="28" applyNumberFormat="0" applyFont="0" applyAlignment="0" applyProtection="0"/>
    <xf numFmtId="0" fontId="34" fillId="33" borderId="28" applyNumberFormat="0" applyFont="0" applyAlignment="0" applyProtection="0"/>
    <xf numFmtId="0" fontId="34" fillId="33" borderId="28" applyNumberFormat="0" applyFont="0" applyAlignment="0" applyProtection="0"/>
    <xf numFmtId="0" fontId="34" fillId="33" borderId="28" applyNumberFormat="0" applyFont="0" applyAlignment="0" applyProtection="0"/>
    <xf numFmtId="0" fontId="34" fillId="33" borderId="28" applyNumberFormat="0" applyFont="0" applyAlignment="0" applyProtection="0"/>
    <xf numFmtId="0" fontId="96" fillId="61" borderId="29" applyNumberFormat="0" applyAlignment="0" applyProtection="0"/>
    <xf numFmtId="0" fontId="96" fillId="61" borderId="29" applyNumberFormat="0" applyAlignment="0" applyProtection="0"/>
    <xf numFmtId="0" fontId="96" fillId="61" borderId="29" applyNumberFormat="0" applyAlignment="0" applyProtection="0"/>
    <xf numFmtId="0" fontId="21" fillId="63" borderId="5" applyNumberFormat="0" applyAlignment="0" applyProtection="0"/>
    <xf numFmtId="0" fontId="96" fillId="61" borderId="29" applyNumberFormat="0" applyAlignment="0" applyProtection="0"/>
    <xf numFmtId="0" fontId="21" fillId="63" borderId="5" applyNumberFormat="0" applyAlignment="0" applyProtection="0"/>
    <xf numFmtId="0" fontId="21" fillId="63" borderId="5" applyNumberFormat="0" applyAlignment="0" applyProtection="0"/>
    <xf numFmtId="0" fontId="21" fillId="63" borderId="5" applyNumberFormat="0" applyAlignment="0" applyProtection="0"/>
    <xf numFmtId="0" fontId="96" fillId="61" borderId="29" applyNumberFormat="0" applyAlignment="0" applyProtection="0"/>
    <xf numFmtId="0" fontId="96" fillId="61" borderId="29" applyNumberFormat="0" applyAlignment="0" applyProtection="0"/>
    <xf numFmtId="0" fontId="97" fillId="6" borderId="5" applyNumberFormat="0" applyAlignment="0" applyProtection="0"/>
    <xf numFmtId="0" fontId="48" fillId="0" borderId="0"/>
    <xf numFmtId="0" fontId="48" fillId="0" borderId="0"/>
    <xf numFmtId="0" fontId="49" fillId="0" borderId="0"/>
    <xf numFmtId="0" fontId="50" fillId="0" borderId="0"/>
    <xf numFmtId="0" fontId="50" fillId="0" borderId="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4" fillId="0" borderId="0" applyFont="0" applyFill="0" applyBorder="0" applyAlignment="0" applyProtection="0"/>
    <xf numFmtId="10" fontId="28" fillId="0" borderId="23"/>
    <xf numFmtId="9" fontId="28" fillId="0" borderId="0" applyFont="0" applyFill="0" applyBorder="0" applyAlignment="0" applyProtection="0"/>
    <xf numFmtId="9" fontId="28" fillId="0" borderId="0" applyFont="0" applyFill="0" applyBorder="0" applyAlignment="0" applyProtection="0"/>
    <xf numFmtId="10" fontId="28" fillId="0" borderId="23"/>
    <xf numFmtId="9" fontId="28" fillId="0" borderId="0" applyFont="0" applyFill="0" applyBorder="0" applyAlignment="0" applyProtection="0"/>
    <xf numFmtId="10" fontId="28" fillId="0" borderId="23"/>
    <xf numFmtId="10" fontId="28" fillId="0" borderId="23"/>
    <xf numFmtId="10" fontId="28" fillId="0" borderId="23"/>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0" fontId="28" fillId="0" borderId="23"/>
    <xf numFmtId="10" fontId="28" fillId="0" borderId="23"/>
    <xf numFmtId="9" fontId="28" fillId="0" borderId="0" applyFont="0" applyFill="0" applyBorder="0" applyAlignment="0" applyProtection="0"/>
    <xf numFmtId="9" fontId="28" fillId="0" borderId="0" applyFont="0" applyFill="0" applyBorder="0" applyAlignment="0" applyProtection="0"/>
    <xf numFmtId="9" fontId="44"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10" fontId="28" fillId="0" borderId="23"/>
    <xf numFmtId="10" fontId="28" fillId="0" borderId="23"/>
    <xf numFmtId="9" fontId="56" fillId="0" borderId="0" applyFont="0" applyFill="0" applyBorder="0" applyAlignment="0" applyProtection="0"/>
    <xf numFmtId="9" fontId="56"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10" fontId="28" fillId="0" borderId="23"/>
    <xf numFmtId="10" fontId="28" fillId="0" borderId="23"/>
    <xf numFmtId="9" fontId="46"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10" fontId="28" fillId="0" borderId="23"/>
    <xf numFmtId="10" fontId="28" fillId="0" borderId="23"/>
    <xf numFmtId="9" fontId="34" fillId="0" borderId="0" applyFont="0" applyFill="0" applyBorder="0" applyAlignment="0" applyProtection="0"/>
    <xf numFmtId="9" fontId="34"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0" fontId="28" fillId="0" borderId="23"/>
    <xf numFmtId="10" fontId="28" fillId="0" borderId="23"/>
    <xf numFmtId="10" fontId="28" fillId="0" borderId="23"/>
    <xf numFmtId="10" fontId="28" fillId="0" borderId="23"/>
    <xf numFmtId="10" fontId="28" fillId="0" borderId="23"/>
    <xf numFmtId="9" fontId="28" fillId="0" borderId="0" applyFont="0" applyFill="0" applyBorder="0" applyAlignment="0" applyProtection="0"/>
    <xf numFmtId="9" fontId="28" fillId="0" borderId="0" applyFont="0" applyFill="0" applyBorder="0" applyAlignment="0" applyProtection="0"/>
    <xf numFmtId="10" fontId="28" fillId="0" borderId="23"/>
    <xf numFmtId="10" fontId="28" fillId="0" borderId="23"/>
    <xf numFmtId="10" fontId="28" fillId="0" borderId="23"/>
    <xf numFmtId="10" fontId="28" fillId="0" borderId="23"/>
    <xf numFmtId="10" fontId="28" fillId="0" borderId="23"/>
    <xf numFmtId="9" fontId="28" fillId="0" borderId="0" applyFont="0" applyFill="0" applyBorder="0" applyAlignment="0" applyProtection="0"/>
    <xf numFmtId="9" fontId="28" fillId="0" borderId="0" applyFont="0" applyFill="0" applyBorder="0" applyAlignment="0" applyProtection="0"/>
    <xf numFmtId="10" fontId="28" fillId="0" borderId="23"/>
    <xf numFmtId="10" fontId="28" fillId="0" borderId="23"/>
    <xf numFmtId="10" fontId="28" fillId="0" borderId="23"/>
    <xf numFmtId="10" fontId="28" fillId="0" borderId="23"/>
    <xf numFmtId="10" fontId="28" fillId="0" borderId="23"/>
    <xf numFmtId="9" fontId="28" fillId="0" borderId="0" applyFont="0" applyFill="0" applyBorder="0" applyAlignment="0" applyProtection="0"/>
    <xf numFmtId="9" fontId="28" fillId="0" borderId="0" applyFont="0" applyFill="0" applyBorder="0" applyAlignment="0" applyProtection="0"/>
    <xf numFmtId="10" fontId="28" fillId="0" borderId="23"/>
    <xf numFmtId="10" fontId="28" fillId="0" borderId="23"/>
    <xf numFmtId="10" fontId="28" fillId="0" borderId="23"/>
    <xf numFmtId="10" fontId="28" fillId="0" borderId="23"/>
    <xf numFmtId="10" fontId="28" fillId="0" borderId="23"/>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44"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10" fontId="28" fillId="0" borderId="23"/>
    <xf numFmtId="9" fontId="98" fillId="0" borderId="0" applyFont="0" applyFill="0" applyBorder="0" applyAlignment="0" applyProtection="0"/>
    <xf numFmtId="9" fontId="44" fillId="0" borderId="0" applyFont="0" applyFill="0" applyBorder="0" applyAlignment="0" applyProtection="0"/>
    <xf numFmtId="10" fontId="28" fillId="0" borderId="23"/>
    <xf numFmtId="9" fontId="28" fillId="0" borderId="0" applyFont="0" applyFill="0" applyBorder="0" applyAlignment="0" applyProtection="0"/>
    <xf numFmtId="9" fontId="28" fillId="0" borderId="0" applyFont="0" applyFill="0" applyBorder="0" applyAlignment="0" applyProtection="0"/>
    <xf numFmtId="10" fontId="28" fillId="0" borderId="23"/>
    <xf numFmtId="10" fontId="28" fillId="0" borderId="23"/>
    <xf numFmtId="9" fontId="46" fillId="0" borderId="0" applyFont="0" applyFill="0" applyBorder="0" applyAlignment="0" applyProtection="0"/>
    <xf numFmtId="9" fontId="34" fillId="0" borderId="0" applyFont="0" applyFill="0" applyBorder="0" applyAlignment="0" applyProtection="0"/>
    <xf numFmtId="9" fontId="46" fillId="0" borderId="0" applyFont="0" applyFill="0" applyBorder="0" applyAlignment="0" applyProtection="0"/>
    <xf numFmtId="10" fontId="28" fillId="0" borderId="23"/>
    <xf numFmtId="10" fontId="28" fillId="0" borderId="23"/>
    <xf numFmtId="9" fontId="46" fillId="0" borderId="0" applyFont="0" applyFill="0" applyBorder="0" applyAlignment="0" applyProtection="0"/>
    <xf numFmtId="10" fontId="28" fillId="0" borderId="23"/>
    <xf numFmtId="9" fontId="28" fillId="0" borderId="0" applyFont="0" applyFill="0" applyBorder="0" applyAlignment="0" applyProtection="0"/>
    <xf numFmtId="9" fontId="28" fillId="0" borderId="0" applyFont="0" applyFill="0" applyBorder="0" applyAlignment="0" applyProtection="0"/>
    <xf numFmtId="10" fontId="28" fillId="0" borderId="23"/>
    <xf numFmtId="10" fontId="28" fillId="0" borderId="23"/>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0" fontId="28" fillId="0" borderId="23"/>
    <xf numFmtId="10" fontId="28" fillId="0" borderId="23"/>
    <xf numFmtId="10" fontId="28" fillId="0" borderId="23"/>
    <xf numFmtId="10" fontId="28" fillId="0" borderId="23"/>
    <xf numFmtId="10" fontId="28" fillId="0" borderId="23"/>
    <xf numFmtId="10" fontId="28" fillId="0" borderId="23"/>
    <xf numFmtId="10" fontId="28" fillId="0" borderId="23"/>
    <xf numFmtId="10" fontId="28" fillId="0" borderId="23"/>
    <xf numFmtId="10" fontId="28" fillId="0" borderId="23"/>
    <xf numFmtId="10" fontId="28" fillId="0" borderId="23"/>
    <xf numFmtId="10" fontId="28" fillId="0" borderId="23"/>
    <xf numFmtId="10" fontId="28" fillId="0" borderId="23"/>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4"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0" fontId="28" fillId="0" borderId="23"/>
    <xf numFmtId="10" fontId="28" fillId="0" borderId="23"/>
    <xf numFmtId="10" fontId="28" fillId="0" borderId="23"/>
    <xf numFmtId="10" fontId="28" fillId="0" borderId="23"/>
    <xf numFmtId="10" fontId="28" fillId="0" borderId="23"/>
    <xf numFmtId="10" fontId="28" fillId="0" borderId="23"/>
    <xf numFmtId="10" fontId="28" fillId="0" borderId="23"/>
    <xf numFmtId="10" fontId="28" fillId="0" borderId="23"/>
    <xf numFmtId="10" fontId="28" fillId="0" borderId="23"/>
    <xf numFmtId="10" fontId="28" fillId="0" borderId="23"/>
    <xf numFmtId="10" fontId="28" fillId="0" borderId="23"/>
    <xf numFmtId="10" fontId="28" fillId="0" borderId="23"/>
    <xf numFmtId="10" fontId="28" fillId="0" borderId="23"/>
    <xf numFmtId="10" fontId="28" fillId="0" borderId="23"/>
    <xf numFmtId="10" fontId="28" fillId="0" borderId="23"/>
    <xf numFmtId="10" fontId="28" fillId="0" borderId="23"/>
    <xf numFmtId="10" fontId="28" fillId="0" borderId="23"/>
    <xf numFmtId="10" fontId="28" fillId="0" borderId="23"/>
    <xf numFmtId="10" fontId="28" fillId="0" borderId="23"/>
    <xf numFmtId="10" fontId="28" fillId="0" borderId="23"/>
    <xf numFmtId="9" fontId="28"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0" fontId="28" fillId="0" borderId="23"/>
    <xf numFmtId="10" fontId="28" fillId="0" borderId="23"/>
    <xf numFmtId="10" fontId="28" fillId="0" borderId="23"/>
    <xf numFmtId="10" fontId="28" fillId="0" borderId="23"/>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0" fontId="28" fillId="0" borderId="23"/>
    <xf numFmtId="10" fontId="28" fillId="0" borderId="23"/>
    <xf numFmtId="10" fontId="28" fillId="0" borderId="23"/>
    <xf numFmtId="10" fontId="28" fillId="0" borderId="23"/>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0" fontId="28" fillId="0" borderId="23"/>
    <xf numFmtId="10" fontId="28" fillId="0" borderId="23"/>
    <xf numFmtId="10" fontId="28" fillId="0" borderId="23"/>
    <xf numFmtId="10" fontId="28" fillId="0" borderId="23"/>
    <xf numFmtId="10" fontId="28" fillId="0" borderId="23"/>
    <xf numFmtId="10" fontId="28" fillId="0" borderId="23"/>
    <xf numFmtId="10" fontId="28" fillId="0" borderId="23"/>
    <xf numFmtId="10" fontId="28" fillId="0" borderId="23"/>
    <xf numFmtId="10" fontId="28" fillId="0" borderId="23"/>
    <xf numFmtId="10" fontId="28" fillId="0" borderId="23"/>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0" fontId="28" fillId="0" borderId="23"/>
    <xf numFmtId="10" fontId="28" fillId="0" borderId="23"/>
    <xf numFmtId="10" fontId="28" fillId="0" borderId="23"/>
    <xf numFmtId="10" fontId="28" fillId="0" borderId="23"/>
    <xf numFmtId="10" fontId="28" fillId="0" borderId="23"/>
    <xf numFmtId="10" fontId="28" fillId="0" borderId="23"/>
    <xf numFmtId="10" fontId="28" fillId="0" borderId="23"/>
    <xf numFmtId="10" fontId="28" fillId="0" borderId="23"/>
    <xf numFmtId="9" fontId="34" fillId="0" borderId="0" applyFont="0" applyFill="0" applyBorder="0" applyAlignment="0" applyProtection="0"/>
    <xf numFmtId="9" fontId="28" fillId="0" borderId="0" applyFont="0" applyFill="0" applyBorder="0" applyAlignment="0" applyProtection="0"/>
    <xf numFmtId="9" fontId="44" fillId="0" borderId="0" applyFont="0" applyFill="0" applyBorder="0" applyAlignment="0" applyProtection="0"/>
    <xf numFmtId="9" fontId="28"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4" fillId="0" borderId="0" applyFont="0" applyFill="0" applyBorder="0" applyAlignment="0" applyProtection="0"/>
    <xf numFmtId="9" fontId="28" fillId="0" borderId="0" applyFont="0" applyFill="0" applyBorder="0" applyAlignment="0" applyProtection="0"/>
    <xf numFmtId="9" fontId="45"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0" fontId="28" fillId="0" borderId="23"/>
    <xf numFmtId="9" fontId="28" fillId="0" borderId="0" applyFont="0" applyFill="0" applyBorder="0" applyAlignment="0" applyProtection="0"/>
    <xf numFmtId="9" fontId="28"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4" fillId="0" borderId="0" applyFont="0" applyFill="0" applyBorder="0" applyAlignment="0" applyProtection="0"/>
    <xf numFmtId="41" fontId="28" fillId="70" borderId="23"/>
    <xf numFmtId="41" fontId="28" fillId="70" borderId="23"/>
    <xf numFmtId="41" fontId="28" fillId="70" borderId="23"/>
    <xf numFmtId="41" fontId="28" fillId="70" borderId="23"/>
    <xf numFmtId="41" fontId="28" fillId="70" borderId="23"/>
    <xf numFmtId="41" fontId="28" fillId="70" borderId="23"/>
    <xf numFmtId="0" fontId="46" fillId="0" borderId="0" applyNumberFormat="0" applyFont="0" applyFill="0" applyBorder="0" applyAlignment="0" applyProtection="0">
      <alignment horizontal="left"/>
    </xf>
    <xf numFmtId="0" fontId="46" fillId="0" borderId="0" applyNumberFormat="0" applyFont="0" applyFill="0" applyBorder="0" applyAlignment="0" applyProtection="0">
      <alignment horizontal="left"/>
    </xf>
    <xf numFmtId="0" fontId="46" fillId="0" borderId="0" applyNumberFormat="0" applyFont="0" applyFill="0" applyBorder="0" applyAlignment="0" applyProtection="0">
      <alignment horizontal="left"/>
    </xf>
    <xf numFmtId="0" fontId="46" fillId="0" borderId="0" applyNumberFormat="0" applyFont="0" applyFill="0" applyBorder="0" applyAlignment="0" applyProtection="0">
      <alignment horizontal="left"/>
    </xf>
    <xf numFmtId="15" fontId="46" fillId="0" borderId="0" applyFont="0" applyFill="0" applyBorder="0" applyAlignment="0" applyProtection="0"/>
    <xf numFmtId="15" fontId="46" fillId="0" borderId="0" applyFont="0" applyFill="0" applyBorder="0" applyAlignment="0" applyProtection="0"/>
    <xf numFmtId="15" fontId="46" fillId="0" borderId="0" applyFont="0" applyFill="0" applyBorder="0" applyAlignment="0" applyProtection="0"/>
    <xf numFmtId="15" fontId="46" fillId="0" borderId="0" applyFont="0" applyFill="0" applyBorder="0" applyAlignment="0" applyProtection="0"/>
    <xf numFmtId="4" fontId="46" fillId="0" borderId="0" applyFont="0" applyFill="0" applyBorder="0" applyAlignment="0" applyProtection="0"/>
    <xf numFmtId="4" fontId="46" fillId="0" borderId="0" applyFont="0" applyFill="0" applyBorder="0" applyAlignment="0" applyProtection="0"/>
    <xf numFmtId="4" fontId="46" fillId="0" borderId="0" applyFont="0" applyFill="0" applyBorder="0" applyAlignment="0" applyProtection="0"/>
    <xf numFmtId="4" fontId="46" fillId="0" borderId="0" applyFont="0" applyFill="0" applyBorder="0" applyAlignment="0" applyProtection="0"/>
    <xf numFmtId="0" fontId="99" fillId="0" borderId="30">
      <alignment horizontal="center"/>
    </xf>
    <xf numFmtId="0" fontId="99" fillId="0" borderId="30">
      <alignment horizontal="center"/>
    </xf>
    <xf numFmtId="0" fontId="99" fillId="0" borderId="30">
      <alignment horizontal="center"/>
    </xf>
    <xf numFmtId="0" fontId="99" fillId="0" borderId="30">
      <alignment horizontal="center"/>
    </xf>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0" fontId="46" fillId="71" borderId="0" applyNumberFormat="0" applyFont="0" applyBorder="0" applyAlignment="0" applyProtection="0"/>
    <xf numFmtId="0" fontId="46" fillId="71" borderId="0" applyNumberFormat="0" applyFont="0" applyBorder="0" applyAlignment="0" applyProtection="0"/>
    <xf numFmtId="0" fontId="46" fillId="71" borderId="0" applyNumberFormat="0" applyFont="0" applyBorder="0" applyAlignment="0" applyProtection="0"/>
    <xf numFmtId="0" fontId="46" fillId="71" borderId="0" applyNumberFormat="0" applyFont="0" applyBorder="0" applyAlignment="0" applyProtection="0"/>
    <xf numFmtId="0" fontId="49" fillId="0" borderId="0"/>
    <xf numFmtId="0" fontId="50" fillId="0" borderId="0"/>
    <xf numFmtId="0" fontId="50" fillId="0" borderId="0"/>
    <xf numFmtId="3" fontId="100" fillId="0" borderId="0" applyFill="0" applyBorder="0" applyAlignment="0" applyProtection="0"/>
    <xf numFmtId="0" fontId="101" fillId="0" borderId="0"/>
    <xf numFmtId="0" fontId="102" fillId="0" borderId="0"/>
    <xf numFmtId="0" fontId="102" fillId="0" borderId="0"/>
    <xf numFmtId="3" fontId="100" fillId="0" borderId="0" applyFill="0" applyBorder="0" applyAlignment="0" applyProtection="0"/>
    <xf numFmtId="3" fontId="100" fillId="0" borderId="0" applyFill="0" applyBorder="0" applyAlignment="0" applyProtection="0"/>
    <xf numFmtId="3" fontId="100" fillId="0" borderId="0" applyFill="0" applyBorder="0" applyAlignment="0" applyProtection="0"/>
    <xf numFmtId="42" fontId="28" fillId="62" borderId="0"/>
    <xf numFmtId="0" fontId="103" fillId="72" borderId="0"/>
    <xf numFmtId="0" fontId="104" fillId="72" borderId="31"/>
    <xf numFmtId="0" fontId="105" fillId="73" borderId="32"/>
    <xf numFmtId="0" fontId="106" fillId="72" borderId="33"/>
    <xf numFmtId="42" fontId="28" fillId="62" borderId="0"/>
    <xf numFmtId="42" fontId="28" fillId="62" borderId="0"/>
    <xf numFmtId="42" fontId="28" fillId="62" borderId="0"/>
    <xf numFmtId="42" fontId="28" fillId="62" borderId="0"/>
    <xf numFmtId="42" fontId="28" fillId="62" borderId="0"/>
    <xf numFmtId="42" fontId="28" fillId="62" borderId="12">
      <alignment vertical="center"/>
    </xf>
    <xf numFmtId="42" fontId="28" fillId="62" borderId="12">
      <alignment vertical="center"/>
    </xf>
    <xf numFmtId="42" fontId="28" fillId="62" borderId="12">
      <alignment vertical="center"/>
    </xf>
    <xf numFmtId="42" fontId="28" fillId="62" borderId="12">
      <alignment vertical="center"/>
    </xf>
    <xf numFmtId="42" fontId="28" fillId="62" borderId="12">
      <alignment vertical="center"/>
    </xf>
    <xf numFmtId="42" fontId="28" fillId="62" borderId="12">
      <alignment vertical="center"/>
    </xf>
    <xf numFmtId="0" fontId="29" fillId="62" borderId="34" applyNumberFormat="0">
      <alignment horizontal="center" vertical="center" wrapText="1"/>
    </xf>
    <xf numFmtId="0" fontId="29" fillId="62" borderId="34" applyNumberFormat="0">
      <alignment horizontal="center" vertical="center" wrapText="1"/>
    </xf>
    <xf numFmtId="0" fontId="29" fillId="62" borderId="34" applyNumberFormat="0">
      <alignment horizontal="center" vertical="center" wrapText="1"/>
    </xf>
    <xf numFmtId="10" fontId="28" fillId="62" borderId="0"/>
    <xf numFmtId="10" fontId="28" fillId="62" borderId="0"/>
    <xf numFmtId="10" fontId="28" fillId="62" borderId="0"/>
    <xf numFmtId="10" fontId="28" fillId="62" borderId="0"/>
    <xf numFmtId="10" fontId="28" fillId="62" borderId="0"/>
    <xf numFmtId="10" fontId="28" fillId="62" borderId="0"/>
    <xf numFmtId="10" fontId="28" fillId="62" borderId="0"/>
    <xf numFmtId="10" fontId="28" fillId="62" borderId="0"/>
    <xf numFmtId="10" fontId="28" fillId="62" borderId="0"/>
    <xf numFmtId="10" fontId="28" fillId="62" borderId="0"/>
    <xf numFmtId="10" fontId="28" fillId="62" borderId="0"/>
    <xf numFmtId="10" fontId="28" fillId="62" borderId="0"/>
    <xf numFmtId="10" fontId="28" fillId="62" borderId="0"/>
    <xf numFmtId="10" fontId="28" fillId="62" borderId="0"/>
    <xf numFmtId="10" fontId="28" fillId="62" borderId="0"/>
    <xf numFmtId="10" fontId="28" fillId="62" borderId="0"/>
    <xf numFmtId="187" fontId="28" fillId="62" borderId="0"/>
    <xf numFmtId="187" fontId="28" fillId="62" borderId="0"/>
    <xf numFmtId="187" fontId="28" fillId="62" borderId="0"/>
    <xf numFmtId="187" fontId="28" fillId="62" borderId="0"/>
    <xf numFmtId="187" fontId="28" fillId="62" borderId="0"/>
    <xf numFmtId="187" fontId="28" fillId="62" borderId="0"/>
    <xf numFmtId="187" fontId="28" fillId="62" borderId="0"/>
    <xf numFmtId="187" fontId="28" fillId="62" borderId="0"/>
    <xf numFmtId="187" fontId="28" fillId="62" borderId="0"/>
    <xf numFmtId="187" fontId="28" fillId="62" borderId="0"/>
    <xf numFmtId="187" fontId="28" fillId="62" borderId="0"/>
    <xf numFmtId="187" fontId="28" fillId="62" borderId="0"/>
    <xf numFmtId="187" fontId="28" fillId="62" borderId="0"/>
    <xf numFmtId="187" fontId="28" fillId="62" borderId="0"/>
    <xf numFmtId="187" fontId="28" fillId="62" borderId="0"/>
    <xf numFmtId="187" fontId="28" fillId="62" borderId="0"/>
    <xf numFmtId="42" fontId="28" fillId="62" borderId="0"/>
    <xf numFmtId="188" fontId="76" fillId="0" borderId="0" applyBorder="0" applyAlignment="0"/>
    <xf numFmtId="188" fontId="76" fillId="0" borderId="0" applyBorder="0" applyAlignment="0"/>
    <xf numFmtId="42" fontId="28" fillId="62" borderId="11">
      <alignment horizontal="left"/>
    </xf>
    <xf numFmtId="42" fontId="28" fillId="62" borderId="11">
      <alignment horizontal="left"/>
    </xf>
    <xf numFmtId="42" fontId="28" fillId="62" borderId="11">
      <alignment horizontal="left"/>
    </xf>
    <xf numFmtId="42" fontId="28" fillId="62" borderId="11">
      <alignment horizontal="left"/>
    </xf>
    <xf numFmtId="42" fontId="28" fillId="62" borderId="11">
      <alignment horizontal="left"/>
    </xf>
    <xf numFmtId="42" fontId="28" fillId="62" borderId="11">
      <alignment horizontal="left"/>
    </xf>
    <xf numFmtId="187" fontId="107" fillId="62" borderId="11">
      <alignment horizontal="left"/>
    </xf>
    <xf numFmtId="187" fontId="107" fillId="62" borderId="11">
      <alignment horizontal="left"/>
    </xf>
    <xf numFmtId="188" fontId="76" fillId="0" borderId="0" applyBorder="0" applyAlignment="0"/>
    <xf numFmtId="14" fontId="93" fillId="0" borderId="0" applyNumberFormat="0" applyFill="0" applyBorder="0" applyAlignment="0" applyProtection="0">
      <alignment horizontal="left"/>
    </xf>
    <xf numFmtId="189" fontId="28" fillId="0" borderId="0" applyFont="0" applyFill="0" applyAlignment="0">
      <alignment horizontal="right"/>
    </xf>
    <xf numFmtId="189" fontId="28" fillId="0" borderId="0" applyFont="0" applyFill="0" applyAlignment="0">
      <alignment horizontal="right"/>
    </xf>
    <xf numFmtId="189" fontId="28" fillId="0" borderId="0" applyFont="0" applyFill="0" applyAlignment="0">
      <alignment horizontal="right"/>
    </xf>
    <xf numFmtId="189" fontId="28" fillId="0" borderId="0" applyFont="0" applyFill="0" applyAlignment="0">
      <alignment horizontal="right"/>
    </xf>
    <xf numFmtId="189" fontId="28" fillId="0" borderId="0" applyFont="0" applyFill="0" applyAlignment="0">
      <alignment horizontal="right"/>
    </xf>
    <xf numFmtId="189" fontId="28" fillId="0" borderId="0" applyFont="0" applyFill="0" applyAlignment="0">
      <alignment horizontal="right"/>
    </xf>
    <xf numFmtId="189" fontId="28" fillId="0" borderId="0" applyFont="0" applyFill="0" applyAlignment="0">
      <alignment horizontal="right"/>
    </xf>
    <xf numFmtId="189" fontId="28" fillId="0" borderId="0" applyFont="0" applyFill="0" applyAlignment="0">
      <alignment horizontal="right"/>
    </xf>
    <xf numFmtId="189" fontId="28" fillId="0" borderId="0" applyFont="0" applyFill="0" applyAlignment="0">
      <alignment horizontal="right"/>
    </xf>
    <xf numFmtId="189" fontId="28" fillId="0" borderId="0" applyFont="0" applyFill="0" applyAlignment="0">
      <alignment horizontal="right"/>
    </xf>
    <xf numFmtId="189" fontId="28" fillId="0" borderId="0" applyFont="0" applyFill="0" applyAlignment="0">
      <alignment horizontal="right"/>
    </xf>
    <xf numFmtId="189" fontId="28" fillId="0" borderId="0" applyFont="0" applyFill="0" applyAlignment="0">
      <alignment horizontal="right"/>
    </xf>
    <xf numFmtId="189" fontId="28" fillId="0" borderId="0" applyFont="0" applyFill="0" applyAlignment="0">
      <alignment horizontal="right"/>
    </xf>
    <xf numFmtId="189" fontId="28" fillId="0" borderId="0" applyFont="0" applyFill="0" applyAlignment="0">
      <alignment horizontal="right"/>
    </xf>
    <xf numFmtId="189" fontId="28" fillId="0" borderId="0" applyFont="0" applyFill="0" applyAlignment="0">
      <alignment horizontal="right"/>
    </xf>
    <xf numFmtId="4" fontId="108" fillId="69" borderId="29" applyNumberFormat="0" applyProtection="0">
      <alignment vertical="center"/>
    </xf>
    <xf numFmtId="4" fontId="108" fillId="69" borderId="29" applyNumberFormat="0" applyProtection="0">
      <alignment vertical="center"/>
    </xf>
    <xf numFmtId="4" fontId="109" fillId="69" borderId="29" applyNumberFormat="0" applyProtection="0">
      <alignment vertical="center"/>
    </xf>
    <xf numFmtId="4" fontId="109" fillId="69" borderId="29" applyNumberFormat="0" applyProtection="0">
      <alignment vertical="center"/>
    </xf>
    <xf numFmtId="4" fontId="108" fillId="69" borderId="29" applyNumberFormat="0" applyProtection="0">
      <alignment horizontal="left" vertical="center" indent="1"/>
    </xf>
    <xf numFmtId="4" fontId="108" fillId="69" borderId="29" applyNumberFormat="0" applyProtection="0">
      <alignment horizontal="left" vertical="center" indent="1"/>
    </xf>
    <xf numFmtId="4" fontId="108" fillId="69" borderId="29" applyNumberFormat="0" applyProtection="0">
      <alignment horizontal="left" vertical="center" indent="1"/>
    </xf>
    <xf numFmtId="4" fontId="108" fillId="69" borderId="29" applyNumberFormat="0" applyProtection="0">
      <alignment horizontal="left" vertical="center" indent="1"/>
    </xf>
    <xf numFmtId="0" fontId="28" fillId="74" borderId="0" applyNumberFormat="0" applyProtection="0">
      <alignment horizontal="left" vertical="center" indent="1"/>
    </xf>
    <xf numFmtId="0" fontId="28" fillId="74" borderId="0" applyNumberFormat="0" applyProtection="0">
      <alignment horizontal="left" vertical="center" indent="1"/>
    </xf>
    <xf numFmtId="0" fontId="28" fillId="75" borderId="29" applyNumberFormat="0" applyProtection="0">
      <alignment horizontal="left" vertical="center" indent="1"/>
    </xf>
    <xf numFmtId="0" fontId="28" fillId="75" borderId="29" applyNumberFormat="0" applyProtection="0">
      <alignment horizontal="left" vertical="center" indent="1"/>
    </xf>
    <xf numFmtId="0" fontId="28" fillId="75" borderId="29" applyNumberFormat="0" applyProtection="0">
      <alignment horizontal="left" vertical="center" indent="1"/>
    </xf>
    <xf numFmtId="0" fontId="28" fillId="75" borderId="29" applyNumberFormat="0" applyProtection="0">
      <alignment horizontal="left" vertical="center" indent="1"/>
    </xf>
    <xf numFmtId="0" fontId="28" fillId="75" borderId="29" applyNumberFormat="0" applyProtection="0">
      <alignment horizontal="left" vertical="center" indent="1"/>
    </xf>
    <xf numFmtId="0" fontId="28" fillId="75" borderId="29" applyNumberFormat="0" applyProtection="0">
      <alignment horizontal="left" vertical="center" indent="1"/>
    </xf>
    <xf numFmtId="0" fontId="28" fillId="75" borderId="29" applyNumberFormat="0" applyProtection="0">
      <alignment horizontal="left" vertical="center" indent="1"/>
    </xf>
    <xf numFmtId="0" fontId="28" fillId="75" borderId="29" applyNumberFormat="0" applyProtection="0">
      <alignment horizontal="left" vertical="center" indent="1"/>
    </xf>
    <xf numFmtId="0" fontId="28" fillId="75" borderId="29" applyNumberFormat="0" applyProtection="0">
      <alignment horizontal="left" vertical="center" indent="1"/>
    </xf>
    <xf numFmtId="0" fontId="28" fillId="75" borderId="29" applyNumberFormat="0" applyProtection="0">
      <alignment horizontal="left" vertical="center" indent="1"/>
    </xf>
    <xf numFmtId="0" fontId="28" fillId="75" borderId="29" applyNumberFormat="0" applyProtection="0">
      <alignment horizontal="left" vertical="center" indent="1"/>
    </xf>
    <xf numFmtId="0" fontId="28" fillId="75" borderId="29" applyNumberFormat="0" applyProtection="0">
      <alignment horizontal="left" vertical="center" indent="1"/>
    </xf>
    <xf numFmtId="0" fontId="28" fillId="75" borderId="29" applyNumberFormat="0" applyProtection="0">
      <alignment horizontal="left" vertical="center" indent="1"/>
    </xf>
    <xf numFmtId="4" fontId="108" fillId="76" borderId="29" applyNumberFormat="0" applyProtection="0">
      <alignment horizontal="right" vertical="center"/>
    </xf>
    <xf numFmtId="4" fontId="108" fillId="76" borderId="29" applyNumberFormat="0" applyProtection="0">
      <alignment horizontal="right" vertical="center"/>
    </xf>
    <xf numFmtId="4" fontId="108" fillId="77" borderId="29" applyNumberFormat="0" applyProtection="0">
      <alignment horizontal="right" vertical="center"/>
    </xf>
    <xf numFmtId="4" fontId="108" fillId="77" borderId="29" applyNumberFormat="0" applyProtection="0">
      <alignment horizontal="right" vertical="center"/>
    </xf>
    <xf numFmtId="4" fontId="108" fillId="78" borderId="29" applyNumberFormat="0" applyProtection="0">
      <alignment horizontal="right" vertical="center"/>
    </xf>
    <xf numFmtId="4" fontId="108" fillId="78" borderId="29" applyNumberFormat="0" applyProtection="0">
      <alignment horizontal="right" vertical="center"/>
    </xf>
    <xf numFmtId="4" fontId="108" fillId="79" borderId="29" applyNumberFormat="0" applyProtection="0">
      <alignment horizontal="right" vertical="center"/>
    </xf>
    <xf numFmtId="4" fontId="108" fillId="79" borderId="29" applyNumberFormat="0" applyProtection="0">
      <alignment horizontal="right" vertical="center"/>
    </xf>
    <xf numFmtId="4" fontId="108" fillId="80" borderId="29" applyNumberFormat="0" applyProtection="0">
      <alignment horizontal="right" vertical="center"/>
    </xf>
    <xf numFmtId="4" fontId="108" fillId="80" borderId="29" applyNumberFormat="0" applyProtection="0">
      <alignment horizontal="right" vertical="center"/>
    </xf>
    <xf numFmtId="4" fontId="108" fillId="81" borderId="29" applyNumberFormat="0" applyProtection="0">
      <alignment horizontal="right" vertical="center"/>
    </xf>
    <xf numFmtId="4" fontId="108" fillId="81" borderId="29" applyNumberFormat="0" applyProtection="0">
      <alignment horizontal="right" vertical="center"/>
    </xf>
    <xf numFmtId="4" fontId="108" fillId="82" borderId="29" applyNumberFormat="0" applyProtection="0">
      <alignment horizontal="right" vertical="center"/>
    </xf>
    <xf numFmtId="4" fontId="108" fillId="82" borderId="29" applyNumberFormat="0" applyProtection="0">
      <alignment horizontal="right" vertical="center"/>
    </xf>
    <xf numFmtId="4" fontId="108" fillId="83" borderId="29" applyNumberFormat="0" applyProtection="0">
      <alignment horizontal="right" vertical="center"/>
    </xf>
    <xf numFmtId="4" fontId="108" fillId="83" borderId="29" applyNumberFormat="0" applyProtection="0">
      <alignment horizontal="right" vertical="center"/>
    </xf>
    <xf numFmtId="4" fontId="108" fillId="84" borderId="29" applyNumberFormat="0" applyProtection="0">
      <alignment horizontal="right" vertical="center"/>
    </xf>
    <xf numFmtId="4" fontId="108" fillId="84" borderId="29" applyNumberFormat="0" applyProtection="0">
      <alignment horizontal="right" vertical="center"/>
    </xf>
    <xf numFmtId="4" fontId="110" fillId="85" borderId="0" applyNumberFormat="0" applyProtection="0">
      <alignment horizontal="left" vertical="center" indent="1"/>
    </xf>
    <xf numFmtId="4" fontId="110" fillId="86" borderId="29" applyNumberFormat="0" applyProtection="0">
      <alignment horizontal="left" vertical="center" indent="1"/>
    </xf>
    <xf numFmtId="4" fontId="108" fillId="87" borderId="0" applyNumberFormat="0" applyProtection="0">
      <alignment horizontal="left" vertical="center" indent="1"/>
    </xf>
    <xf numFmtId="4" fontId="108" fillId="87" borderId="35" applyNumberFormat="0" applyProtection="0">
      <alignment horizontal="left" vertical="center" indent="1"/>
    </xf>
    <xf numFmtId="4" fontId="111" fillId="88" borderId="0" applyNumberFormat="0" applyProtection="0">
      <alignment horizontal="left" vertical="center" indent="1"/>
    </xf>
    <xf numFmtId="0" fontId="28" fillId="75" borderId="29" applyNumberFormat="0" applyProtection="0">
      <alignment horizontal="left" vertical="center" indent="1"/>
    </xf>
    <xf numFmtId="0" fontId="28" fillId="75" borderId="29" applyNumberFormat="0" applyProtection="0">
      <alignment horizontal="left" vertical="center" indent="1"/>
    </xf>
    <xf numFmtId="0" fontId="28" fillId="75" borderId="29" applyNumberFormat="0" applyProtection="0">
      <alignment horizontal="left" vertical="center" indent="1"/>
    </xf>
    <xf numFmtId="0" fontId="28" fillId="75" borderId="29" applyNumberFormat="0" applyProtection="0">
      <alignment horizontal="left" vertical="center" indent="1"/>
    </xf>
    <xf numFmtId="4" fontId="112" fillId="0" borderId="0" applyNumberFormat="0" applyProtection="0">
      <alignment horizontal="left" vertical="center" indent="1"/>
    </xf>
    <xf numFmtId="4" fontId="108" fillId="87" borderId="29" applyNumberFormat="0" applyProtection="0">
      <alignment horizontal="left" vertical="center" indent="1"/>
    </xf>
    <xf numFmtId="4" fontId="112" fillId="0" borderId="0" applyNumberFormat="0" applyProtection="0">
      <alignment horizontal="left" vertical="center" indent="1"/>
    </xf>
    <xf numFmtId="4" fontId="10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89" borderId="29" applyNumberFormat="0" applyProtection="0">
      <alignment horizontal="left" vertical="center" indent="1"/>
    </xf>
    <xf numFmtId="0" fontId="28" fillId="90" borderId="29" applyNumberFormat="0" applyProtection="0">
      <alignment horizontal="left" vertical="center" indent="1"/>
    </xf>
    <xf numFmtId="0" fontId="28" fillId="90" borderId="29" applyNumberFormat="0" applyProtection="0">
      <alignment horizontal="left" vertical="center" indent="1"/>
    </xf>
    <xf numFmtId="0" fontId="28" fillId="90" borderId="29" applyNumberFormat="0" applyProtection="0">
      <alignment horizontal="left" vertical="center" indent="1"/>
    </xf>
    <xf numFmtId="0" fontId="28" fillId="90" borderId="29" applyNumberFormat="0" applyProtection="0">
      <alignment horizontal="left" vertical="center" indent="1"/>
    </xf>
    <xf numFmtId="0" fontId="28" fillId="90" borderId="29" applyNumberFormat="0" applyProtection="0">
      <alignment horizontal="left" vertical="center" indent="1"/>
    </xf>
    <xf numFmtId="0" fontId="28" fillId="90" borderId="29" applyNumberFormat="0" applyProtection="0">
      <alignment horizontal="left" vertical="center" indent="1"/>
    </xf>
    <xf numFmtId="0" fontId="28" fillId="90" borderId="29" applyNumberFormat="0" applyProtection="0">
      <alignment horizontal="left" vertical="center" indent="1"/>
    </xf>
    <xf numFmtId="0" fontId="28" fillId="90" borderId="29" applyNumberFormat="0" applyProtection="0">
      <alignment horizontal="left" vertical="center" indent="1"/>
    </xf>
    <xf numFmtId="0" fontId="28" fillId="65" borderId="29" applyNumberFormat="0" applyProtection="0">
      <alignment horizontal="left" vertical="center" indent="1"/>
    </xf>
    <xf numFmtId="0" fontId="28" fillId="65" borderId="29" applyNumberFormat="0" applyProtection="0">
      <alignment horizontal="left" vertical="center" indent="1"/>
    </xf>
    <xf numFmtId="0" fontId="28" fillId="65" borderId="29" applyNumberFormat="0" applyProtection="0">
      <alignment horizontal="left" vertical="center" indent="1"/>
    </xf>
    <xf numFmtId="0" fontId="28" fillId="65" borderId="29" applyNumberFormat="0" applyProtection="0">
      <alignment horizontal="left" vertical="center" indent="1"/>
    </xf>
    <xf numFmtId="0" fontId="28" fillId="65" borderId="29" applyNumberFormat="0" applyProtection="0">
      <alignment horizontal="left" vertical="center" indent="1"/>
    </xf>
    <xf numFmtId="0" fontId="28" fillId="65" borderId="29" applyNumberFormat="0" applyProtection="0">
      <alignment horizontal="left" vertical="center" indent="1"/>
    </xf>
    <xf numFmtId="0" fontId="28" fillId="65" borderId="29" applyNumberFormat="0" applyProtection="0">
      <alignment horizontal="left" vertical="center" indent="1"/>
    </xf>
    <xf numFmtId="0" fontId="28" fillId="65" borderId="29" applyNumberFormat="0" applyProtection="0">
      <alignment horizontal="left" vertical="center" indent="1"/>
    </xf>
    <xf numFmtId="0" fontId="28" fillId="75" borderId="29" applyNumberFormat="0" applyProtection="0">
      <alignment horizontal="left" vertical="center" indent="1"/>
    </xf>
    <xf numFmtId="0" fontId="28" fillId="75" borderId="29" applyNumberFormat="0" applyProtection="0">
      <alignment horizontal="left" vertical="center" indent="1"/>
    </xf>
    <xf numFmtId="0" fontId="28" fillId="75" borderId="29" applyNumberFormat="0" applyProtection="0">
      <alignment horizontal="left" vertical="center" indent="1"/>
    </xf>
    <xf numFmtId="0" fontId="28" fillId="75" borderId="29" applyNumberFormat="0" applyProtection="0">
      <alignment horizontal="left" vertical="center" indent="1"/>
    </xf>
    <xf numFmtId="0" fontId="28" fillId="75" borderId="29" applyNumberFormat="0" applyProtection="0">
      <alignment horizontal="left" vertical="center" indent="1"/>
    </xf>
    <xf numFmtId="0" fontId="28" fillId="75" borderId="29" applyNumberFormat="0" applyProtection="0">
      <alignment horizontal="left" vertical="center" indent="1"/>
    </xf>
    <xf numFmtId="0" fontId="28" fillId="75" borderId="29" applyNumberFormat="0" applyProtection="0">
      <alignment horizontal="left" vertical="center" indent="1"/>
    </xf>
    <xf numFmtId="0" fontId="28" fillId="75" borderId="29" applyNumberFormat="0" applyProtection="0">
      <alignment horizontal="left" vertical="center" indent="1"/>
    </xf>
    <xf numFmtId="0" fontId="28" fillId="63" borderId="22" applyNumberFormat="0">
      <protection locked="0"/>
    </xf>
    <xf numFmtId="0" fontId="28" fillId="0" borderId="0"/>
    <xf numFmtId="0" fontId="28" fillId="63" borderId="22" applyNumberFormat="0">
      <protection locked="0"/>
    </xf>
    <xf numFmtId="0" fontId="28" fillId="63" borderId="22" applyNumberFormat="0">
      <protection locked="0"/>
    </xf>
    <xf numFmtId="0" fontId="76" fillId="58" borderId="36" applyBorder="0"/>
    <xf numFmtId="4" fontId="108" fillId="91" borderId="29" applyNumberFormat="0" applyProtection="0">
      <alignment vertical="center"/>
    </xf>
    <xf numFmtId="4" fontId="108" fillId="91" borderId="29" applyNumberFormat="0" applyProtection="0">
      <alignment vertical="center"/>
    </xf>
    <xf numFmtId="4" fontId="109" fillId="91" borderId="29" applyNumberFormat="0" applyProtection="0">
      <alignment vertical="center"/>
    </xf>
    <xf numFmtId="4" fontId="109" fillId="91" borderId="29" applyNumberFormat="0" applyProtection="0">
      <alignment vertical="center"/>
    </xf>
    <xf numFmtId="4" fontId="108" fillId="91" borderId="29" applyNumberFormat="0" applyProtection="0">
      <alignment horizontal="left" vertical="center" indent="1"/>
    </xf>
    <xf numFmtId="4" fontId="108" fillId="91" borderId="29" applyNumberFormat="0" applyProtection="0">
      <alignment horizontal="left" vertical="center" indent="1"/>
    </xf>
    <xf numFmtId="4" fontId="108" fillId="91" borderId="29" applyNumberFormat="0" applyProtection="0">
      <alignment horizontal="left" vertical="center" indent="1"/>
    </xf>
    <xf numFmtId="4" fontId="108" fillId="91" borderId="29" applyNumberFormat="0" applyProtection="0">
      <alignment horizontal="left" vertical="center" indent="1"/>
    </xf>
    <xf numFmtId="4" fontId="108" fillId="87" borderId="29" applyNumberFormat="0" applyProtection="0">
      <alignment horizontal="right" vertical="center"/>
    </xf>
    <xf numFmtId="4" fontId="108" fillId="87" borderId="29" applyNumberFormat="0" applyProtection="0">
      <alignment horizontal="right" vertical="center"/>
    </xf>
    <xf numFmtId="4" fontId="108" fillId="87" borderId="29" applyNumberFormat="0" applyProtection="0">
      <alignment horizontal="right" vertical="center"/>
    </xf>
    <xf numFmtId="4" fontId="109" fillId="87" borderId="29" applyNumberFormat="0" applyProtection="0">
      <alignment horizontal="right" vertical="center"/>
    </xf>
    <xf numFmtId="4" fontId="109" fillId="87" borderId="29" applyNumberFormat="0" applyProtection="0">
      <alignment horizontal="right" vertical="center"/>
    </xf>
    <xf numFmtId="0" fontId="28" fillId="75" borderId="29" applyNumberFormat="0" applyProtection="0">
      <alignment horizontal="left" vertical="center" indent="1"/>
    </xf>
    <xf numFmtId="0" fontId="28" fillId="75" borderId="29" applyNumberFormat="0" applyProtection="0">
      <alignment horizontal="left" vertical="center" indent="1"/>
    </xf>
    <xf numFmtId="0" fontId="28" fillId="75" borderId="29" applyNumberFormat="0" applyProtection="0">
      <alignment horizontal="left" vertical="center" indent="1"/>
    </xf>
    <xf numFmtId="0" fontId="28" fillId="75" borderId="29" applyNumberFormat="0" applyProtection="0">
      <alignment horizontal="left" vertical="center" indent="1"/>
    </xf>
    <xf numFmtId="0" fontId="28" fillId="75" borderId="29" applyNumberFormat="0" applyProtection="0">
      <alignment horizontal="left" vertical="center" indent="1"/>
    </xf>
    <xf numFmtId="0" fontId="28" fillId="75" borderId="29" applyNumberFormat="0" applyProtection="0">
      <alignment horizontal="left" vertical="center" indent="1"/>
    </xf>
    <xf numFmtId="0" fontId="28" fillId="75" borderId="29" applyNumberFormat="0" applyProtection="0">
      <alignment horizontal="left" vertical="center" indent="1"/>
    </xf>
    <xf numFmtId="0" fontId="28" fillId="75" borderId="29" applyNumberFormat="0" applyProtection="0">
      <alignment horizontal="left" vertical="center" indent="1"/>
    </xf>
    <xf numFmtId="0" fontId="28" fillId="75" borderId="29" applyNumberFormat="0" applyProtection="0">
      <alignment horizontal="left" vertical="center" indent="1"/>
    </xf>
    <xf numFmtId="0" fontId="28" fillId="75" borderId="29" applyNumberFormat="0" applyProtection="0">
      <alignment horizontal="left" vertical="center" indent="1"/>
    </xf>
    <xf numFmtId="0" fontId="28" fillId="75" borderId="29" applyNumberFormat="0" applyProtection="0">
      <alignment horizontal="left" vertical="center" indent="1"/>
    </xf>
    <xf numFmtId="0" fontId="28" fillId="75" borderId="29" applyNumberFormat="0" applyProtection="0">
      <alignment horizontal="left" vertical="center" indent="1"/>
    </xf>
    <xf numFmtId="0" fontId="28" fillId="75" borderId="29" applyNumberFormat="0" applyProtection="0">
      <alignment horizontal="left" vertical="center" indent="1"/>
    </xf>
    <xf numFmtId="0" fontId="28" fillId="75" borderId="29" applyNumberFormat="0" applyProtection="0">
      <alignment horizontal="left" vertical="center" indent="1"/>
    </xf>
    <xf numFmtId="0" fontId="28" fillId="75" borderId="29" applyNumberFormat="0" applyProtection="0">
      <alignment horizontal="left" vertical="center" indent="1"/>
    </xf>
    <xf numFmtId="0" fontId="28" fillId="75" borderId="29" applyNumberFormat="0" applyProtection="0">
      <alignment horizontal="left" vertical="center" indent="1"/>
    </xf>
    <xf numFmtId="0" fontId="28" fillId="75" borderId="29" applyNumberFormat="0" applyProtection="0">
      <alignment horizontal="left" vertical="center" indent="1"/>
    </xf>
    <xf numFmtId="0" fontId="28" fillId="75" borderId="29" applyNumberFormat="0" applyProtection="0">
      <alignment horizontal="left" vertical="center" indent="1"/>
    </xf>
    <xf numFmtId="0" fontId="28" fillId="75" borderId="29" applyNumberFormat="0" applyProtection="0">
      <alignment horizontal="left" vertical="center" indent="1"/>
    </xf>
    <xf numFmtId="0" fontId="28" fillId="75" borderId="29" applyNumberFormat="0" applyProtection="0">
      <alignment horizontal="left" vertical="center" indent="1"/>
    </xf>
    <xf numFmtId="0" fontId="28" fillId="75" borderId="29" applyNumberFormat="0" applyProtection="0">
      <alignment horizontal="left" vertical="center" indent="1"/>
    </xf>
    <xf numFmtId="0" fontId="28" fillId="75" borderId="29" applyNumberFormat="0" applyProtection="0">
      <alignment horizontal="left" vertical="center" indent="1"/>
    </xf>
    <xf numFmtId="0" fontId="28" fillId="75" borderId="29" applyNumberFormat="0" applyProtection="0">
      <alignment horizontal="left" vertical="center" indent="1"/>
    </xf>
    <xf numFmtId="0" fontId="28" fillId="75" borderId="29" applyNumberFormat="0" applyProtection="0">
      <alignment horizontal="left" vertical="center" indent="1"/>
    </xf>
    <xf numFmtId="0" fontId="28" fillId="75" borderId="29" applyNumberFormat="0" applyProtection="0">
      <alignment horizontal="left" vertical="center" indent="1"/>
    </xf>
    <xf numFmtId="0" fontId="28" fillId="75" borderId="29" applyNumberFormat="0" applyProtection="0">
      <alignment horizontal="left" vertical="center" indent="1"/>
    </xf>
    <xf numFmtId="0" fontId="28" fillId="75" borderId="29" applyNumberFormat="0" applyProtection="0">
      <alignment horizontal="left" vertical="center" indent="1"/>
    </xf>
    <xf numFmtId="0" fontId="28" fillId="75" borderId="29" applyNumberFormat="0" applyProtection="0">
      <alignment horizontal="left" vertical="center" indent="1"/>
    </xf>
    <xf numFmtId="0" fontId="28" fillId="75" borderId="29" applyNumberFormat="0" applyProtection="0">
      <alignment horizontal="left" vertical="center" indent="1"/>
    </xf>
    <xf numFmtId="0" fontId="28" fillId="75" borderId="29" applyNumberFormat="0" applyProtection="0">
      <alignment horizontal="left" vertical="center" indent="1"/>
    </xf>
    <xf numFmtId="0" fontId="113" fillId="0" borderId="0" applyNumberFormat="0" applyProtection="0">
      <alignment horizontal="left" indent="5"/>
    </xf>
    <xf numFmtId="0" fontId="64" fillId="92" borderId="22"/>
    <xf numFmtId="4" fontId="114" fillId="87" borderId="29" applyNumberFormat="0" applyProtection="0">
      <alignment horizontal="right" vertical="center"/>
    </xf>
    <xf numFmtId="4" fontId="114" fillId="87" borderId="29" applyNumberFormat="0" applyProtection="0">
      <alignment horizontal="right" vertical="center"/>
    </xf>
    <xf numFmtId="39" fontId="28" fillId="93" borderId="0"/>
    <xf numFmtId="39" fontId="28" fillId="93" borderId="0"/>
    <xf numFmtId="39" fontId="28" fillId="93" borderId="0"/>
    <xf numFmtId="39" fontId="28" fillId="93" borderId="0"/>
    <xf numFmtId="39" fontId="28" fillId="93" borderId="0"/>
    <xf numFmtId="39" fontId="28" fillId="93" borderId="0"/>
    <xf numFmtId="39" fontId="28" fillId="93" borderId="0"/>
    <xf numFmtId="39" fontId="28" fillId="93" borderId="0"/>
    <xf numFmtId="39" fontId="28" fillId="93" borderId="0"/>
    <xf numFmtId="39" fontId="28" fillId="93" borderId="0"/>
    <xf numFmtId="39" fontId="28" fillId="93" borderId="0"/>
    <xf numFmtId="39" fontId="28" fillId="93" borderId="0"/>
    <xf numFmtId="39" fontId="28" fillId="93" borderId="0"/>
    <xf numFmtId="39" fontId="28" fillId="93" borderId="0"/>
    <xf numFmtId="39" fontId="28" fillId="93" borderId="0"/>
    <xf numFmtId="39" fontId="28" fillId="93" borderId="0"/>
    <xf numFmtId="0" fontId="115" fillId="0" borderId="0" applyNumberFormat="0" applyFill="0" applyBorder="0" applyAlignment="0" applyProtection="0"/>
    <xf numFmtId="38" fontId="64" fillId="0" borderId="37"/>
    <xf numFmtId="38" fontId="64" fillId="0" borderId="37"/>
    <xf numFmtId="38" fontId="64" fillId="0" borderId="37"/>
    <xf numFmtId="38" fontId="64" fillId="0" borderId="37"/>
    <xf numFmtId="38" fontId="64" fillId="0" borderId="37"/>
    <xf numFmtId="38" fontId="64" fillId="0" borderId="37"/>
    <xf numFmtId="38" fontId="64" fillId="0" borderId="37"/>
    <xf numFmtId="38" fontId="64" fillId="0" borderId="37"/>
    <xf numFmtId="38" fontId="64" fillId="0" borderId="37"/>
    <xf numFmtId="38" fontId="64" fillId="0" borderId="37"/>
    <xf numFmtId="38" fontId="64" fillId="0" borderId="37"/>
    <xf numFmtId="38" fontId="64" fillId="0" borderId="37"/>
    <xf numFmtId="38" fontId="64" fillId="0" borderId="37"/>
    <xf numFmtId="38" fontId="76" fillId="0" borderId="11"/>
    <xf numFmtId="38" fontId="76" fillId="0" borderId="11"/>
    <xf numFmtId="38" fontId="76" fillId="0" borderId="11"/>
    <xf numFmtId="38" fontId="76" fillId="0" borderId="11"/>
    <xf numFmtId="38" fontId="76" fillId="0" borderId="11"/>
    <xf numFmtId="39" fontId="93" fillId="94" borderId="0"/>
    <xf numFmtId="190" fontId="28" fillId="0" borderId="0">
      <alignment horizontal="left" wrapText="1"/>
    </xf>
    <xf numFmtId="166" fontId="28" fillId="0" borderId="0">
      <alignment horizontal="left" wrapText="1"/>
    </xf>
    <xf numFmtId="165" fontId="28" fillId="0" borderId="0">
      <alignment horizontal="left" wrapText="1"/>
    </xf>
    <xf numFmtId="166" fontId="28" fillId="0" borderId="0">
      <alignment horizontal="left" wrapText="1"/>
    </xf>
    <xf numFmtId="165" fontId="28" fillId="0" borderId="0">
      <alignment horizontal="left" wrapText="1"/>
    </xf>
    <xf numFmtId="165" fontId="28" fillId="0" borderId="0">
      <alignment horizontal="left" wrapText="1"/>
    </xf>
    <xf numFmtId="166" fontId="28" fillId="0" borderId="0">
      <alignment horizontal="left" wrapText="1"/>
    </xf>
    <xf numFmtId="184" fontId="28" fillId="0" borderId="0">
      <alignment horizontal="left" wrapText="1"/>
    </xf>
    <xf numFmtId="187" fontId="28" fillId="0" borderId="0">
      <alignment horizontal="left" wrapText="1"/>
    </xf>
    <xf numFmtId="184" fontId="28" fillId="0" borderId="0">
      <alignment horizontal="left" wrapText="1"/>
    </xf>
    <xf numFmtId="191" fontId="28" fillId="0" borderId="0">
      <alignment horizontal="left" wrapText="1"/>
    </xf>
    <xf numFmtId="191" fontId="28" fillId="0" borderId="0">
      <alignment horizontal="left" wrapText="1"/>
    </xf>
    <xf numFmtId="187"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86" fontId="28" fillId="0" borderId="0">
      <alignment horizontal="left" wrapText="1"/>
    </xf>
    <xf numFmtId="186" fontId="28" fillId="0" borderId="0">
      <alignment horizontal="left" wrapText="1"/>
    </xf>
    <xf numFmtId="186" fontId="28" fillId="0" borderId="0">
      <alignment horizontal="left" wrapText="1"/>
    </xf>
    <xf numFmtId="186" fontId="28" fillId="0" borderId="0">
      <alignment horizontal="left" wrapText="1"/>
    </xf>
    <xf numFmtId="184" fontId="28" fillId="0" borderId="0">
      <alignment horizontal="left" wrapText="1"/>
    </xf>
    <xf numFmtId="184" fontId="28" fillId="0" borderId="0">
      <alignment horizontal="left" wrapText="1"/>
    </xf>
    <xf numFmtId="184" fontId="28" fillId="0" borderId="0">
      <alignment horizontal="left" wrapText="1"/>
    </xf>
    <xf numFmtId="184" fontId="28" fillId="0" borderId="0">
      <alignment horizontal="left" wrapText="1"/>
    </xf>
    <xf numFmtId="184" fontId="28" fillId="0" borderId="0">
      <alignment horizontal="left" wrapText="1"/>
    </xf>
    <xf numFmtId="184" fontId="28" fillId="0" borderId="0">
      <alignment horizontal="left" wrapText="1"/>
    </xf>
    <xf numFmtId="184" fontId="28" fillId="0" borderId="0">
      <alignment horizontal="left" wrapText="1"/>
    </xf>
    <xf numFmtId="191" fontId="28" fillId="0" borderId="0">
      <alignment horizontal="left" wrapText="1"/>
    </xf>
    <xf numFmtId="191" fontId="28" fillId="0" borderId="0">
      <alignment horizontal="left" wrapText="1"/>
    </xf>
    <xf numFmtId="184" fontId="28" fillId="0" borderId="0">
      <alignment horizontal="left" wrapText="1"/>
    </xf>
    <xf numFmtId="166" fontId="28" fillId="0" borderId="0">
      <alignment horizontal="left" wrapText="1"/>
    </xf>
    <xf numFmtId="0" fontId="28" fillId="0" borderId="0">
      <alignment horizontal="left" wrapText="1"/>
    </xf>
    <xf numFmtId="0" fontId="108" fillId="0" borderId="0" applyNumberFormat="0" applyBorder="0" applyAlignment="0"/>
    <xf numFmtId="0" fontId="108" fillId="0" borderId="0" applyNumberFormat="0" applyBorder="0" applyAlignment="0"/>
    <xf numFmtId="0" fontId="116" fillId="0" borderId="0" applyNumberFormat="0" applyBorder="0" applyAlignment="0"/>
    <xf numFmtId="0" fontId="116" fillId="0" borderId="0" applyNumberFormat="0" applyBorder="0" applyAlignment="0"/>
    <xf numFmtId="0" fontId="110" fillId="0" borderId="0" applyNumberFormat="0" applyBorder="0" applyAlignment="0"/>
    <xf numFmtId="0" fontId="110" fillId="0" borderId="0" applyNumberFormat="0" applyBorder="0" applyAlignment="0"/>
    <xf numFmtId="40" fontId="117" fillId="0" borderId="0" applyBorder="0">
      <alignment horizontal="right"/>
    </xf>
    <xf numFmtId="41" fontId="118" fillId="62" borderId="0">
      <alignment horizontal="left"/>
    </xf>
    <xf numFmtId="0" fontId="28" fillId="0" borderId="0" applyNumberFormat="0" applyBorder="0" applyAlignment="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5" fillId="0" borderId="0" applyNumberFormat="0" applyFill="0" applyBorder="0" applyAlignment="0" applyProtection="0"/>
    <xf numFmtId="0" fontId="119"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20"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03" fillId="0" borderId="0"/>
    <xf numFmtId="0" fontId="104" fillId="72" borderId="0"/>
    <xf numFmtId="192" fontId="121" fillId="62" borderId="0">
      <alignment horizontal="left" vertical="center"/>
    </xf>
    <xf numFmtId="0" fontId="29" fillId="62" borderId="0">
      <alignment horizontal="left" wrapText="1"/>
    </xf>
    <xf numFmtId="0" fontId="29" fillId="62" borderId="0">
      <alignment horizontal="left" wrapText="1"/>
    </xf>
    <xf numFmtId="0" fontId="29" fillId="62" borderId="0">
      <alignment horizontal="left" wrapText="1"/>
    </xf>
    <xf numFmtId="0" fontId="122" fillId="0" borderId="0">
      <alignment horizontal="left" vertical="center"/>
    </xf>
    <xf numFmtId="0" fontId="58" fillId="0" borderId="38" applyNumberFormat="0" applyFill="0" applyAlignment="0" applyProtection="0"/>
    <xf numFmtId="0" fontId="58" fillId="0" borderId="38" applyNumberFormat="0" applyFill="0" applyAlignment="0" applyProtection="0"/>
    <xf numFmtId="0" fontId="58" fillId="0" borderId="38" applyNumberFormat="0" applyFill="0" applyAlignment="0" applyProtection="0"/>
    <xf numFmtId="0" fontId="26" fillId="0" borderId="39" applyNumberFormat="0" applyFill="0" applyAlignment="0" applyProtection="0"/>
    <xf numFmtId="0" fontId="26" fillId="0" borderId="39" applyNumberFormat="0" applyFill="0" applyAlignment="0" applyProtection="0"/>
    <xf numFmtId="0" fontId="26" fillId="0" borderId="39" applyNumberFormat="0" applyFill="0" applyAlignment="0" applyProtection="0"/>
    <xf numFmtId="0" fontId="26" fillId="0" borderId="39" applyNumberFormat="0" applyFill="0" applyAlignment="0" applyProtection="0"/>
    <xf numFmtId="0" fontId="26" fillId="0" borderId="9" applyNumberFormat="0" applyFill="0" applyAlignment="0" applyProtection="0"/>
    <xf numFmtId="0" fontId="58" fillId="0" borderId="38" applyNumberFormat="0" applyFill="0" applyAlignment="0" applyProtection="0"/>
    <xf numFmtId="0" fontId="26" fillId="0" borderId="39" applyNumberFormat="0" applyFill="0" applyAlignment="0" applyProtection="0"/>
    <xf numFmtId="0" fontId="26" fillId="0" borderId="39" applyNumberFormat="0" applyFill="0" applyAlignment="0" applyProtection="0"/>
    <xf numFmtId="0" fontId="47" fillId="0" borderId="40" applyNumberFormat="0" applyFont="0" applyFill="0" applyAlignment="0" applyProtection="0"/>
    <xf numFmtId="0" fontId="47" fillId="0" borderId="40" applyNumberFormat="0" applyFont="0" applyFill="0" applyAlignment="0" applyProtection="0"/>
    <xf numFmtId="0" fontId="47" fillId="0" borderId="40" applyNumberFormat="0" applyFont="0" applyFill="0" applyAlignment="0" applyProtection="0"/>
    <xf numFmtId="0" fontId="47" fillId="0" borderId="40" applyNumberFormat="0" applyFont="0" applyFill="0" applyAlignment="0" applyProtection="0"/>
    <xf numFmtId="0" fontId="58" fillId="0" borderId="38" applyNumberFormat="0" applyFill="0" applyAlignment="0" applyProtection="0"/>
    <xf numFmtId="0" fontId="49" fillId="0" borderId="41"/>
    <xf numFmtId="0" fontId="50" fillId="0" borderId="41"/>
    <xf numFmtId="0" fontId="50" fillId="0" borderId="41"/>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2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123" fillId="0" borderId="0" applyNumberFormat="0" applyFill="0" applyBorder="0" applyAlignment="0" applyProtection="0"/>
    <xf numFmtId="0" fontId="14" fillId="0" borderId="0"/>
    <xf numFmtId="43" fontId="14" fillId="0" borderId="0" applyFont="0" applyFill="0" applyBorder="0" applyAlignment="0" applyProtection="0"/>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7"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6"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65" fontId="28" fillId="0" borderId="0">
      <alignment horizontal="left" wrapText="1"/>
    </xf>
    <xf numFmtId="193" fontId="126" fillId="0" borderId="0">
      <alignment horizontal="left"/>
    </xf>
    <xf numFmtId="194" fontId="127" fillId="0" borderId="0">
      <alignment horizontal="left"/>
    </xf>
    <xf numFmtId="0" fontId="128" fillId="0" borderId="42"/>
    <xf numFmtId="0" fontId="129" fillId="0" borderId="0"/>
    <xf numFmtId="0" fontId="127" fillId="0" borderId="0" applyFont="0" applyFill="0" applyBorder="0" applyAlignment="0" applyProtection="0">
      <alignment horizontal="right"/>
    </xf>
    <xf numFmtId="0" fontId="129" fillId="0" borderId="42"/>
    <xf numFmtId="0" fontId="129" fillId="0" borderId="0"/>
    <xf numFmtId="0" fontId="130" fillId="0" borderId="42"/>
    <xf numFmtId="195" fontId="131" fillId="0" borderId="0" applyNumberFormat="0" applyFill="0" applyBorder="0" applyProtection="0">
      <alignment horizontal="right"/>
    </xf>
    <xf numFmtId="14" fontId="29" fillId="96" borderId="30">
      <alignment horizontal="center" vertical="center" wrapText="1"/>
    </xf>
    <xf numFmtId="0" fontId="130" fillId="0" borderId="31"/>
    <xf numFmtId="19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191" fontId="28" fillId="0" borderId="0" applyFont="0" applyFill="0" applyBorder="0" applyAlignment="0" applyProtection="0"/>
    <xf numFmtId="0" fontId="28" fillId="75" borderId="29" applyNumberFormat="0" applyProtection="0">
      <alignment horizontal="left" vertical="center" indent="1"/>
    </xf>
    <xf numFmtId="0" fontId="132" fillId="0" borderId="0"/>
    <xf numFmtId="0" fontId="130" fillId="0" borderId="33"/>
    <xf numFmtId="0" fontId="133" fillId="0" borderId="0"/>
    <xf numFmtId="0" fontId="134" fillId="0" borderId="0" applyFill="0" applyBorder="0" applyProtection="0">
      <alignment horizontal="left" vertical="top"/>
    </xf>
    <xf numFmtId="43" fontId="28" fillId="0" borderId="0" applyFont="0" applyFill="0" applyBorder="0" applyAlignment="0" applyProtection="0"/>
    <xf numFmtId="0" fontId="135" fillId="0" borderId="0"/>
    <xf numFmtId="43" fontId="135" fillId="0" borderId="0" applyFont="0" applyFill="0" applyBorder="0" applyAlignment="0" applyProtection="0"/>
    <xf numFmtId="0" fontId="13" fillId="0" borderId="0"/>
    <xf numFmtId="9" fontId="13" fillId="0" borderId="0" applyFont="0" applyFill="0" applyBorder="0" applyAlignment="0" applyProtection="0"/>
    <xf numFmtId="0" fontId="12" fillId="0" borderId="0"/>
    <xf numFmtId="9" fontId="12" fillId="0" borderId="0" applyFont="0" applyFill="0" applyBorder="0" applyAlignment="0" applyProtection="0"/>
    <xf numFmtId="44" fontId="28"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0" fillId="0" borderId="0"/>
    <xf numFmtId="0" fontId="167" fillId="0" borderId="0"/>
    <xf numFmtId="43" fontId="167" fillId="0" borderId="0" applyFont="0" applyFill="0" applyBorder="0" applyAlignment="0" applyProtection="0"/>
    <xf numFmtId="0" fontId="167" fillId="0" borderId="0"/>
    <xf numFmtId="43" fontId="167" fillId="0" borderId="0" applyFont="0" applyFill="0" applyBorder="0" applyAlignment="0" applyProtection="0"/>
    <xf numFmtId="0" fontId="167" fillId="0" borderId="0"/>
    <xf numFmtId="43" fontId="167" fillId="0" borderId="0" applyFont="0" applyFill="0" applyBorder="0" applyAlignment="0" applyProtection="0"/>
    <xf numFmtId="0" fontId="167" fillId="0" borderId="0"/>
    <xf numFmtId="43" fontId="167" fillId="0" borderId="0" applyFont="0" applyFill="0" applyBorder="0" applyAlignment="0" applyProtection="0"/>
  </cellStyleXfs>
  <cellXfs count="623">
    <xf numFmtId="0" fontId="0" fillId="0" borderId="0" xfId="0"/>
    <xf numFmtId="0" fontId="29" fillId="0" borderId="0" xfId="0" applyFont="1" applyAlignment="1">
      <alignment horizontal="center" vertical="center"/>
    </xf>
    <xf numFmtId="0" fontId="29" fillId="0" borderId="0" xfId="0" applyFont="1"/>
    <xf numFmtId="164" fontId="0" fillId="0" borderId="0" xfId="0" applyNumberFormat="1"/>
    <xf numFmtId="5" fontId="0" fillId="0" borderId="0" xfId="0" applyNumberFormat="1"/>
    <xf numFmtId="0" fontId="0" fillId="0" borderId="0" xfId="0" applyAlignment="1">
      <alignment horizontal="center"/>
    </xf>
    <xf numFmtId="7" fontId="0" fillId="0" borderId="0" xfId="0" applyNumberFormat="1"/>
    <xf numFmtId="0" fontId="124" fillId="95" borderId="0" xfId="9304" applyFont="1" applyFill="1" applyAlignment="1">
      <alignment vertical="top"/>
    </xf>
    <xf numFmtId="0" fontId="14" fillId="95" borderId="0" xfId="9304" applyFill="1"/>
    <xf numFmtId="0" fontId="125" fillId="95" borderId="0" xfId="9304" applyFont="1" applyFill="1" applyAlignment="1">
      <alignment horizontal="right"/>
    </xf>
    <xf numFmtId="0" fontId="14" fillId="0" borderId="0" xfId="9304" applyFill="1"/>
    <xf numFmtId="43" fontId="14" fillId="0" borderId="22" xfId="9305" applyFont="1" applyFill="1" applyBorder="1" applyAlignment="1">
      <alignment vertical="top"/>
    </xf>
    <xf numFmtId="43" fontId="14" fillId="0" borderId="22" xfId="7457" applyFont="1" applyFill="1" applyBorder="1" applyAlignment="1">
      <alignment vertical="top"/>
    </xf>
    <xf numFmtId="43" fontId="14" fillId="0" borderId="0" xfId="7457" applyFont="1" applyFill="1" applyAlignment="1">
      <alignment vertical="top"/>
    </xf>
    <xf numFmtId="188" fontId="14" fillId="0" borderId="0" xfId="7457" applyNumberFormat="1" applyFont="1" applyFill="1" applyAlignment="1">
      <alignment horizontal="right" vertical="top"/>
    </xf>
    <xf numFmtId="188" fontId="14" fillId="0" borderId="0" xfId="9304" applyNumberFormat="1" applyFill="1"/>
    <xf numFmtId="188" fontId="14" fillId="0" borderId="22" xfId="9304" applyNumberFormat="1" applyFill="1" applyBorder="1" applyAlignment="1">
      <alignment vertical="top"/>
    </xf>
    <xf numFmtId="0" fontId="14" fillId="0" borderId="0" xfId="9304" applyFill="1" applyAlignment="1">
      <alignment vertical="top"/>
    </xf>
    <xf numFmtId="0" fontId="135" fillId="0" borderId="0" xfId="9567"/>
    <xf numFmtId="40" fontId="136" fillId="0" borderId="0" xfId="9567" applyNumberFormat="1" applyFont="1" applyFill="1" applyBorder="1"/>
    <xf numFmtId="17" fontId="136" fillId="0" borderId="0" xfId="9567" applyNumberFormat="1" applyFont="1" applyFill="1" applyBorder="1" applyAlignment="1">
      <alignment horizontal="center"/>
    </xf>
    <xf numFmtId="40" fontId="137" fillId="0" borderId="0" xfId="9568" applyNumberFormat="1" applyFont="1" applyFill="1" applyBorder="1" applyAlignment="1">
      <alignment horizontal="centerContinuous"/>
    </xf>
    <xf numFmtId="40" fontId="136" fillId="0" borderId="0" xfId="9568" applyNumberFormat="1" applyFont="1" applyFill="1" applyBorder="1" applyAlignment="1">
      <alignment horizontal="centerContinuous"/>
    </xf>
    <xf numFmtId="197" fontId="136" fillId="0" borderId="0" xfId="9568" applyNumberFormat="1" applyFont="1" applyFill="1" applyBorder="1" applyAlignment="1">
      <alignment horizontal="center"/>
    </xf>
    <xf numFmtId="0" fontId="136" fillId="0" borderId="0" xfId="9567" applyFont="1" applyFill="1" applyBorder="1"/>
    <xf numFmtId="40" fontId="138" fillId="0" borderId="0" xfId="9568" quotePrefix="1" applyNumberFormat="1" applyFont="1" applyFill="1" applyBorder="1" applyAlignment="1">
      <alignment horizontal="center"/>
    </xf>
    <xf numFmtId="40" fontId="138" fillId="0" borderId="0" xfId="9568" applyNumberFormat="1" applyFont="1" applyFill="1" applyBorder="1" applyAlignment="1">
      <alignment horizontal="center"/>
    </xf>
    <xf numFmtId="40" fontId="136" fillId="0" borderId="0" xfId="9568" applyNumberFormat="1" applyFont="1" applyFill="1" applyBorder="1" applyAlignment="1">
      <alignment horizontal="center"/>
    </xf>
    <xf numFmtId="40" fontId="136" fillId="0" borderId="34" xfId="9567" quotePrefix="1" applyNumberFormat="1" applyFont="1" applyFill="1" applyBorder="1" applyAlignment="1">
      <alignment horizontal="center"/>
    </xf>
    <xf numFmtId="17" fontId="138" fillId="0" borderId="34" xfId="9567" applyNumberFormat="1" applyFont="1" applyFill="1" applyBorder="1" applyAlignment="1">
      <alignment horizontal="center"/>
    </xf>
    <xf numFmtId="40" fontId="138" fillId="0" borderId="34" xfId="9568" applyNumberFormat="1" applyFont="1" applyFill="1" applyBorder="1" applyAlignment="1">
      <alignment horizontal="center"/>
    </xf>
    <xf numFmtId="40" fontId="136" fillId="0" borderId="34" xfId="9568" applyNumberFormat="1" applyFont="1" applyFill="1" applyBorder="1" applyAlignment="1">
      <alignment horizontal="center"/>
    </xf>
    <xf numFmtId="0" fontId="136" fillId="0" borderId="0" xfId="9567" applyFont="1" applyFill="1" applyBorder="1" applyAlignment="1">
      <alignment horizontal="center"/>
    </xf>
    <xf numFmtId="40" fontId="136" fillId="0" borderId="0" xfId="9568" applyNumberFormat="1" applyFont="1" applyFill="1" applyBorder="1"/>
    <xf numFmtId="198" fontId="136" fillId="0" borderId="0" xfId="9568" applyNumberFormat="1" applyFont="1" applyFill="1" applyBorder="1"/>
    <xf numFmtId="43" fontId="0" fillId="0" borderId="0" xfId="9566" applyFont="1"/>
    <xf numFmtId="43" fontId="0" fillId="0" borderId="0" xfId="0" applyNumberFormat="1"/>
    <xf numFmtId="0" fontId="135" fillId="0" borderId="0" xfId="9567" applyFill="1"/>
    <xf numFmtId="0" fontId="29" fillId="0" borderId="0" xfId="0" applyFont="1" applyAlignment="1">
      <alignment vertical="top"/>
    </xf>
    <xf numFmtId="0" fontId="0" fillId="0" borderId="0" xfId="0" applyAlignment="1">
      <alignment vertical="top"/>
    </xf>
    <xf numFmtId="188" fontId="13" fillId="0" borderId="0" xfId="7457" applyNumberFormat="1" applyFont="1" applyFill="1" applyAlignment="1">
      <alignment horizontal="right" vertical="top"/>
    </xf>
    <xf numFmtId="43" fontId="0" fillId="0" borderId="0" xfId="0" applyNumberFormat="1" applyAlignment="1">
      <alignment vertical="top"/>
    </xf>
    <xf numFmtId="0" fontId="0" fillId="65" borderId="22" xfId="0" applyFill="1" applyBorder="1" applyAlignment="1">
      <alignment vertical="top"/>
    </xf>
    <xf numFmtId="2" fontId="0" fillId="0" borderId="0" xfId="0" applyNumberFormat="1" applyAlignment="1">
      <alignment horizontal="right" vertical="top"/>
    </xf>
    <xf numFmtId="43" fontId="13" fillId="0" borderId="0" xfId="7457" applyFont="1" applyAlignment="1">
      <alignment horizontal="right" vertical="top"/>
    </xf>
    <xf numFmtId="43" fontId="13" fillId="0" borderId="0" xfId="7457" applyFont="1" applyAlignment="1">
      <alignment vertical="top"/>
    </xf>
    <xf numFmtId="43" fontId="13" fillId="0" borderId="0" xfId="7457" applyFont="1" applyFill="1" applyAlignment="1">
      <alignment vertical="top"/>
    </xf>
    <xf numFmtId="43" fontId="13" fillId="0" borderId="0" xfId="7457" applyFont="1" applyFill="1" applyAlignment="1">
      <alignment horizontal="right" vertical="top"/>
    </xf>
    <xf numFmtId="4" fontId="0" fillId="0" borderId="0" xfId="0" applyNumberFormat="1"/>
    <xf numFmtId="43" fontId="24" fillId="0" borderId="0" xfId="7457" applyFont="1" applyAlignment="1">
      <alignment vertical="top"/>
    </xf>
    <xf numFmtId="43" fontId="0" fillId="0" borderId="12" xfId="9566" applyFont="1" applyBorder="1"/>
    <xf numFmtId="5" fontId="31" fillId="0" borderId="44" xfId="0" applyNumberFormat="1" applyFont="1" applyBorder="1"/>
    <xf numFmtId="5" fontId="31" fillId="0" borderId="45" xfId="0" applyNumberFormat="1" applyFont="1" applyBorder="1"/>
    <xf numFmtId="5" fontId="0" fillId="0" borderId="43" xfId="0" applyNumberFormat="1" applyBorder="1"/>
    <xf numFmtId="5" fontId="0" fillId="0" borderId="44" xfId="0" applyNumberFormat="1" applyBorder="1"/>
    <xf numFmtId="5" fontId="0" fillId="0" borderId="45" xfId="0" applyNumberFormat="1" applyBorder="1"/>
    <xf numFmtId="0" fontId="29" fillId="0" borderId="0" xfId="9571" applyFont="1" applyAlignment="1">
      <alignment vertical="top"/>
    </xf>
    <xf numFmtId="0" fontId="12" fillId="0" borderId="0" xfId="9571" applyAlignment="1">
      <alignment vertical="top"/>
    </xf>
    <xf numFmtId="0" fontId="12" fillId="0" borderId="0" xfId="9571"/>
    <xf numFmtId="188" fontId="12" fillId="0" borderId="0" xfId="7457" applyNumberFormat="1" applyFont="1" applyFill="1" applyAlignment="1">
      <alignment horizontal="right" vertical="top"/>
    </xf>
    <xf numFmtId="43" fontId="12" fillId="0" borderId="0" xfId="9571" applyNumberFormat="1" applyAlignment="1">
      <alignment vertical="top"/>
    </xf>
    <xf numFmtId="0" fontId="12" fillId="65" borderId="22" xfId="9571" applyFill="1" applyBorder="1" applyAlignment="1">
      <alignment vertical="top"/>
    </xf>
    <xf numFmtId="0" fontId="12" fillId="65" borderId="0" xfId="9571" applyFill="1" applyBorder="1" applyAlignment="1">
      <alignment vertical="top"/>
    </xf>
    <xf numFmtId="2" fontId="12" fillId="0" borderId="0" xfId="9571" applyNumberFormat="1" applyAlignment="1">
      <alignment horizontal="right" vertical="top"/>
    </xf>
    <xf numFmtId="43" fontId="12" fillId="0" borderId="0" xfId="7457" applyFont="1" applyAlignment="1">
      <alignment horizontal="right" vertical="top"/>
    </xf>
    <xf numFmtId="43" fontId="12" fillId="0" borderId="0" xfId="7457" applyFont="1" applyAlignment="1">
      <alignment vertical="top"/>
    </xf>
    <xf numFmtId="43" fontId="12" fillId="0" borderId="0" xfId="9571" applyNumberFormat="1"/>
    <xf numFmtId="0" fontId="12" fillId="100" borderId="0" xfId="9571" applyFill="1" applyAlignment="1">
      <alignment vertical="top"/>
    </xf>
    <xf numFmtId="0" fontId="139" fillId="0" borderId="0" xfId="9571" applyFont="1" applyFill="1" applyAlignment="1">
      <alignment vertical="top"/>
    </xf>
    <xf numFmtId="0" fontId="12" fillId="0" borderId="0" xfId="9571" applyFill="1" applyAlignment="1">
      <alignment vertical="top"/>
    </xf>
    <xf numFmtId="0" fontId="12" fillId="0" borderId="0" xfId="9571" applyFill="1"/>
    <xf numFmtId="0" fontId="12" fillId="0" borderId="0" xfId="9571" applyFill="1" applyAlignment="1">
      <alignment horizontal="center" vertical="top"/>
    </xf>
    <xf numFmtId="43" fontId="12" fillId="0" borderId="0" xfId="7457" applyFont="1" applyFill="1" applyAlignment="1">
      <alignment horizontal="right" vertical="top"/>
    </xf>
    <xf numFmtId="43" fontId="0" fillId="0" borderId="12" xfId="0" applyNumberFormat="1" applyBorder="1"/>
    <xf numFmtId="43" fontId="0" fillId="0" borderId="0" xfId="0" applyNumberFormat="1" applyBorder="1"/>
    <xf numFmtId="0" fontId="26" fillId="99" borderId="0" xfId="9571" applyFont="1" applyFill="1" applyAlignment="1">
      <alignment horizontal="center" vertical="top"/>
    </xf>
    <xf numFmtId="43" fontId="0" fillId="99" borderId="0" xfId="0" applyNumberFormat="1" applyFill="1"/>
    <xf numFmtId="43" fontId="12" fillId="99" borderId="12" xfId="9571" applyNumberFormat="1" applyFill="1" applyBorder="1"/>
    <xf numFmtId="43" fontId="12" fillId="99" borderId="11" xfId="9571" applyNumberFormat="1" applyFill="1" applyBorder="1"/>
    <xf numFmtId="43" fontId="0" fillId="99" borderId="12" xfId="0" applyNumberFormat="1" applyFill="1" applyBorder="1"/>
    <xf numFmtId="0" fontId="0" fillId="0" borderId="0" xfId="0" applyFill="1"/>
    <xf numFmtId="5" fontId="0" fillId="0" borderId="11" xfId="0" applyNumberFormat="1" applyBorder="1"/>
    <xf numFmtId="0" fontId="64" fillId="0" borderId="0" xfId="0" applyFont="1"/>
    <xf numFmtId="43" fontId="64" fillId="0" borderId="0" xfId="0" applyNumberFormat="1" applyFont="1"/>
    <xf numFmtId="5" fontId="64" fillId="0" borderId="0" xfId="0" applyNumberFormat="1" applyFont="1"/>
    <xf numFmtId="43" fontId="64" fillId="0" borderId="12" xfId="0" applyNumberFormat="1" applyFont="1" applyBorder="1"/>
    <xf numFmtId="0" fontId="107" fillId="0" borderId="0" xfId="0" applyFont="1"/>
    <xf numFmtId="0" fontId="0" fillId="0" borderId="0" xfId="0" applyAlignment="1">
      <alignment horizontal="right"/>
    </xf>
    <xf numFmtId="0" fontId="29" fillId="0" borderId="51" xfId="0" applyFont="1" applyBorder="1" applyAlignment="1">
      <alignment horizontal="center" vertical="center" wrapText="1"/>
    </xf>
    <xf numFmtId="0" fontId="29" fillId="0" borderId="52" xfId="0" applyFont="1" applyBorder="1" applyAlignment="1">
      <alignment horizontal="center" vertical="center" wrapText="1"/>
    </xf>
    <xf numFmtId="0" fontId="29" fillId="0" borderId="53" xfId="0" applyFont="1" applyBorder="1" applyAlignment="1">
      <alignment horizontal="center" vertical="center" wrapText="1"/>
    </xf>
    <xf numFmtId="5" fontId="0" fillId="0" borderId="54" xfId="0" applyNumberFormat="1" applyBorder="1"/>
    <xf numFmtId="7" fontId="0" fillId="0" borderId="55" xfId="0" applyNumberFormat="1" applyBorder="1"/>
    <xf numFmtId="7" fontId="0" fillId="0" borderId="56" xfId="0" applyNumberFormat="1" applyBorder="1"/>
    <xf numFmtId="5" fontId="0" fillId="0" borderId="56" xfId="0" applyNumberFormat="1" applyBorder="1"/>
    <xf numFmtId="7" fontId="0" fillId="0" borderId="57" xfId="0" applyNumberFormat="1" applyBorder="1"/>
    <xf numFmtId="0" fontId="29" fillId="0" borderId="52" xfId="0" applyFont="1" applyBorder="1" applyAlignment="1">
      <alignment horizontal="center" vertical="center"/>
    </xf>
    <xf numFmtId="0" fontId="0" fillId="0" borderId="56" xfId="0" applyBorder="1"/>
    <xf numFmtId="0" fontId="76" fillId="0" borderId="0" xfId="0" applyFont="1"/>
    <xf numFmtId="10" fontId="140" fillId="0" borderId="0" xfId="1" applyNumberFormat="1" applyFont="1" applyBorder="1"/>
    <xf numFmtId="10" fontId="141" fillId="0" borderId="0" xfId="1" applyNumberFormat="1" applyFont="1" applyBorder="1"/>
    <xf numFmtId="10" fontId="142" fillId="0" borderId="0" xfId="1" applyNumberFormat="1" applyFont="1" applyBorder="1"/>
    <xf numFmtId="9" fontId="143" fillId="0" borderId="0" xfId="1" applyNumberFormat="1" applyFont="1" applyBorder="1"/>
    <xf numFmtId="0" fontId="29" fillId="0" borderId="58" xfId="0" applyFont="1" applyBorder="1" applyAlignment="1">
      <alignment horizontal="center" vertical="center" wrapText="1"/>
    </xf>
    <xf numFmtId="0" fontId="29" fillId="0" borderId="59" xfId="0" applyFont="1" applyBorder="1" applyAlignment="1">
      <alignment horizontal="center" vertical="center" wrapText="1"/>
    </xf>
    <xf numFmtId="0" fontId="29" fillId="0" borderId="60" xfId="0" applyFont="1" applyBorder="1" applyAlignment="1">
      <alignment horizontal="center" vertical="center" wrapText="1"/>
    </xf>
    <xf numFmtId="5" fontId="0" fillId="0" borderId="65" xfId="0" applyNumberFormat="1" applyBorder="1"/>
    <xf numFmtId="0" fontId="0" fillId="0" borderId="66" xfId="0" applyBorder="1"/>
    <xf numFmtId="0" fontId="144" fillId="101" borderId="0" xfId="9571" applyFont="1" applyFill="1" applyAlignment="1">
      <alignment vertical="top"/>
    </xf>
    <xf numFmtId="0" fontId="28" fillId="101" borderId="0" xfId="0" applyFont="1" applyFill="1"/>
    <xf numFmtId="0" fontId="12" fillId="101" borderId="0" xfId="9571" applyFill="1" applyAlignment="1">
      <alignment vertical="top"/>
    </xf>
    <xf numFmtId="0" fontId="0" fillId="101" borderId="0" xfId="0" applyFill="1"/>
    <xf numFmtId="43" fontId="0" fillId="0" borderId="0" xfId="0" applyNumberFormat="1" applyAlignment="1">
      <alignment horizontal="center"/>
    </xf>
    <xf numFmtId="40" fontId="64" fillId="0" borderId="0" xfId="0" applyNumberFormat="1" applyFont="1"/>
    <xf numFmtId="0" fontId="131" fillId="102" borderId="49" xfId="0" applyFont="1" applyFill="1" applyBorder="1" applyAlignment="1">
      <alignment horizontal="centerContinuous"/>
    </xf>
    <xf numFmtId="0" fontId="131" fillId="102" borderId="15" xfId="0" applyFont="1" applyFill="1" applyBorder="1" applyAlignment="1">
      <alignment horizontal="centerContinuous"/>
    </xf>
    <xf numFmtId="0" fontId="131" fillId="102" borderId="50" xfId="0" applyFont="1" applyFill="1" applyBorder="1" applyAlignment="1">
      <alignment horizontal="centerContinuous"/>
    </xf>
    <xf numFmtId="0" fontId="0" fillId="0" borderId="0" xfId="0" applyAlignment="1">
      <alignment horizontal="left"/>
    </xf>
    <xf numFmtId="0" fontId="29" fillId="0" borderId="67" xfId="0" applyFont="1" applyBorder="1" applyAlignment="1">
      <alignment horizontal="center"/>
    </xf>
    <xf numFmtId="5" fontId="29" fillId="0" borderId="67" xfId="0" applyNumberFormat="1" applyFont="1" applyBorder="1" applyAlignment="1">
      <alignment horizontal="center"/>
    </xf>
    <xf numFmtId="5" fontId="0" fillId="0" borderId="68" xfId="0" applyNumberFormat="1" applyBorder="1"/>
    <xf numFmtId="0" fontId="0" fillId="0" borderId="65" xfId="0" applyBorder="1"/>
    <xf numFmtId="199" fontId="28" fillId="0" borderId="65" xfId="9566" applyNumberFormat="1" applyFont="1" applyBorder="1"/>
    <xf numFmtId="5" fontId="0" fillId="98" borderId="69" xfId="0" applyNumberFormat="1" applyFont="1" applyFill="1" applyBorder="1"/>
    <xf numFmtId="5" fontId="0" fillId="0" borderId="64" xfId="0" applyNumberFormat="1" applyBorder="1"/>
    <xf numFmtId="164" fontId="0" fillId="0" borderId="65" xfId="0" applyNumberFormat="1" applyBorder="1"/>
    <xf numFmtId="5" fontId="0" fillId="0" borderId="46" xfId="0" applyNumberFormat="1" applyBorder="1"/>
    <xf numFmtId="5" fontId="0" fillId="0" borderId="47" xfId="0" applyNumberFormat="1" applyBorder="1"/>
    <xf numFmtId="5" fontId="0" fillId="0" borderId="70" xfId="0" applyNumberFormat="1" applyBorder="1"/>
    <xf numFmtId="5" fontId="0" fillId="0" borderId="71" xfId="0" applyNumberFormat="1" applyBorder="1"/>
    <xf numFmtId="5" fontId="0" fillId="0" borderId="72" xfId="0" applyNumberFormat="1" applyBorder="1"/>
    <xf numFmtId="0" fontId="0" fillId="0" borderId="0" xfId="0" applyBorder="1"/>
    <xf numFmtId="5" fontId="0" fillId="0" borderId="0" xfId="0" applyNumberFormat="1" applyFill="1" applyBorder="1"/>
    <xf numFmtId="164" fontId="0" fillId="0" borderId="46" xfId="0" applyNumberFormat="1" applyFill="1" applyBorder="1"/>
    <xf numFmtId="164" fontId="0" fillId="0" borderId="47" xfId="0" applyNumberFormat="1" applyFill="1" applyBorder="1"/>
    <xf numFmtId="164" fontId="0" fillId="0" borderId="48" xfId="0" applyNumberFormat="1" applyFill="1" applyBorder="1"/>
    <xf numFmtId="5" fontId="0" fillId="0" borderId="73" xfId="0" applyNumberFormat="1" applyBorder="1"/>
    <xf numFmtId="5" fontId="0" fillId="0" borderId="58" xfId="0" applyNumberFormat="1" applyBorder="1"/>
    <xf numFmtId="5" fontId="0" fillId="0" borderId="60" xfId="0" applyNumberFormat="1" applyBorder="1"/>
    <xf numFmtId="5" fontId="0" fillId="0" borderId="74" xfId="0" applyNumberFormat="1" applyBorder="1"/>
    <xf numFmtId="5" fontId="0" fillId="0" borderId="62" xfId="0" applyNumberFormat="1" applyBorder="1"/>
    <xf numFmtId="5" fontId="0" fillId="0" borderId="75" xfId="0" applyNumberFormat="1" applyBorder="1"/>
    <xf numFmtId="5" fontId="0" fillId="0" borderId="63" xfId="0" applyNumberFormat="1" applyBorder="1"/>
    <xf numFmtId="5" fontId="0" fillId="0" borderId="76" xfId="0" applyNumberFormat="1" applyBorder="1"/>
    <xf numFmtId="5" fontId="0" fillId="0" borderId="61" xfId="0" applyNumberFormat="1" applyBorder="1"/>
    <xf numFmtId="5" fontId="0" fillId="0" borderId="51" xfId="0" applyNumberFormat="1" applyBorder="1"/>
    <xf numFmtId="5" fontId="0" fillId="0" borderId="77" xfId="0" applyNumberFormat="1" applyBorder="1"/>
    <xf numFmtId="10" fontId="140" fillId="0" borderId="52" xfId="1" applyNumberFormat="1" applyFont="1" applyBorder="1"/>
    <xf numFmtId="9" fontId="143" fillId="0" borderId="52" xfId="1" applyNumberFormat="1" applyFont="1" applyBorder="1"/>
    <xf numFmtId="0" fontId="0" fillId="0" borderId="52" xfId="0" applyFill="1" applyBorder="1"/>
    <xf numFmtId="0" fontId="0" fillId="0" borderId="52" xfId="0" applyBorder="1"/>
    <xf numFmtId="5" fontId="0" fillId="0" borderId="78" xfId="0" applyNumberFormat="1" applyBorder="1"/>
    <xf numFmtId="5" fontId="0" fillId="0" borderId="79" xfId="0" applyNumberFormat="1" applyBorder="1"/>
    <xf numFmtId="0" fontId="29" fillId="99" borderId="0" xfId="0" applyFont="1" applyFill="1"/>
    <xf numFmtId="0" fontId="0" fillId="99" borderId="0" xfId="0" applyFill="1"/>
    <xf numFmtId="0" fontId="0" fillId="103" borderId="58" xfId="0" applyFill="1" applyBorder="1"/>
    <xf numFmtId="0" fontId="0" fillId="103" borderId="44" xfId="0" applyFill="1" applyBorder="1"/>
    <xf numFmtId="0" fontId="0" fillId="103" borderId="60" xfId="0" applyFill="1" applyBorder="1"/>
    <xf numFmtId="0" fontId="0" fillId="103" borderId="62" xfId="0" applyFill="1" applyBorder="1"/>
    <xf numFmtId="188" fontId="64" fillId="0" borderId="12" xfId="0" applyNumberFormat="1" applyFont="1" applyBorder="1"/>
    <xf numFmtId="10" fontId="141" fillId="0" borderId="48" xfId="1" applyNumberFormat="1" applyFont="1" applyBorder="1"/>
    <xf numFmtId="9" fontId="143" fillId="0" borderId="72" xfId="1" applyNumberFormat="1" applyFont="1" applyBorder="1"/>
    <xf numFmtId="10" fontId="141" fillId="0" borderId="46" xfId="1" applyNumberFormat="1" applyFont="1" applyBorder="1"/>
    <xf numFmtId="9" fontId="143" fillId="0" borderId="70" xfId="1" applyNumberFormat="1" applyFont="1" applyBorder="1"/>
    <xf numFmtId="10" fontId="142" fillId="0" borderId="46" xfId="1" applyNumberFormat="1" applyFont="1" applyBorder="1"/>
    <xf numFmtId="0" fontId="29" fillId="0" borderId="0" xfId="9567" applyFont="1" applyAlignment="1">
      <alignment horizontal="center" vertical="center"/>
    </xf>
    <xf numFmtId="0" fontId="29" fillId="0" borderId="0" xfId="9567" applyFont="1" applyAlignment="1">
      <alignment horizontal="center" vertical="center" wrapText="1"/>
    </xf>
    <xf numFmtId="0" fontId="29" fillId="0" borderId="0" xfId="9567" applyFont="1" applyAlignment="1">
      <alignment horizontal="center"/>
    </xf>
    <xf numFmtId="0" fontId="29" fillId="0" borderId="0" xfId="9567" applyFont="1"/>
    <xf numFmtId="164" fontId="135" fillId="0" borderId="0" xfId="9567" applyNumberFormat="1"/>
    <xf numFmtId="5" fontId="135" fillId="0" borderId="0" xfId="9567" applyNumberFormat="1"/>
    <xf numFmtId="10" fontId="146" fillId="0" borderId="0" xfId="1" applyNumberFormat="1" applyFont="1"/>
    <xf numFmtId="9" fontId="64" fillId="0" borderId="0" xfId="1" applyNumberFormat="1" applyFont="1"/>
    <xf numFmtId="10" fontId="147" fillId="0" borderId="0" xfId="1" applyNumberFormat="1" applyFont="1"/>
    <xf numFmtId="10" fontId="148" fillId="0" borderId="0" xfId="1" applyNumberFormat="1" applyFont="1"/>
    <xf numFmtId="0" fontId="135" fillId="0" borderId="0" xfId="9567" applyAlignment="1">
      <alignment horizontal="center"/>
    </xf>
    <xf numFmtId="7" fontId="135" fillId="0" borderId="10" xfId="9567" applyNumberFormat="1" applyBorder="1"/>
    <xf numFmtId="0" fontId="135" fillId="0" borderId="10" xfId="9567" applyBorder="1"/>
    <xf numFmtId="5" fontId="135" fillId="0" borderId="10" xfId="9567" applyNumberFormat="1" applyBorder="1"/>
    <xf numFmtId="7" fontId="135" fillId="0" borderId="0" xfId="9567" applyNumberFormat="1"/>
    <xf numFmtId="5" fontId="135" fillId="0" borderId="11" xfId="9567" applyNumberFormat="1" applyBorder="1"/>
    <xf numFmtId="0" fontId="135" fillId="0" borderId="0" xfId="9567" applyNumberFormat="1"/>
    <xf numFmtId="5" fontId="135" fillId="98" borderId="12" xfId="9567" applyNumberFormat="1" applyFill="1" applyBorder="1"/>
    <xf numFmtId="0" fontId="149" fillId="0" borderId="0" xfId="9574" applyFont="1"/>
    <xf numFmtId="0" fontId="150" fillId="0" borderId="0" xfId="9574" applyFont="1"/>
    <xf numFmtId="0" fontId="151" fillId="0" borderId="0" xfId="9574" applyFont="1"/>
    <xf numFmtId="0" fontId="150" fillId="98" borderId="64" xfId="9574" applyFont="1" applyFill="1" applyBorder="1"/>
    <xf numFmtId="0" fontId="152" fillId="0" borderId="0" xfId="9574" applyFont="1"/>
    <xf numFmtId="17" fontId="152" fillId="0" borderId="0" xfId="9574" applyNumberFormat="1" applyFont="1"/>
    <xf numFmtId="0" fontId="153" fillId="98" borderId="65" xfId="9574" applyFont="1" applyFill="1" applyBorder="1" applyAlignment="1">
      <alignment horizontal="center"/>
    </xf>
    <xf numFmtId="0" fontId="152" fillId="0" borderId="0" xfId="9574" applyFont="1" applyAlignment="1">
      <alignment horizontal="center"/>
    </xf>
    <xf numFmtId="0" fontId="154" fillId="0" borderId="0" xfId="9574" applyFont="1"/>
    <xf numFmtId="0" fontId="124" fillId="0" borderId="0" xfId="9567" applyFont="1"/>
    <xf numFmtId="0" fontId="153" fillId="98" borderId="65" xfId="9574" applyFont="1" applyFill="1" applyBorder="1"/>
    <xf numFmtId="0" fontId="155" fillId="0" borderId="0" xfId="9574" applyFont="1"/>
    <xf numFmtId="188" fontId="124" fillId="100" borderId="0" xfId="9575" applyNumberFormat="1" applyFont="1" applyFill="1" applyBorder="1"/>
    <xf numFmtId="188" fontId="156" fillId="98" borderId="65" xfId="9575" applyNumberFormat="1" applyFont="1" applyFill="1" applyBorder="1"/>
    <xf numFmtId="7" fontId="152" fillId="0" borderId="0" xfId="9574" applyNumberFormat="1" applyFont="1"/>
    <xf numFmtId="9" fontId="156" fillId="98" borderId="65" xfId="9576" applyFont="1" applyFill="1" applyBorder="1"/>
    <xf numFmtId="7" fontId="153" fillId="98" borderId="65" xfId="9574" applyNumberFormat="1" applyFont="1" applyFill="1" applyBorder="1"/>
    <xf numFmtId="5" fontId="152" fillId="0" borderId="0" xfId="9574" applyNumberFormat="1" applyFont="1" applyAlignment="1">
      <alignment horizontal="center"/>
    </xf>
    <xf numFmtId="5" fontId="152" fillId="0" borderId="0" xfId="9574" applyNumberFormat="1" applyFont="1"/>
    <xf numFmtId="5" fontId="124" fillId="0" borderId="0" xfId="9575" applyNumberFormat="1" applyFont="1" applyBorder="1"/>
    <xf numFmtId="5" fontId="152" fillId="0" borderId="0" xfId="9574" applyNumberFormat="1" applyFont="1" applyBorder="1"/>
    <xf numFmtId="5" fontId="124" fillId="0" borderId="0" xfId="9575" applyNumberFormat="1" applyFont="1"/>
    <xf numFmtId="5" fontId="153" fillId="98" borderId="65" xfId="9574" applyNumberFormat="1" applyFont="1" applyFill="1" applyBorder="1"/>
    <xf numFmtId="5" fontId="155" fillId="0" borderId="0" xfId="9574" applyNumberFormat="1" applyFont="1"/>
    <xf numFmtId="5" fontId="152" fillId="0" borderId="0" xfId="9574" applyNumberFormat="1" applyFont="1" applyFill="1"/>
    <xf numFmtId="5" fontId="124" fillId="0" borderId="0" xfId="9575" applyNumberFormat="1" applyFont="1" applyFill="1" applyBorder="1"/>
    <xf numFmtId="5" fontId="124" fillId="0" borderId="0" xfId="9575" applyNumberFormat="1" applyFont="1" applyFill="1"/>
    <xf numFmtId="5" fontId="157" fillId="0" borderId="0" xfId="9574" applyNumberFormat="1" applyFont="1"/>
    <xf numFmtId="5" fontId="124" fillId="0" borderId="10" xfId="9575" applyNumberFormat="1" applyFont="1" applyBorder="1"/>
    <xf numFmtId="7" fontId="153" fillId="98" borderId="80" xfId="9574" applyNumberFormat="1" applyFont="1" applyFill="1" applyBorder="1"/>
    <xf numFmtId="5" fontId="124" fillId="0" borderId="12" xfId="9575" applyNumberFormat="1" applyFont="1" applyBorder="1"/>
    <xf numFmtId="5" fontId="153" fillId="0" borderId="12" xfId="9575" applyNumberFormat="1" applyFont="1" applyBorder="1"/>
    <xf numFmtId="7" fontId="153" fillId="0" borderId="12" xfId="9575" applyNumberFormat="1" applyFont="1" applyBorder="1"/>
    <xf numFmtId="5" fontId="153" fillId="0" borderId="65" xfId="9574" applyNumberFormat="1" applyFont="1" applyFill="1" applyBorder="1"/>
    <xf numFmtId="7" fontId="0" fillId="0" borderId="10" xfId="9575" applyNumberFormat="1" applyFont="1" applyBorder="1"/>
    <xf numFmtId="0" fontId="11" fillId="0" borderId="10" xfId="9574" applyBorder="1"/>
    <xf numFmtId="5" fontId="158" fillId="0" borderId="10" xfId="9574" applyNumberFormat="1" applyFont="1" applyBorder="1"/>
    <xf numFmtId="0" fontId="65" fillId="0" borderId="0" xfId="9567" applyFont="1"/>
    <xf numFmtId="0" fontId="11" fillId="0" borderId="0" xfId="9574"/>
    <xf numFmtId="7" fontId="158" fillId="0" borderId="12" xfId="9574" applyNumberFormat="1" applyFont="1" applyBorder="1"/>
    <xf numFmtId="7" fontId="11" fillId="0" borderId="0" xfId="9574" applyNumberFormat="1"/>
    <xf numFmtId="43" fontId="0" fillId="0" borderId="0" xfId="9575" applyFont="1"/>
    <xf numFmtId="7" fontId="0" fillId="0" borderId="0" xfId="9575" applyNumberFormat="1" applyFont="1"/>
    <xf numFmtId="0" fontId="158" fillId="0" borderId="0" xfId="9574" applyFont="1"/>
    <xf numFmtId="191" fontId="0" fillId="0" borderId="0" xfId="1" applyNumberFormat="1" applyFont="1"/>
    <xf numFmtId="0" fontId="159" fillId="0" borderId="0" xfId="9567" applyFont="1" applyFill="1"/>
    <xf numFmtId="188" fontId="0" fillId="0" borderId="0" xfId="9566" applyNumberFormat="1" applyFont="1" applyFill="1"/>
    <xf numFmtId="0" fontId="160" fillId="0" borderId="0" xfId="9567" applyFont="1" applyFill="1"/>
    <xf numFmtId="188" fontId="131" fillId="0" borderId="49" xfId="9566" applyNumberFormat="1" applyFont="1" applyFill="1" applyBorder="1" applyAlignment="1">
      <alignment horizontal="centerContinuous"/>
    </xf>
    <xf numFmtId="0" fontId="135" fillId="0" borderId="15" xfId="9567" applyFill="1" applyBorder="1" applyAlignment="1">
      <alignment horizontal="centerContinuous"/>
    </xf>
    <xf numFmtId="0" fontId="29" fillId="0" borderId="15" xfId="9567" applyFont="1" applyFill="1" applyBorder="1" applyAlignment="1">
      <alignment horizontal="centerContinuous"/>
    </xf>
    <xf numFmtId="0" fontId="135" fillId="0" borderId="50" xfId="9567" applyFill="1" applyBorder="1" applyAlignment="1">
      <alignment horizontal="centerContinuous"/>
    </xf>
    <xf numFmtId="44" fontId="29" fillId="0" borderId="81" xfId="9573" applyFont="1" applyFill="1" applyBorder="1" applyAlignment="1">
      <alignment horizontal="center"/>
    </xf>
    <xf numFmtId="0" fontId="131" fillId="0" borderId="49" xfId="9567" applyFont="1" applyFill="1" applyBorder="1" applyAlignment="1">
      <alignment horizontal="centerContinuous"/>
    </xf>
    <xf numFmtId="0" fontId="131" fillId="0" borderId="15" xfId="9567" applyFont="1" applyFill="1" applyBorder="1" applyAlignment="1">
      <alignment horizontal="centerContinuous"/>
    </xf>
    <xf numFmtId="0" fontId="131" fillId="0" borderId="50" xfId="9567" applyFont="1" applyFill="1" applyBorder="1" applyAlignment="1">
      <alignment horizontal="centerContinuous"/>
    </xf>
    <xf numFmtId="0" fontId="29" fillId="0" borderId="0" xfId="9567" applyFont="1" applyFill="1" applyAlignment="1">
      <alignment horizontal="center"/>
    </xf>
    <xf numFmtId="188" fontId="29" fillId="0" borderId="0" xfId="9566" applyNumberFormat="1" applyFont="1" applyFill="1" applyAlignment="1">
      <alignment horizontal="center"/>
    </xf>
    <xf numFmtId="43" fontId="29" fillId="0" borderId="0" xfId="9566" applyFont="1" applyFill="1" applyAlignment="1">
      <alignment horizontal="center"/>
    </xf>
    <xf numFmtId="43" fontId="29" fillId="0" borderId="82" xfId="9566" applyFont="1" applyFill="1" applyBorder="1" applyAlignment="1">
      <alignment horizontal="center"/>
    </xf>
    <xf numFmtId="43" fontId="29" fillId="0" borderId="83" xfId="9566" applyFont="1" applyFill="1" applyBorder="1" applyAlignment="1">
      <alignment horizontal="center"/>
    </xf>
    <xf numFmtId="43" fontId="29" fillId="0" borderId="84" xfId="9566" applyFont="1" applyFill="1" applyBorder="1" applyAlignment="1">
      <alignment horizontal="center"/>
    </xf>
    <xf numFmtId="0" fontId="29" fillId="0" borderId="0" xfId="9567" applyFont="1" applyFill="1" applyAlignment="1">
      <alignment horizontal="center" wrapText="1"/>
    </xf>
    <xf numFmtId="188" fontId="29" fillId="0" borderId="0" xfId="9566" applyNumberFormat="1" applyFont="1" applyFill="1" applyAlignment="1">
      <alignment horizontal="center" wrapText="1"/>
    </xf>
    <xf numFmtId="164" fontId="135" fillId="0" borderId="0" xfId="9567" applyNumberFormat="1" applyFill="1"/>
    <xf numFmtId="188" fontId="135" fillId="0" borderId="0" xfId="9567" applyNumberFormat="1" applyFill="1" applyAlignment="1">
      <alignment horizontal="center"/>
    </xf>
    <xf numFmtId="182" fontId="0" fillId="0" borderId="85" xfId="9573" applyNumberFormat="1" applyFont="1" applyFill="1" applyBorder="1"/>
    <xf numFmtId="182" fontId="0" fillId="0" borderId="86" xfId="9573" applyNumberFormat="1" applyFont="1" applyFill="1" applyBorder="1"/>
    <xf numFmtId="188" fontId="0" fillId="0" borderId="0" xfId="9566" applyNumberFormat="1" applyFont="1" applyFill="1" applyAlignment="1">
      <alignment horizontal="center"/>
    </xf>
    <xf numFmtId="182" fontId="0" fillId="0" borderId="87" xfId="9573" applyNumberFormat="1" applyFont="1" applyFill="1" applyBorder="1"/>
    <xf numFmtId="182" fontId="0" fillId="0" borderId="88" xfId="9573" applyNumberFormat="1" applyFont="1" applyFill="1" applyBorder="1"/>
    <xf numFmtId="0" fontId="135" fillId="0" borderId="34" xfId="9567" applyFill="1" applyBorder="1"/>
    <xf numFmtId="164" fontId="135" fillId="0" borderId="34" xfId="9567" applyNumberFormat="1" applyFill="1" applyBorder="1"/>
    <xf numFmtId="188" fontId="0" fillId="0" borderId="34" xfId="9566" applyNumberFormat="1" applyFont="1" applyFill="1" applyBorder="1"/>
    <xf numFmtId="164" fontId="135" fillId="0" borderId="64" xfId="9567" applyNumberFormat="1" applyFill="1" applyBorder="1"/>
    <xf numFmtId="164" fontId="135" fillId="0" borderId="65" xfId="9567" applyNumberFormat="1" applyFill="1" applyBorder="1"/>
    <xf numFmtId="188" fontId="0" fillId="0" borderId="43" xfId="9566" applyNumberFormat="1" applyFont="1" applyFill="1" applyBorder="1" applyAlignment="1">
      <alignment horizontal="center"/>
    </xf>
    <xf numFmtId="188" fontId="0" fillId="0" borderId="0" xfId="9566" applyNumberFormat="1" applyFont="1" applyFill="1" applyBorder="1" applyAlignment="1">
      <alignment horizontal="center"/>
    </xf>
    <xf numFmtId="188" fontId="0" fillId="0" borderId="44" xfId="9566" applyNumberFormat="1" applyFont="1" applyFill="1" applyBorder="1" applyAlignment="1">
      <alignment horizontal="center"/>
    </xf>
    <xf numFmtId="188" fontId="0" fillId="0" borderId="44" xfId="9566" quotePrefix="1" applyNumberFormat="1" applyFont="1" applyFill="1" applyBorder="1" applyAlignment="1">
      <alignment horizontal="center"/>
    </xf>
    <xf numFmtId="164" fontId="135" fillId="0" borderId="89" xfId="9567" applyNumberFormat="1" applyFill="1" applyBorder="1"/>
    <xf numFmtId="188" fontId="0" fillId="0" borderId="44" xfId="9566" applyNumberFormat="1" applyFont="1" applyFill="1" applyBorder="1"/>
    <xf numFmtId="182" fontId="0" fillId="0" borderId="90" xfId="9573" applyNumberFormat="1" applyFont="1" applyFill="1" applyBorder="1"/>
    <xf numFmtId="182" fontId="0" fillId="0" borderId="91" xfId="9573" applyNumberFormat="1" applyFont="1" applyFill="1" applyBorder="1"/>
    <xf numFmtId="182" fontId="0" fillId="0" borderId="92" xfId="9573" applyNumberFormat="1" applyFont="1" applyFill="1" applyBorder="1"/>
    <xf numFmtId="182" fontId="0" fillId="0" borderId="0" xfId="9573" applyNumberFormat="1" applyFont="1" applyFill="1"/>
    <xf numFmtId="164" fontId="135" fillId="0" borderId="66" xfId="9567" applyNumberFormat="1" applyFill="1" applyBorder="1"/>
    <xf numFmtId="188" fontId="0" fillId="0" borderId="45" xfId="9566" applyNumberFormat="1" applyFont="1" applyFill="1" applyBorder="1"/>
    <xf numFmtId="182" fontId="0" fillId="0" borderId="93" xfId="9573" applyNumberFormat="1" applyFont="1" applyFill="1" applyBorder="1"/>
    <xf numFmtId="182" fontId="0" fillId="0" borderId="0" xfId="9573" applyNumberFormat="1" applyFont="1" applyFill="1" applyBorder="1"/>
    <xf numFmtId="182" fontId="0" fillId="0" borderId="94" xfId="9573" applyNumberFormat="1" applyFont="1" applyFill="1" applyBorder="1"/>
    <xf numFmtId="182" fontId="135" fillId="0" borderId="94" xfId="9567" applyNumberFormat="1" applyFill="1" applyBorder="1"/>
    <xf numFmtId="188" fontId="28" fillId="0" borderId="0" xfId="9566" applyNumberFormat="1" applyFont="1" applyFill="1"/>
    <xf numFmtId="44" fontId="0" fillId="0" borderId="0" xfId="9573" applyNumberFormat="1" applyFont="1" applyFill="1" applyBorder="1"/>
    <xf numFmtId="188" fontId="28" fillId="0" borderId="34" xfId="9566" applyNumberFormat="1" applyFont="1" applyFill="1" applyBorder="1"/>
    <xf numFmtId="182" fontId="135" fillId="0" borderId="0" xfId="9567" applyNumberFormat="1" applyFill="1"/>
    <xf numFmtId="188" fontId="0" fillId="0" borderId="88" xfId="9566" applyNumberFormat="1" applyFont="1" applyFill="1" applyBorder="1" applyAlignment="1">
      <alignment horizontal="center"/>
    </xf>
    <xf numFmtId="188" fontId="0" fillId="0" borderId="93" xfId="9566" applyNumberFormat="1" applyFont="1" applyFill="1" applyBorder="1" applyAlignment="1">
      <alignment horizontal="center"/>
    </xf>
    <xf numFmtId="0" fontId="135" fillId="0" borderId="0" xfId="9567" applyFill="1" applyBorder="1"/>
    <xf numFmtId="164" fontId="135" fillId="0" borderId="0" xfId="9567" applyNumberFormat="1" applyFill="1" applyBorder="1"/>
    <xf numFmtId="188" fontId="0" fillId="0" borderId="10" xfId="9566" applyNumberFormat="1" applyFont="1" applyFill="1" applyBorder="1"/>
    <xf numFmtId="182" fontId="135" fillId="0" borderId="0" xfId="9567" applyNumberFormat="1" applyFill="1" applyBorder="1"/>
    <xf numFmtId="182" fontId="135" fillId="0" borderId="95" xfId="9567" applyNumberFormat="1" applyFill="1" applyBorder="1"/>
    <xf numFmtId="182" fontId="135" fillId="0" borderId="10" xfId="9567" applyNumberFormat="1" applyFill="1" applyBorder="1"/>
    <xf numFmtId="188" fontId="0" fillId="0" borderId="0" xfId="9566" applyNumberFormat="1" applyFont="1" applyFill="1" applyBorder="1"/>
    <xf numFmtId="182" fontId="135" fillId="0" borderId="88" xfId="9567" applyNumberFormat="1" applyFill="1" applyBorder="1"/>
    <xf numFmtId="182" fontId="135" fillId="0" borderId="96" xfId="9567" applyNumberFormat="1" applyFill="1" applyBorder="1"/>
    <xf numFmtId="0" fontId="135" fillId="0" borderId="94" xfId="9567" applyFill="1" applyBorder="1"/>
    <xf numFmtId="188" fontId="135" fillId="0" borderId="0" xfId="9567" applyNumberFormat="1" applyFill="1"/>
    <xf numFmtId="182" fontId="29" fillId="0" borderId="94" xfId="9573" applyNumberFormat="1" applyFont="1" applyFill="1" applyBorder="1"/>
    <xf numFmtId="182" fontId="29" fillId="0" borderId="0" xfId="9573" applyNumberFormat="1" applyFont="1" applyFill="1" applyBorder="1"/>
    <xf numFmtId="188" fontId="0" fillId="0" borderId="94" xfId="9566" applyNumberFormat="1" applyFont="1" applyFill="1" applyBorder="1"/>
    <xf numFmtId="182" fontId="135" fillId="0" borderId="97" xfId="9567" applyNumberFormat="1" applyFill="1" applyBorder="1"/>
    <xf numFmtId="182" fontId="135" fillId="0" borderId="98" xfId="9567" applyNumberFormat="1" applyFill="1" applyBorder="1"/>
    <xf numFmtId="182" fontId="135" fillId="0" borderId="99" xfId="9567" applyNumberFormat="1" applyFill="1" applyBorder="1"/>
    <xf numFmtId="182" fontId="135" fillId="0" borderId="100" xfId="9567" applyNumberFormat="1" applyFill="1" applyBorder="1"/>
    <xf numFmtId="182" fontId="135" fillId="0" borderId="101" xfId="9567" applyNumberFormat="1" applyFill="1" applyBorder="1"/>
    <xf numFmtId="182" fontId="135" fillId="0" borderId="102" xfId="9567" applyNumberFormat="1" applyFill="1" applyBorder="1"/>
    <xf numFmtId="0" fontId="135" fillId="0" borderId="99" xfId="9567" applyFill="1" applyBorder="1"/>
    <xf numFmtId="7" fontId="135" fillId="0" borderId="0" xfId="9567" applyNumberFormat="1" applyFill="1"/>
    <xf numFmtId="188" fontId="160" fillId="0" borderId="0" xfId="9567" applyNumberFormat="1" applyFont="1" applyFill="1"/>
    <xf numFmtId="0" fontId="12" fillId="0" borderId="11" xfId="9571" applyBorder="1" applyAlignment="1">
      <alignment vertical="top"/>
    </xf>
    <xf numFmtId="43" fontId="12" fillId="0" borderId="11" xfId="7457" applyFont="1" applyBorder="1" applyAlignment="1">
      <alignment horizontal="right" vertical="top"/>
    </xf>
    <xf numFmtId="43" fontId="12" fillId="0" borderId="11" xfId="9571" applyNumberFormat="1" applyBorder="1" applyAlignment="1">
      <alignment vertical="top"/>
    </xf>
    <xf numFmtId="0" fontId="144" fillId="101" borderId="11" xfId="9571" applyFont="1" applyFill="1" applyBorder="1" applyAlignment="1">
      <alignment vertical="top"/>
    </xf>
    <xf numFmtId="0" fontId="12" fillId="0" borderId="11" xfId="9571" applyBorder="1"/>
    <xf numFmtId="0" fontId="12" fillId="101" borderId="11" xfId="9571" applyFill="1" applyBorder="1" applyAlignment="1">
      <alignment vertical="top"/>
    </xf>
    <xf numFmtId="43" fontId="12" fillId="0" borderId="11" xfId="9571" applyNumberFormat="1" applyFill="1" applyBorder="1"/>
    <xf numFmtId="43" fontId="12" fillId="0" borderId="70" xfId="9571" applyNumberFormat="1" applyBorder="1"/>
    <xf numFmtId="0" fontId="12" fillId="0" borderId="47" xfId="9571" applyBorder="1" applyAlignment="1">
      <alignment vertical="top"/>
    </xf>
    <xf numFmtId="0" fontId="12" fillId="0" borderId="0" xfId="9571" applyBorder="1" applyAlignment="1">
      <alignment vertical="top"/>
    </xf>
    <xf numFmtId="43" fontId="12" fillId="0" borderId="0" xfId="7457" applyFont="1" applyBorder="1" applyAlignment="1">
      <alignment horizontal="right" vertical="top"/>
    </xf>
    <xf numFmtId="43" fontId="12" fillId="0" borderId="0" xfId="9571" applyNumberFormat="1" applyBorder="1" applyAlignment="1">
      <alignment vertical="top"/>
    </xf>
    <xf numFmtId="0" fontId="144" fillId="101" borderId="0" xfId="9571" applyFont="1" applyFill="1" applyBorder="1" applyAlignment="1">
      <alignment vertical="top"/>
    </xf>
    <xf numFmtId="0" fontId="12" fillId="0" borderId="0" xfId="9571" applyBorder="1"/>
    <xf numFmtId="0" fontId="12" fillId="101" borderId="0" xfId="9571" applyFill="1" applyBorder="1" applyAlignment="1">
      <alignment vertical="top"/>
    </xf>
    <xf numFmtId="43" fontId="12" fillId="0" borderId="0" xfId="9571" applyNumberFormat="1" applyFill="1" applyBorder="1"/>
    <xf numFmtId="43" fontId="12" fillId="0" borderId="71" xfId="9571" applyNumberFormat="1" applyBorder="1"/>
    <xf numFmtId="43" fontId="12" fillId="0" borderId="0" xfId="7457" applyFont="1" applyFill="1" applyBorder="1" applyAlignment="1">
      <alignment horizontal="right" vertical="top"/>
    </xf>
    <xf numFmtId="0" fontId="12" fillId="0" borderId="0" xfId="9571" applyFill="1" applyBorder="1" applyAlignment="1">
      <alignment vertical="top"/>
    </xf>
    <xf numFmtId="0" fontId="12" fillId="0" borderId="48" xfId="9571" applyBorder="1" applyAlignment="1">
      <alignment vertical="top"/>
    </xf>
    <xf numFmtId="43" fontId="12" fillId="0" borderId="34" xfId="7457" applyFont="1" applyFill="1" applyBorder="1" applyAlignment="1">
      <alignment horizontal="right" vertical="top"/>
    </xf>
    <xf numFmtId="0" fontId="12" fillId="0" borderId="34" xfId="9571" applyFill="1" applyBorder="1" applyAlignment="1">
      <alignment vertical="top"/>
    </xf>
    <xf numFmtId="43" fontId="12" fillId="0" borderId="34" xfId="7457" applyFont="1" applyBorder="1" applyAlignment="1">
      <alignment horizontal="right" vertical="top"/>
    </xf>
    <xf numFmtId="0" fontId="12" fillId="0" borderId="34" xfId="9571" applyBorder="1" applyAlignment="1">
      <alignment vertical="top"/>
    </xf>
    <xf numFmtId="0" fontId="144" fillId="101" borderId="34" xfId="9571" applyFont="1" applyFill="1" applyBorder="1" applyAlignment="1">
      <alignment vertical="top"/>
    </xf>
    <xf numFmtId="0" fontId="12" fillId="0" borderId="34" xfId="9571" applyBorder="1"/>
    <xf numFmtId="0" fontId="12" fillId="101" borderId="34" xfId="9571" applyFill="1" applyBorder="1" applyAlignment="1">
      <alignment vertical="top"/>
    </xf>
    <xf numFmtId="43" fontId="12" fillId="0" borderId="34" xfId="9571" applyNumberFormat="1" applyFill="1" applyBorder="1"/>
    <xf numFmtId="43" fontId="12" fillId="0" borderId="72" xfId="9571" applyNumberFormat="1" applyBorder="1"/>
    <xf numFmtId="43" fontId="12" fillId="0" borderId="11" xfId="7457" applyFont="1" applyFill="1" applyBorder="1" applyAlignment="1">
      <alignment horizontal="right" vertical="top"/>
    </xf>
    <xf numFmtId="0" fontId="0" fillId="0" borderId="11" xfId="0" applyBorder="1"/>
    <xf numFmtId="43" fontId="144" fillId="101" borderId="34" xfId="7457" applyFont="1" applyFill="1" applyBorder="1" applyAlignment="1">
      <alignment horizontal="right" vertical="top"/>
    </xf>
    <xf numFmtId="43" fontId="12" fillId="101" borderId="34" xfId="7457" applyFont="1" applyFill="1" applyBorder="1" applyAlignment="1">
      <alignment horizontal="right" vertical="top"/>
    </xf>
    <xf numFmtId="0" fontId="0" fillId="0" borderId="34" xfId="0" applyBorder="1"/>
    <xf numFmtId="43" fontId="144" fillId="101" borderId="11" xfId="7457" applyFont="1" applyFill="1" applyBorder="1" applyAlignment="1">
      <alignment horizontal="right" vertical="top"/>
    </xf>
    <xf numFmtId="43" fontId="12" fillId="101" borderId="11" xfId="7457" applyFont="1" applyFill="1" applyBorder="1" applyAlignment="1">
      <alignment horizontal="right" vertical="top"/>
    </xf>
    <xf numFmtId="43" fontId="144" fillId="101" borderId="0" xfId="7457" applyFont="1" applyFill="1" applyBorder="1" applyAlignment="1">
      <alignment horizontal="right" vertical="top"/>
    </xf>
    <xf numFmtId="43" fontId="12" fillId="101" borderId="0" xfId="7457" applyFont="1" applyFill="1" applyBorder="1" applyAlignment="1">
      <alignment horizontal="right" vertical="top"/>
    </xf>
    <xf numFmtId="0" fontId="12" fillId="0" borderId="47" xfId="9571" applyFill="1" applyBorder="1" applyAlignment="1">
      <alignment vertical="top"/>
    </xf>
    <xf numFmtId="0" fontId="12" fillId="0" borderId="0" xfId="9571" applyFill="1" applyBorder="1"/>
    <xf numFmtId="0" fontId="12" fillId="0" borderId="48" xfId="9571" applyFill="1" applyBorder="1" applyAlignment="1">
      <alignment vertical="top"/>
    </xf>
    <xf numFmtId="0" fontId="0" fillId="0" borderId="47" xfId="0" applyBorder="1"/>
    <xf numFmtId="43" fontId="12" fillId="0" borderId="0" xfId="9571" applyNumberFormat="1" applyBorder="1"/>
    <xf numFmtId="0" fontId="144" fillId="101" borderId="0" xfId="9571" applyFont="1" applyFill="1" applyBorder="1"/>
    <xf numFmtId="0" fontId="12" fillId="101" borderId="0" xfId="9571" applyFill="1" applyBorder="1"/>
    <xf numFmtId="0" fontId="0" fillId="0" borderId="48" xfId="0" applyBorder="1"/>
    <xf numFmtId="43" fontId="12" fillId="0" borderId="34" xfId="9571" applyNumberFormat="1" applyBorder="1"/>
    <xf numFmtId="0" fontId="144" fillId="101" borderId="34" xfId="9571" applyFont="1" applyFill="1" applyBorder="1"/>
    <xf numFmtId="0" fontId="12" fillId="101" borderId="34" xfId="9571" applyFill="1" applyBorder="1"/>
    <xf numFmtId="43" fontId="12" fillId="0" borderId="11" xfId="9571" applyNumberFormat="1" applyBorder="1"/>
    <xf numFmtId="0" fontId="144" fillId="101" borderId="11" xfId="9571" applyFont="1" applyFill="1" applyBorder="1"/>
    <xf numFmtId="0" fontId="12" fillId="101" borderId="11" xfId="9571" applyFill="1" applyBorder="1"/>
    <xf numFmtId="0" fontId="12" fillId="0" borderId="47" xfId="9571" applyBorder="1"/>
    <xf numFmtId="43" fontId="0" fillId="0" borderId="34" xfId="0" applyNumberFormat="1" applyBorder="1"/>
    <xf numFmtId="0" fontId="28" fillId="101" borderId="34" xfId="0" applyFont="1" applyFill="1" applyBorder="1"/>
    <xf numFmtId="0" fontId="0" fillId="101" borderId="34" xfId="0" applyFill="1" applyBorder="1"/>
    <xf numFmtId="43" fontId="0" fillId="0" borderId="11" xfId="0" applyNumberFormat="1" applyBorder="1"/>
    <xf numFmtId="0" fontId="28" fillId="101" borderId="11" xfId="0" applyFont="1" applyFill="1" applyBorder="1"/>
    <xf numFmtId="0" fontId="0" fillId="101" borderId="11" xfId="0" applyFill="1" applyBorder="1"/>
    <xf numFmtId="0" fontId="28" fillId="101" borderId="0" xfId="0" applyFont="1" applyFill="1" applyBorder="1"/>
    <xf numFmtId="0" fontId="0" fillId="101" borderId="0" xfId="0" applyFill="1" applyBorder="1"/>
    <xf numFmtId="164" fontId="0" fillId="0" borderId="11" xfId="0" applyNumberFormat="1" applyBorder="1" applyAlignment="1">
      <alignment horizontal="left"/>
    </xf>
    <xf numFmtId="164" fontId="12" fillId="0" borderId="11" xfId="9571" applyNumberFormat="1" applyBorder="1" applyAlignment="1">
      <alignment horizontal="left" vertical="top"/>
    </xf>
    <xf numFmtId="164" fontId="0" fillId="0" borderId="46" xfId="0" applyNumberFormat="1" applyBorder="1" applyAlignment="1">
      <alignment horizontal="left"/>
    </xf>
    <xf numFmtId="43" fontId="135" fillId="0" borderId="0" xfId="9566" applyFont="1"/>
    <xf numFmtId="43" fontId="135" fillId="0" borderId="0" xfId="9567" applyNumberFormat="1"/>
    <xf numFmtId="43" fontId="0" fillId="0" borderId="0" xfId="9566" applyFont="1" applyAlignment="1">
      <alignment horizontal="right" vertical="top"/>
    </xf>
    <xf numFmtId="43" fontId="12" fillId="0" borderId="46" xfId="7457" applyFont="1" applyFill="1" applyBorder="1" applyAlignment="1">
      <alignment horizontal="right" vertical="top"/>
    </xf>
    <xf numFmtId="43" fontId="12" fillId="0" borderId="47" xfId="7457" applyFont="1" applyFill="1" applyBorder="1" applyAlignment="1">
      <alignment horizontal="right" vertical="top"/>
    </xf>
    <xf numFmtId="43" fontId="12" fillId="0" borderId="48" xfId="7457" applyFont="1" applyFill="1" applyBorder="1" applyAlignment="1">
      <alignment horizontal="right" vertical="top"/>
    </xf>
    <xf numFmtId="43" fontId="29" fillId="0" borderId="0" xfId="9566" applyFont="1"/>
    <xf numFmtId="5" fontId="31" fillId="0" borderId="43" xfId="0" applyNumberFormat="1" applyFont="1" applyBorder="1"/>
    <xf numFmtId="188" fontId="0" fillId="103" borderId="44" xfId="0" applyNumberFormat="1" applyFill="1" applyBorder="1"/>
    <xf numFmtId="188" fontId="0" fillId="0" borderId="0" xfId="0" applyNumberFormat="1" applyFill="1" applyBorder="1"/>
    <xf numFmtId="188" fontId="0" fillId="103" borderId="62" xfId="0" applyNumberFormat="1" applyFill="1" applyBorder="1"/>
    <xf numFmtId="188" fontId="0" fillId="0" borderId="34" xfId="0" applyNumberFormat="1" applyFill="1" applyBorder="1"/>
    <xf numFmtId="188" fontId="0" fillId="0" borderId="46" xfId="0" applyNumberFormat="1" applyFill="1" applyBorder="1"/>
    <xf numFmtId="188" fontId="0" fillId="0" borderId="47" xfId="0" applyNumberFormat="1" applyFill="1" applyBorder="1"/>
    <xf numFmtId="188" fontId="30" fillId="0" borderId="47" xfId="0" applyNumberFormat="1" applyFont="1" applyFill="1" applyBorder="1"/>
    <xf numFmtId="40" fontId="136" fillId="99" borderId="43" xfId="9568" applyNumberFormat="1" applyFont="1" applyFill="1" applyBorder="1"/>
    <xf numFmtId="40" fontId="136" fillId="99" borderId="44" xfId="9568" applyNumberFormat="1" applyFont="1" applyFill="1" applyBorder="1"/>
    <xf numFmtId="40" fontId="136" fillId="99" borderId="45" xfId="9568" applyNumberFormat="1" applyFont="1" applyFill="1" applyBorder="1"/>
    <xf numFmtId="7" fontId="148" fillId="0" borderId="0" xfId="0" applyNumberFormat="1" applyFont="1" applyFill="1"/>
    <xf numFmtId="7" fontId="148" fillId="0" borderId="0" xfId="0" applyNumberFormat="1" applyFont="1"/>
    <xf numFmtId="164" fontId="0" fillId="0" borderId="0" xfId="0" applyNumberFormat="1" applyFill="1" applyBorder="1"/>
    <xf numFmtId="5" fontId="0" fillId="0" borderId="0" xfId="0" applyNumberFormat="1" applyBorder="1"/>
    <xf numFmtId="5" fontId="0" fillId="0" borderId="103" xfId="0" applyNumberFormat="1" applyBorder="1"/>
    <xf numFmtId="188" fontId="0" fillId="0" borderId="0" xfId="0" applyNumberFormat="1" applyBorder="1"/>
    <xf numFmtId="188" fontId="30" fillId="0" borderId="0" xfId="0" applyNumberFormat="1" applyFont="1" applyFill="1" applyBorder="1"/>
    <xf numFmtId="188" fontId="0" fillId="0" borderId="44" xfId="0" applyNumberFormat="1" applyFill="1" applyBorder="1"/>
    <xf numFmtId="188" fontId="0" fillId="0" borderId="45" xfId="0" applyNumberFormat="1" applyFill="1" applyBorder="1"/>
    <xf numFmtId="9" fontId="143" fillId="0" borderId="71" xfId="1" applyNumberFormat="1" applyFont="1" applyBorder="1"/>
    <xf numFmtId="10" fontId="142" fillId="0" borderId="47" xfId="1" applyNumberFormat="1" applyFont="1" applyBorder="1"/>
    <xf numFmtId="10" fontId="142" fillId="0" borderId="48" xfId="1" applyNumberFormat="1" applyFont="1" applyBorder="1"/>
    <xf numFmtId="188" fontId="0" fillId="0" borderId="0" xfId="9566" applyNumberFormat="1" applyFont="1"/>
    <xf numFmtId="5" fontId="31" fillId="105" borderId="44" xfId="0" applyNumberFormat="1" applyFont="1" applyFill="1" applyBorder="1"/>
    <xf numFmtId="188" fontId="0" fillId="0" borderId="0" xfId="0" applyNumberFormat="1"/>
    <xf numFmtId="200" fontId="0" fillId="0" borderId="0" xfId="0" applyNumberFormat="1"/>
    <xf numFmtId="0" fontId="29" fillId="105" borderId="49" xfId="9567" applyFont="1" applyFill="1" applyBorder="1" applyAlignment="1">
      <alignment horizontal="centerContinuous" vertical="center"/>
    </xf>
    <xf numFmtId="0" fontId="135" fillId="105" borderId="15" xfId="9567" applyFill="1" applyBorder="1" applyAlignment="1">
      <alignment horizontal="centerContinuous" vertical="center"/>
    </xf>
    <xf numFmtId="0" fontId="135" fillId="105" borderId="50" xfId="9567" applyFill="1" applyBorder="1" applyAlignment="1">
      <alignment horizontal="centerContinuous" vertical="center"/>
    </xf>
    <xf numFmtId="0" fontId="29" fillId="0" borderId="49" xfId="9567" applyFont="1" applyBorder="1" applyAlignment="1">
      <alignment horizontal="center" vertical="center" wrapText="1"/>
    </xf>
    <xf numFmtId="0" fontId="29" fillId="0" borderId="15" xfId="9567" applyFont="1" applyBorder="1" applyAlignment="1">
      <alignment horizontal="center" vertical="center" wrapText="1"/>
    </xf>
    <xf numFmtId="0" fontId="29" fillId="0" borderId="50" xfId="9567" applyFont="1" applyBorder="1" applyAlignment="1">
      <alignment horizontal="center" vertical="center" wrapText="1"/>
    </xf>
    <xf numFmtId="0" fontId="29" fillId="0" borderId="104" xfId="9567" applyFont="1" applyBorder="1" applyAlignment="1">
      <alignment horizontal="center" vertical="center"/>
    </xf>
    <xf numFmtId="0" fontId="29" fillId="0" borderId="105" xfId="9567" applyFont="1" applyBorder="1" applyAlignment="1">
      <alignment horizontal="center" vertical="center"/>
    </xf>
    <xf numFmtId="0" fontId="29" fillId="0" borderId="105" xfId="9567" applyFont="1" applyBorder="1" applyAlignment="1">
      <alignment horizontal="center" vertical="center" wrapText="1"/>
    </xf>
    <xf numFmtId="0" fontId="29" fillId="0" borderId="105" xfId="0" applyFont="1" applyBorder="1" applyAlignment="1">
      <alignment horizontal="center" vertical="center" wrapText="1"/>
    </xf>
    <xf numFmtId="0" fontId="29" fillId="0" borderId="106" xfId="0" applyFont="1" applyBorder="1" applyAlignment="1">
      <alignment horizontal="center" vertical="center" wrapText="1"/>
    </xf>
    <xf numFmtId="164" fontId="135" fillId="0" borderId="11" xfId="9567" applyNumberFormat="1" applyBorder="1"/>
    <xf numFmtId="10" fontId="148" fillId="0" borderId="11" xfId="1" applyNumberFormat="1" applyFont="1" applyBorder="1"/>
    <xf numFmtId="9" fontId="64" fillId="0" borderId="11" xfId="1" applyNumberFormat="1" applyFont="1" applyBorder="1"/>
    <xf numFmtId="0" fontId="135" fillId="104" borderId="15" xfId="9567" applyFill="1" applyBorder="1" applyAlignment="1">
      <alignment horizontal="centerContinuous" vertical="center"/>
    </xf>
    <xf numFmtId="0" fontId="135" fillId="104" borderId="50" xfId="9567" applyFill="1" applyBorder="1" applyAlignment="1">
      <alignment horizontal="centerContinuous" vertical="center"/>
    </xf>
    <xf numFmtId="0" fontId="29" fillId="104" borderId="49" xfId="9567" applyFont="1" applyFill="1" applyBorder="1" applyAlignment="1">
      <alignment horizontal="centerContinuous" vertical="center"/>
    </xf>
    <xf numFmtId="188" fontId="135" fillId="0" borderId="0" xfId="9566" applyNumberFormat="1" applyFont="1"/>
    <xf numFmtId="10" fontId="148" fillId="0" borderId="0" xfId="1" applyNumberFormat="1" applyFont="1" applyBorder="1"/>
    <xf numFmtId="0" fontId="131" fillId="106" borderId="49" xfId="0" applyFont="1" applyFill="1" applyBorder="1" applyAlignment="1">
      <alignment horizontal="centerContinuous"/>
    </xf>
    <xf numFmtId="0" fontId="131" fillId="106" borderId="15" xfId="0" applyFont="1" applyFill="1" applyBorder="1" applyAlignment="1">
      <alignment horizontal="centerContinuous"/>
    </xf>
    <xf numFmtId="0" fontId="131" fillId="106" borderId="50" xfId="0" applyFont="1" applyFill="1" applyBorder="1" applyAlignment="1">
      <alignment horizontal="centerContinuous"/>
    </xf>
    <xf numFmtId="0" fontId="148" fillId="0" borderId="0" xfId="0" applyFont="1" applyFill="1"/>
    <xf numFmtId="43" fontId="0" fillId="0" borderId="12" xfId="9566" applyNumberFormat="1" applyFont="1" applyBorder="1"/>
    <xf numFmtId="43" fontId="0" fillId="0" borderId="0" xfId="9566" applyNumberFormat="1" applyFont="1"/>
    <xf numFmtId="0" fontId="29" fillId="0" borderId="0" xfId="0" applyFont="1" applyBorder="1" applyAlignment="1">
      <alignment horizontal="center" vertical="center" wrapText="1"/>
    </xf>
    <xf numFmtId="5" fontId="135" fillId="0" borderId="0" xfId="9567" applyNumberFormat="1" applyBorder="1"/>
    <xf numFmtId="0" fontId="65" fillId="0" borderId="0" xfId="0" applyFont="1" applyFill="1"/>
    <xf numFmtId="0" fontId="29" fillId="0" borderId="0" xfId="0" applyFont="1" applyFill="1" applyAlignment="1">
      <alignment horizontal="center"/>
    </xf>
    <xf numFmtId="5" fontId="0" fillId="0" borderId="0" xfId="0" applyNumberFormat="1" applyFill="1"/>
    <xf numFmtId="5" fontId="29" fillId="0" borderId="0" xfId="0" applyNumberFormat="1" applyFont="1" applyFill="1"/>
    <xf numFmtId="5" fontId="0" fillId="0" borderId="34" xfId="0" applyNumberFormat="1" applyFill="1" applyBorder="1"/>
    <xf numFmtId="5" fontId="29" fillId="0" borderId="34" xfId="0" applyNumberFormat="1" applyFont="1" applyFill="1" applyBorder="1"/>
    <xf numFmtId="5" fontId="29" fillId="0" borderId="12" xfId="0" applyNumberFormat="1" applyFont="1" applyFill="1" applyBorder="1"/>
    <xf numFmtId="188" fontId="0" fillId="0" borderId="12" xfId="9566" applyNumberFormat="1" applyFont="1" applyFill="1" applyBorder="1"/>
    <xf numFmtId="0" fontId="0" fillId="0" borderId="0" xfId="0" quotePrefix="1" applyAlignment="1">
      <alignment horizontal="right"/>
    </xf>
    <xf numFmtId="0" fontId="161" fillId="0" borderId="0" xfId="0" applyFont="1"/>
    <xf numFmtId="0" fontId="162" fillId="0" borderId="65" xfId="0" applyFont="1" applyBorder="1" applyAlignment="1">
      <alignment horizontal="center"/>
    </xf>
    <xf numFmtId="43" fontId="136" fillId="0" borderId="0" xfId="9566" applyFont="1" applyFill="1" applyBorder="1"/>
    <xf numFmtId="188" fontId="136" fillId="0" borderId="0" xfId="9566" applyNumberFormat="1" applyFont="1" applyFill="1" applyBorder="1"/>
    <xf numFmtId="40" fontId="138" fillId="0" borderId="0" xfId="9567" applyNumberFormat="1" applyFont="1" applyFill="1" applyBorder="1" applyAlignment="1">
      <alignment horizontal="left"/>
    </xf>
    <xf numFmtId="17" fontId="138" fillId="0" borderId="0" xfId="9567" applyNumberFormat="1" applyFont="1" applyFill="1" applyBorder="1" applyAlignment="1">
      <alignment horizontal="center"/>
    </xf>
    <xf numFmtId="0" fontId="136" fillId="0" borderId="0" xfId="9567" applyFont="1"/>
    <xf numFmtId="40" fontId="138" fillId="0" borderId="0" xfId="9567" quotePrefix="1" applyNumberFormat="1" applyFont="1" applyFill="1" applyBorder="1" applyAlignment="1">
      <alignment horizontal="left"/>
    </xf>
    <xf numFmtId="40" fontId="138" fillId="0" borderId="0" xfId="9567" applyNumberFormat="1" applyFont="1" applyFill="1" applyBorder="1"/>
    <xf numFmtId="40" fontId="136" fillId="0" borderId="0" xfId="9567" quotePrefix="1" applyNumberFormat="1" applyFont="1" applyFill="1" applyBorder="1" applyAlignment="1">
      <alignment horizontal="left"/>
    </xf>
    <xf numFmtId="40" fontId="136" fillId="100" borderId="0" xfId="9567" applyNumberFormat="1" applyFont="1" applyFill="1" applyBorder="1" applyAlignment="1">
      <alignment horizontal="left"/>
    </xf>
    <xf numFmtId="40" fontId="136" fillId="0" borderId="0" xfId="9567" applyNumberFormat="1" applyFont="1" applyFill="1" applyBorder="1" applyAlignment="1">
      <alignment horizontal="left"/>
    </xf>
    <xf numFmtId="0" fontId="136" fillId="65" borderId="22" xfId="0" applyFont="1" applyFill="1" applyBorder="1" applyAlignment="1">
      <alignment vertical="top"/>
    </xf>
    <xf numFmtId="188" fontId="136" fillId="0" borderId="0" xfId="9566" applyNumberFormat="1" applyFont="1" applyAlignment="1">
      <alignment vertical="top"/>
    </xf>
    <xf numFmtId="188" fontId="136" fillId="0" borderId="0" xfId="9566" applyNumberFormat="1" applyFont="1" applyAlignment="1">
      <alignment horizontal="right" vertical="top"/>
    </xf>
    <xf numFmtId="40" fontId="136" fillId="99" borderId="22" xfId="9568" applyNumberFormat="1" applyFont="1" applyFill="1" applyBorder="1"/>
    <xf numFmtId="40" fontId="136" fillId="98" borderId="0" xfId="9567" applyNumberFormat="1" applyFont="1" applyFill="1" applyBorder="1" applyAlignment="1">
      <alignment horizontal="left"/>
    </xf>
    <xf numFmtId="40" fontId="136" fillId="100" borderId="0" xfId="9568" applyNumberFormat="1" applyFont="1" applyFill="1" applyBorder="1"/>
    <xf numFmtId="40" fontId="136" fillId="99" borderId="0" xfId="9568" applyNumberFormat="1" applyFont="1" applyFill="1" applyBorder="1"/>
    <xf numFmtId="40" fontId="136" fillId="98" borderId="0" xfId="9568" applyNumberFormat="1" applyFont="1" applyFill="1" applyBorder="1"/>
    <xf numFmtId="0" fontId="136" fillId="0" borderId="0" xfId="9567" applyFont="1" applyFill="1"/>
    <xf numFmtId="40" fontId="136" fillId="97" borderId="0" xfId="9567" applyNumberFormat="1" applyFont="1" applyFill="1" applyBorder="1" applyAlignment="1">
      <alignment horizontal="left"/>
    </xf>
    <xf numFmtId="17" fontId="136" fillId="97" borderId="0" xfId="9567" applyNumberFormat="1" applyFont="1" applyFill="1" applyBorder="1" applyAlignment="1">
      <alignment horizontal="center"/>
    </xf>
    <xf numFmtId="40" fontId="136" fillId="97" borderId="0" xfId="9568" applyNumberFormat="1" applyFont="1" applyFill="1" applyBorder="1"/>
    <xf numFmtId="0" fontId="136" fillId="97" borderId="0" xfId="9567" applyFont="1" applyFill="1"/>
    <xf numFmtId="40" fontId="136" fillId="0" borderId="0" xfId="0" applyNumberFormat="1" applyFont="1" applyFill="1" applyBorder="1" applyAlignment="1">
      <alignment horizontal="left"/>
    </xf>
    <xf numFmtId="17" fontId="136" fillId="0" borderId="0" xfId="0" applyNumberFormat="1" applyFont="1" applyFill="1" applyBorder="1" applyAlignment="1">
      <alignment horizontal="center"/>
    </xf>
    <xf numFmtId="40" fontId="136" fillId="0" borderId="0" xfId="9567" applyNumberFormat="1" applyFont="1"/>
    <xf numFmtId="40" fontId="138" fillId="0" borderId="0" xfId="9567" applyNumberFormat="1" applyFont="1" applyFill="1" applyBorder="1" applyAlignment="1">
      <alignment horizontal="right"/>
    </xf>
    <xf numFmtId="40" fontId="138" fillId="0" borderId="12" xfId="9568" applyNumberFormat="1" applyFont="1" applyFill="1" applyBorder="1"/>
    <xf numFmtId="43" fontId="136" fillId="0" borderId="0" xfId="9566" applyFont="1"/>
    <xf numFmtId="43" fontId="136" fillId="0" borderId="0" xfId="9567" applyNumberFormat="1" applyFont="1"/>
    <xf numFmtId="5" fontId="64" fillId="0" borderId="12" xfId="0" applyNumberFormat="1" applyFont="1" applyBorder="1"/>
    <xf numFmtId="5" fontId="31" fillId="0" borderId="11" xfId="9567" applyNumberFormat="1" applyFont="1" applyBorder="1"/>
    <xf numFmtId="164" fontId="135" fillId="0" borderId="0" xfId="9567" applyNumberFormat="1" applyBorder="1"/>
    <xf numFmtId="5" fontId="31" fillId="0" borderId="0" xfId="9567" applyNumberFormat="1" applyFont="1" applyBorder="1"/>
    <xf numFmtId="9" fontId="64" fillId="0" borderId="0" xfId="1" applyNumberFormat="1" applyFont="1" applyBorder="1"/>
    <xf numFmtId="164" fontId="135" fillId="0" borderId="34" xfId="9567" applyNumberFormat="1" applyBorder="1"/>
    <xf numFmtId="5" fontId="135" fillId="0" borderId="34" xfId="9567" applyNumberFormat="1" applyBorder="1"/>
    <xf numFmtId="5" fontId="31" fillId="0" borderId="34" xfId="9567" applyNumberFormat="1" applyFont="1" applyBorder="1"/>
    <xf numFmtId="10" fontId="148" fillId="0" borderId="34" xfId="1" applyNumberFormat="1" applyFont="1" applyBorder="1"/>
    <xf numFmtId="9" fontId="64" fillId="0" borderId="34" xfId="1" applyNumberFormat="1" applyFont="1" applyBorder="1"/>
    <xf numFmtId="0" fontId="64" fillId="0" borderId="46" xfId="0" applyFont="1" applyBorder="1"/>
    <xf numFmtId="0" fontId="64" fillId="0" borderId="47" xfId="0" applyFont="1" applyBorder="1"/>
    <xf numFmtId="0" fontId="64" fillId="0" borderId="47" xfId="0" applyFont="1" applyFill="1" applyBorder="1"/>
    <xf numFmtId="0" fontId="64" fillId="0" borderId="48" xfId="0" applyFont="1" applyBorder="1"/>
    <xf numFmtId="5" fontId="148" fillId="0" borderId="0" xfId="0" applyNumberFormat="1" applyFont="1" applyFill="1"/>
    <xf numFmtId="0" fontId="26" fillId="0" borderId="0" xfId="9577" applyFont="1"/>
    <xf numFmtId="0" fontId="10" fillId="0" borderId="0" xfId="9577"/>
    <xf numFmtId="0" fontId="26" fillId="0" borderId="34" xfId="9577" applyFont="1" applyBorder="1" applyAlignment="1">
      <alignment horizontal="center"/>
    </xf>
    <xf numFmtId="0" fontId="10" fillId="0" borderId="0" xfId="9577" applyAlignment="1">
      <alignment horizontal="center"/>
    </xf>
    <xf numFmtId="5" fontId="10" fillId="0" borderId="0" xfId="9577" applyNumberFormat="1"/>
    <xf numFmtId="201" fontId="10" fillId="0" borderId="0" xfId="9577" applyNumberFormat="1"/>
    <xf numFmtId="5" fontId="10" fillId="0" borderId="11" xfId="9577" applyNumberFormat="1" applyBorder="1"/>
    <xf numFmtId="41" fontId="10" fillId="0" borderId="0" xfId="9577" applyNumberFormat="1"/>
    <xf numFmtId="41" fontId="10" fillId="0" borderId="11" xfId="9577" applyNumberFormat="1" applyBorder="1"/>
    <xf numFmtId="41" fontId="10" fillId="0" borderId="0" xfId="9577" applyNumberFormat="1" applyBorder="1"/>
    <xf numFmtId="0" fontId="10" fillId="0" borderId="0" xfId="9577" quotePrefix="1"/>
    <xf numFmtId="202" fontId="10" fillId="0" borderId="0" xfId="9577" applyNumberFormat="1"/>
    <xf numFmtId="0" fontId="33" fillId="0" borderId="0" xfId="9577" applyFont="1"/>
    <xf numFmtId="0" fontId="9" fillId="0" borderId="0" xfId="9577" applyFont="1"/>
    <xf numFmtId="166" fontId="64" fillId="0" borderId="34" xfId="0" applyNumberFormat="1" applyFont="1" applyFill="1" applyBorder="1"/>
    <xf numFmtId="166" fontId="64" fillId="0" borderId="0" xfId="0" applyNumberFormat="1" applyFont="1" applyFill="1"/>
    <xf numFmtId="5" fontId="10" fillId="0" borderId="0" xfId="9577" applyNumberFormat="1" applyBorder="1"/>
    <xf numFmtId="0" fontId="165" fillId="0" borderId="0" xfId="9577" applyFont="1" applyAlignment="1">
      <alignment horizontal="right"/>
    </xf>
    <xf numFmtId="41" fontId="26" fillId="0" borderId="12" xfId="9577" applyNumberFormat="1" applyFont="1" applyBorder="1"/>
    <xf numFmtId="5" fontId="26" fillId="0" borderId="0" xfId="9577" applyNumberFormat="1" applyFont="1"/>
    <xf numFmtId="43" fontId="136" fillId="0" borderId="12" xfId="9566" applyNumberFormat="1" applyFont="1" applyBorder="1"/>
    <xf numFmtId="0" fontId="166" fillId="0" borderId="0" xfId="9567" applyFont="1"/>
    <xf numFmtId="190" fontId="0" fillId="0" borderId="107" xfId="1" applyNumberFormat="1" applyFont="1" applyFill="1" applyBorder="1"/>
    <xf numFmtId="190" fontId="29" fillId="0" borderId="64" xfId="1" applyNumberFormat="1" applyFont="1" applyFill="1" applyBorder="1"/>
    <xf numFmtId="190" fontId="29" fillId="0" borderId="65" xfId="1" applyNumberFormat="1" applyFont="1" applyFill="1" applyBorder="1"/>
    <xf numFmtId="190" fontId="29" fillId="0" borderId="66" xfId="1" applyNumberFormat="1" applyFont="1" applyFill="1" applyBorder="1"/>
    <xf numFmtId="40" fontId="64" fillId="0" borderId="0" xfId="0" applyNumberFormat="1" applyFont="1" applyFill="1" applyBorder="1" applyAlignment="1">
      <alignment horizontal="left"/>
    </xf>
    <xf numFmtId="17" fontId="64" fillId="0" borderId="0" xfId="0" applyNumberFormat="1" applyFont="1" applyFill="1" applyBorder="1" applyAlignment="1">
      <alignment horizontal="center"/>
    </xf>
    <xf numFmtId="43" fontId="64" fillId="0" borderId="0" xfId="9566" applyFont="1" applyFill="1" applyBorder="1"/>
    <xf numFmtId="43" fontId="8" fillId="0" borderId="0" xfId="7457" applyFont="1" applyAlignment="1">
      <alignment horizontal="right" vertical="top"/>
    </xf>
    <xf numFmtId="40" fontId="64" fillId="0" borderId="0" xfId="9578" applyNumberFormat="1" applyFont="1" applyFill="1" applyBorder="1" applyAlignment="1">
      <alignment horizontal="left"/>
    </xf>
    <xf numFmtId="17" fontId="64" fillId="0" borderId="0" xfId="9578" applyNumberFormat="1" applyFont="1" applyFill="1" applyBorder="1" applyAlignment="1">
      <alignment horizontal="center"/>
    </xf>
    <xf numFmtId="40" fontId="64" fillId="0" borderId="0" xfId="9578" quotePrefix="1" applyNumberFormat="1" applyFont="1" applyFill="1" applyBorder="1" applyAlignment="1">
      <alignment horizontal="left"/>
    </xf>
    <xf numFmtId="43" fontId="64" fillId="0" borderId="0" xfId="9583" applyFont="1" applyFill="1" applyBorder="1"/>
    <xf numFmtId="43" fontId="64" fillId="0" borderId="0" xfId="9585" applyFont="1" applyFill="1" applyBorder="1"/>
    <xf numFmtId="164" fontId="0" fillId="98" borderId="0" xfId="0" applyNumberFormat="1" applyFill="1"/>
    <xf numFmtId="43" fontId="13" fillId="98" borderId="0" xfId="7457" applyFont="1" applyFill="1" applyAlignment="1">
      <alignment vertical="top"/>
    </xf>
    <xf numFmtId="4" fontId="0" fillId="98" borderId="0" xfId="0" applyNumberFormat="1" applyFill="1"/>
    <xf numFmtId="43" fontId="7" fillId="0" borderId="0" xfId="7457" applyFont="1" applyAlignment="1">
      <alignment horizontal="right" vertical="top"/>
    </xf>
    <xf numFmtId="43" fontId="13" fillId="0" borderId="0" xfId="7457" quotePrefix="1" applyFont="1" applyAlignment="1">
      <alignment vertical="top"/>
    </xf>
    <xf numFmtId="43" fontId="6" fillId="0" borderId="0" xfId="7457" applyFont="1" applyAlignment="1">
      <alignment horizontal="right" vertical="top"/>
    </xf>
    <xf numFmtId="40" fontId="136" fillId="105" borderId="43" xfId="9568" applyNumberFormat="1" applyFont="1" applyFill="1" applyBorder="1"/>
    <xf numFmtId="40" fontId="136" fillId="105" borderId="44" xfId="9568" applyNumberFormat="1" applyFont="1" applyFill="1" applyBorder="1"/>
    <xf numFmtId="40" fontId="136" fillId="105" borderId="45" xfId="9568" applyNumberFormat="1" applyFont="1" applyFill="1" applyBorder="1"/>
    <xf numFmtId="40" fontId="136" fillId="105" borderId="0" xfId="9568" applyNumberFormat="1" applyFont="1" applyFill="1" applyBorder="1"/>
    <xf numFmtId="5" fontId="0" fillId="0" borderId="63" xfId="0" applyNumberFormat="1" applyFill="1" applyBorder="1"/>
    <xf numFmtId="164" fontId="0" fillId="98" borderId="46" xfId="0" applyNumberFormat="1" applyFill="1" applyBorder="1" applyAlignment="1">
      <alignment horizontal="left"/>
    </xf>
    <xf numFmtId="0" fontId="0" fillId="98" borderId="11" xfId="0" applyFill="1" applyBorder="1"/>
    <xf numFmtId="43" fontId="12" fillId="98" borderId="11" xfId="9571" applyNumberFormat="1" applyFill="1" applyBorder="1"/>
    <xf numFmtId="43" fontId="12" fillId="98" borderId="70" xfId="9571" applyNumberFormat="1" applyFill="1" applyBorder="1"/>
    <xf numFmtId="0" fontId="0" fillId="98" borderId="0" xfId="0" applyFill="1" applyBorder="1"/>
    <xf numFmtId="0" fontId="12" fillId="98" borderId="0" xfId="9571" applyFill="1" applyBorder="1"/>
    <xf numFmtId="43" fontId="12" fillId="98" borderId="0" xfId="9571" applyNumberFormat="1" applyFill="1" applyBorder="1"/>
    <xf numFmtId="43" fontId="12" fillId="98" borderId="71" xfId="9571" applyNumberFormat="1" applyFill="1" applyBorder="1"/>
    <xf numFmtId="0" fontId="0" fillId="98" borderId="34" xfId="0" applyFill="1" applyBorder="1"/>
    <xf numFmtId="0" fontId="12" fillId="98" borderId="34" xfId="9571" applyFill="1" applyBorder="1"/>
    <xf numFmtId="43" fontId="12" fillId="98" borderId="34" xfId="9571" applyNumberFormat="1" applyFill="1" applyBorder="1"/>
    <xf numFmtId="43" fontId="12" fillId="98" borderId="72" xfId="9571" applyNumberFormat="1" applyFill="1" applyBorder="1"/>
    <xf numFmtId="43" fontId="5" fillId="0" borderId="0" xfId="7457" applyFont="1" applyAlignment="1">
      <alignment horizontal="right" vertical="top"/>
    </xf>
    <xf numFmtId="40" fontId="64" fillId="0" borderId="0" xfId="0" applyNumberFormat="1" applyFont="1" applyFill="1" applyBorder="1" applyAlignment="1">
      <alignment horizontal="left" vertical="top"/>
    </xf>
    <xf numFmtId="17" fontId="64" fillId="0" borderId="0" xfId="0" applyNumberFormat="1" applyFont="1" applyFill="1" applyBorder="1" applyAlignment="1">
      <alignment horizontal="center" vertical="top"/>
    </xf>
    <xf numFmtId="5" fontId="31" fillId="0" borderId="44" xfId="0" applyNumberFormat="1" applyFont="1" applyFill="1" applyBorder="1"/>
    <xf numFmtId="5" fontId="31" fillId="0" borderId="45" xfId="0" applyNumberFormat="1" applyFont="1" applyFill="1" applyBorder="1"/>
    <xf numFmtId="188" fontId="0" fillId="0" borderId="43" xfId="0" applyNumberFormat="1" applyFill="1" applyBorder="1"/>
    <xf numFmtId="0" fontId="29" fillId="0" borderId="0" xfId="0" applyFont="1" applyAlignment="1">
      <alignment horizontal="center" vertical="center" wrapText="1"/>
    </xf>
    <xf numFmtId="0" fontId="64" fillId="0" borderId="0" xfId="0" applyFont="1" applyFill="1"/>
    <xf numFmtId="0" fontId="31" fillId="0" borderId="0" xfId="0" applyFont="1" applyFill="1"/>
    <xf numFmtId="43" fontId="135" fillId="0" borderId="0" xfId="9567" applyNumberFormat="1" applyBorder="1"/>
    <xf numFmtId="188" fontId="135" fillId="0" borderId="0" xfId="9567" applyNumberFormat="1" applyBorder="1"/>
    <xf numFmtId="7" fontId="124" fillId="0" borderId="10" xfId="9575" applyNumberFormat="1" applyFont="1" applyBorder="1"/>
    <xf numFmtId="43" fontId="4" fillId="0" borderId="0" xfId="7457" applyFont="1" applyAlignment="1">
      <alignment horizontal="right" vertical="top"/>
    </xf>
    <xf numFmtId="188" fontId="135" fillId="105" borderId="0" xfId="9566" applyNumberFormat="1" applyFont="1" applyFill="1"/>
    <xf numFmtId="0" fontId="148" fillId="0" borderId="70" xfId="0" applyFont="1" applyFill="1" applyBorder="1"/>
    <xf numFmtId="0" fontId="148" fillId="0" borderId="11" xfId="0" applyFont="1" applyFill="1" applyBorder="1"/>
    <xf numFmtId="0" fontId="3" fillId="0" borderId="0" xfId="9577" applyFont="1"/>
    <xf numFmtId="0" fontId="10" fillId="0" borderId="0" xfId="9577" applyFill="1"/>
    <xf numFmtId="0" fontId="3" fillId="0" borderId="0" xfId="9577" applyFont="1" applyFill="1"/>
    <xf numFmtId="43" fontId="2" fillId="0" borderId="0" xfId="7457" applyFont="1" applyAlignment="1">
      <alignment horizontal="right" vertical="top"/>
    </xf>
    <xf numFmtId="5" fontId="135" fillId="98" borderId="0" xfId="9567" applyNumberFormat="1" applyFill="1" applyBorder="1"/>
    <xf numFmtId="0" fontId="1" fillId="0" borderId="0" xfId="9577" applyFont="1" applyFill="1"/>
    <xf numFmtId="10" fontId="10" fillId="0" borderId="0" xfId="1" applyNumberFormat="1" applyFont="1"/>
    <xf numFmtId="5" fontId="10" fillId="0" borderId="0" xfId="9577" applyNumberFormat="1" applyFill="1"/>
    <xf numFmtId="41" fontId="24" fillId="0" borderId="0" xfId="9577" applyNumberFormat="1" applyFont="1" applyFill="1"/>
    <xf numFmtId="5" fontId="135" fillId="0" borderId="0" xfId="9567" applyNumberFormat="1" applyFill="1" applyBorder="1"/>
    <xf numFmtId="43" fontId="135" fillId="0" borderId="0" xfId="9567" applyNumberFormat="1" applyFill="1" applyBorder="1"/>
    <xf numFmtId="188" fontId="135" fillId="0" borderId="11" xfId="9567" applyNumberFormat="1" applyFill="1" applyBorder="1"/>
    <xf numFmtId="43" fontId="135" fillId="0" borderId="11" xfId="9567" applyNumberFormat="1" applyFill="1" applyBorder="1"/>
    <xf numFmtId="188" fontId="135" fillId="0" borderId="0" xfId="9567" applyNumberFormat="1" applyFill="1" applyBorder="1"/>
    <xf numFmtId="0" fontId="1" fillId="0" borderId="0" xfId="9577" applyFont="1"/>
    <xf numFmtId="5" fontId="24" fillId="0" borderId="0" xfId="9577" applyNumberFormat="1" applyFont="1"/>
    <xf numFmtId="41" fontId="24" fillId="0" borderId="0" xfId="9577" applyNumberFormat="1" applyFont="1"/>
    <xf numFmtId="0" fontId="0" fillId="0" borderId="0" xfId="0" applyFill="1" applyBorder="1"/>
    <xf numFmtId="188" fontId="64" fillId="0" borderId="0" xfId="9566" applyNumberFormat="1" applyFont="1" applyFill="1" applyBorder="1"/>
    <xf numFmtId="43" fontId="148" fillId="0" borderId="0" xfId="0" applyNumberFormat="1" applyFont="1"/>
    <xf numFmtId="0" fontId="24" fillId="0" borderId="0" xfId="9577" applyFont="1"/>
    <xf numFmtId="7" fontId="64" fillId="0" borderId="0" xfId="0" applyNumberFormat="1" applyFont="1"/>
    <xf numFmtId="43" fontId="0" fillId="0" borderId="0" xfId="0" applyNumberFormat="1" applyFill="1"/>
    <xf numFmtId="0" fontId="0" fillId="107" borderId="58" xfId="0" applyFill="1" applyBorder="1"/>
    <xf numFmtId="5" fontId="0" fillId="107" borderId="44" xfId="0" applyNumberFormat="1" applyFill="1" applyBorder="1"/>
    <xf numFmtId="5" fontId="0" fillId="107" borderId="45" xfId="0" applyNumberFormat="1" applyFill="1" applyBorder="1"/>
    <xf numFmtId="5" fontId="0" fillId="107" borderId="43" xfId="0" applyNumberFormat="1" applyFill="1" applyBorder="1"/>
    <xf numFmtId="188" fontId="0" fillId="107" borderId="45" xfId="0" applyNumberFormat="1" applyFill="1" applyBorder="1"/>
    <xf numFmtId="188" fontId="0" fillId="107" borderId="43" xfId="0" applyNumberFormat="1" applyFill="1" applyBorder="1"/>
    <xf numFmtId="188" fontId="0" fillId="107" borderId="44" xfId="0" applyNumberFormat="1" applyFill="1" applyBorder="1"/>
    <xf numFmtId="188" fontId="30" fillId="107" borderId="44" xfId="0" applyNumberFormat="1" applyFont="1" applyFill="1" applyBorder="1"/>
    <xf numFmtId="188" fontId="0" fillId="107" borderId="63" xfId="0" applyNumberFormat="1" applyFill="1" applyBorder="1"/>
    <xf numFmtId="188" fontId="0" fillId="107" borderId="61" xfId="0" applyNumberFormat="1" applyFill="1" applyBorder="1"/>
    <xf numFmtId="188" fontId="0" fillId="107" borderId="62" xfId="0" applyNumberFormat="1" applyFill="1" applyBorder="1"/>
    <xf numFmtId="188" fontId="30" fillId="107" borderId="62" xfId="0" applyNumberFormat="1" applyFont="1" applyFill="1" applyBorder="1"/>
    <xf numFmtId="5" fontId="135" fillId="107" borderId="0" xfId="9567" applyNumberFormat="1" applyFill="1"/>
    <xf numFmtId="5" fontId="135" fillId="107" borderId="11" xfId="9567" applyNumberFormat="1" applyFill="1" applyBorder="1"/>
    <xf numFmtId="5" fontId="135" fillId="107" borderId="34" xfId="9567" applyNumberFormat="1" applyFill="1" applyBorder="1"/>
    <xf numFmtId="5" fontId="135" fillId="107" borderId="0" xfId="9567" applyNumberFormat="1" applyFill="1" applyBorder="1"/>
    <xf numFmtId="203" fontId="10" fillId="0" borderId="0" xfId="9577" applyNumberFormat="1"/>
    <xf numFmtId="203" fontId="10" fillId="0" borderId="11" xfId="9577" applyNumberFormat="1" applyBorder="1"/>
    <xf numFmtId="188" fontId="10" fillId="0" borderId="0" xfId="9577" applyNumberFormat="1"/>
    <xf numFmtId="0" fontId="168" fillId="0" borderId="0" xfId="9577" applyFont="1"/>
    <xf numFmtId="41" fontId="10" fillId="0" borderId="0" xfId="9577" applyNumberFormat="1" applyAlignment="1">
      <alignment horizontal="center"/>
    </xf>
    <xf numFmtId="5" fontId="10" fillId="0" borderId="12" xfId="9577" applyNumberFormat="1" applyBorder="1"/>
    <xf numFmtId="191" fontId="10" fillId="0" borderId="0" xfId="1" applyNumberFormat="1" applyFont="1"/>
    <xf numFmtId="10" fontId="10" fillId="0" borderId="12" xfId="1" applyNumberFormat="1" applyFont="1" applyBorder="1"/>
    <xf numFmtId="5" fontId="148" fillId="0" borderId="10" xfId="9567" applyNumberFormat="1" applyFont="1" applyBorder="1"/>
    <xf numFmtId="5" fontId="148" fillId="0" borderId="0" xfId="9567" applyNumberFormat="1" applyFont="1" applyBorder="1"/>
    <xf numFmtId="0" fontId="148" fillId="0" borderId="0" xfId="9567" applyFont="1"/>
    <xf numFmtId="5" fontId="148" fillId="0" borderId="0" xfId="9567" applyNumberFormat="1" applyFont="1"/>
    <xf numFmtId="5" fontId="148" fillId="0" borderId="12" xfId="9567" applyNumberFormat="1" applyFont="1" applyBorder="1"/>
    <xf numFmtId="0" fontId="148" fillId="0" borderId="0" xfId="9567" applyFont="1" applyAlignment="1">
      <alignment horizontal="right"/>
    </xf>
    <xf numFmtId="5" fontId="31" fillId="0" borderId="0" xfId="0" applyNumberFormat="1" applyFont="1" applyFill="1" applyBorder="1"/>
    <xf numFmtId="188" fontId="148" fillId="0" borderId="56" xfId="0" applyNumberFormat="1" applyFont="1" applyBorder="1"/>
    <xf numFmtId="5" fontId="148" fillId="0" borderId="56" xfId="0" applyNumberFormat="1" applyFont="1" applyBorder="1"/>
    <xf numFmtId="0" fontId="148" fillId="0" borderId="0" xfId="0" applyFont="1"/>
    <xf numFmtId="188" fontId="0" fillId="0" borderId="103" xfId="0" applyNumberFormat="1" applyFill="1" applyBorder="1"/>
    <xf numFmtId="0" fontId="148" fillId="0" borderId="103" xfId="9567" applyFont="1" applyBorder="1" applyAlignment="1">
      <alignment horizontal="right"/>
    </xf>
    <xf numFmtId="5" fontId="148" fillId="0" borderId="57" xfId="0" applyNumberFormat="1" applyFont="1" applyBorder="1"/>
    <xf numFmtId="10" fontId="29" fillId="0" borderId="64" xfId="1" applyNumberFormat="1" applyFont="1" applyFill="1" applyBorder="1"/>
    <xf numFmtId="10" fontId="29" fillId="0" borderId="65" xfId="1" applyNumberFormat="1" applyFont="1" applyFill="1" applyBorder="1"/>
    <xf numFmtId="10" fontId="29" fillId="0" borderId="66" xfId="1" applyNumberFormat="1" applyFont="1" applyFill="1" applyBorder="1"/>
    <xf numFmtId="40" fontId="0" fillId="0" borderId="0" xfId="0" applyNumberFormat="1"/>
  </cellXfs>
  <cellStyles count="9586">
    <cellStyle name="_x0013_" xfId="2"/>
    <cellStyle name=" 1" xfId="3"/>
    <cellStyle name=" 1 2" xfId="4"/>
    <cellStyle name=" 1 2 2" xfId="5"/>
    <cellStyle name=" 1 3" xfId="6"/>
    <cellStyle name="_x0013_ 10" xfId="7"/>
    <cellStyle name="_x0013_ 2" xfId="8"/>
    <cellStyle name="_x0013_ 2 2" xfId="9"/>
    <cellStyle name="_x0013_ 3" xfId="10"/>
    <cellStyle name="_x0013_ 4" xfId="11"/>
    <cellStyle name="_x0013_ 5" xfId="12"/>
    <cellStyle name="_x0013_ 6" xfId="13"/>
    <cellStyle name="_x0013_ 7" xfId="14"/>
    <cellStyle name="_x0013_ 8" xfId="15"/>
    <cellStyle name="_x0013_ 9" xfId="16"/>
    <cellStyle name="_09GRC Gas Transport For Review" xfId="17"/>
    <cellStyle name="_09GRC Gas Transport For Review 2" xfId="18"/>
    <cellStyle name="_09GRC Gas Transport For Review 2 2" xfId="19"/>
    <cellStyle name="_09GRC Gas Transport For Review 3" xfId="20"/>
    <cellStyle name="_09GRC Gas Transport For Review_Book4" xfId="21"/>
    <cellStyle name="_09GRC Gas Transport For Review_Book4 2" xfId="22"/>
    <cellStyle name="_09GRC Gas Transport For Review_Book4 2 2" xfId="23"/>
    <cellStyle name="_09GRC Gas Transport For Review_Book4 3" xfId="24"/>
    <cellStyle name="_x0013__16.07E Wild Horse Wind Expansionwrkingfile" xfId="25"/>
    <cellStyle name="_x0013__16.07E Wild Horse Wind Expansionwrkingfile 2" xfId="26"/>
    <cellStyle name="_x0013__16.07E Wild Horse Wind Expansionwrkingfile 2 2" xfId="27"/>
    <cellStyle name="_x0013__16.07E Wild Horse Wind Expansionwrkingfile 3" xfId="28"/>
    <cellStyle name="_x0013__16.07E Wild Horse Wind Expansionwrkingfile SF" xfId="29"/>
    <cellStyle name="_x0013__16.07E Wild Horse Wind Expansionwrkingfile SF 2" xfId="30"/>
    <cellStyle name="_x0013__16.07E Wild Horse Wind Expansionwrkingfile SF 2 2" xfId="31"/>
    <cellStyle name="_x0013__16.07E Wild Horse Wind Expansionwrkingfile SF 3" xfId="32"/>
    <cellStyle name="_x0013__16.37E Wild Horse Expansion DeferralRevwrkingfile SF" xfId="33"/>
    <cellStyle name="_x0013__16.37E Wild Horse Expansion DeferralRevwrkingfile SF 2" xfId="34"/>
    <cellStyle name="_x0013__16.37E Wild Horse Expansion DeferralRevwrkingfile SF 2 2" xfId="35"/>
    <cellStyle name="_x0013__16.37E Wild Horse Expansion DeferralRevwrkingfile SF 3" xfId="36"/>
    <cellStyle name="_2008 Strat Plan Power Costs Forecast V2 (2009 Update)" xfId="37"/>
    <cellStyle name="_2008 Strat Plan Power Costs Forecast V2 (2009 Update) 2" xfId="38"/>
    <cellStyle name="_2008 Strat Plan Power Costs Forecast V2 (2009 Update) 2 2" xfId="39"/>
    <cellStyle name="_2008 Strat Plan Power Costs Forecast V2 (2009 Update) 3" xfId="40"/>
    <cellStyle name="_2008 Strat Plan Power Costs Forecast V2 (2009 Update)_NIM Summary" xfId="41"/>
    <cellStyle name="_2008 Strat Plan Power Costs Forecast V2 (2009 Update)_NIM Summary 2" xfId="42"/>
    <cellStyle name="_2008 Strat Plan Power Costs Forecast V2 (2009 Update)_NIM Summary 2 2" xfId="43"/>
    <cellStyle name="_2008 Strat Plan Power Costs Forecast V2 (2009 Update)_NIM Summary 3" xfId="44"/>
    <cellStyle name="_4.06E Pass Throughs" xfId="45"/>
    <cellStyle name="_4.06E Pass Throughs 2" xfId="46"/>
    <cellStyle name="_4.06E Pass Throughs 2 2" xfId="47"/>
    <cellStyle name="_4.06E Pass Throughs 2 2 2" xfId="48"/>
    <cellStyle name="_4.06E Pass Throughs 2 3" xfId="49"/>
    <cellStyle name="_4.06E Pass Throughs 3" xfId="50"/>
    <cellStyle name="_4.06E Pass Throughs 3 2" xfId="51"/>
    <cellStyle name="_4.06E Pass Throughs 3 2 2" xfId="52"/>
    <cellStyle name="_4.06E Pass Throughs 3 3" xfId="53"/>
    <cellStyle name="_4.06E Pass Throughs 3 3 2" xfId="54"/>
    <cellStyle name="_4.06E Pass Throughs 3 4" xfId="55"/>
    <cellStyle name="_4.06E Pass Throughs 3 4 2" xfId="56"/>
    <cellStyle name="_4.06E Pass Throughs 4" xfId="57"/>
    <cellStyle name="_4.06E Pass Throughs 4 2" xfId="58"/>
    <cellStyle name="_4.06E Pass Throughs 5" xfId="59"/>
    <cellStyle name="_4.06E Pass Throughs_04 07E Wild Horse Wind Expansion (C) (2)" xfId="60"/>
    <cellStyle name="_4.06E Pass Throughs_04 07E Wild Horse Wind Expansion (C) (2) 2" xfId="61"/>
    <cellStyle name="_4.06E Pass Throughs_04 07E Wild Horse Wind Expansion (C) (2) 2 2" xfId="62"/>
    <cellStyle name="_4.06E Pass Throughs_04 07E Wild Horse Wind Expansion (C) (2) 3" xfId="63"/>
    <cellStyle name="_4.06E Pass Throughs_04 07E Wild Horse Wind Expansion (C) (2)_Adj Bench DR 3 for Initial Briefs (Electric)" xfId="64"/>
    <cellStyle name="_4.06E Pass Throughs_04 07E Wild Horse Wind Expansion (C) (2)_Adj Bench DR 3 for Initial Briefs (Electric) 2" xfId="65"/>
    <cellStyle name="_4.06E Pass Throughs_04 07E Wild Horse Wind Expansion (C) (2)_Adj Bench DR 3 for Initial Briefs (Electric) 2 2" xfId="66"/>
    <cellStyle name="_4.06E Pass Throughs_04 07E Wild Horse Wind Expansion (C) (2)_Adj Bench DR 3 for Initial Briefs (Electric) 3" xfId="67"/>
    <cellStyle name="_4.06E Pass Throughs_04 07E Wild Horse Wind Expansion (C) (2)_Book1" xfId="68"/>
    <cellStyle name="_4.06E Pass Throughs_04 07E Wild Horse Wind Expansion (C) (2)_Electric Rev Req Model (2009 GRC) " xfId="69"/>
    <cellStyle name="_4.06E Pass Throughs_04 07E Wild Horse Wind Expansion (C) (2)_Electric Rev Req Model (2009 GRC)  2" xfId="70"/>
    <cellStyle name="_4.06E Pass Throughs_04 07E Wild Horse Wind Expansion (C) (2)_Electric Rev Req Model (2009 GRC)  2 2" xfId="71"/>
    <cellStyle name="_4.06E Pass Throughs_04 07E Wild Horse Wind Expansion (C) (2)_Electric Rev Req Model (2009 GRC)  3" xfId="72"/>
    <cellStyle name="_4.06E Pass Throughs_04 07E Wild Horse Wind Expansion (C) (2)_Electric Rev Req Model (2009 GRC) Rebuttal" xfId="73"/>
    <cellStyle name="_4.06E Pass Throughs_04 07E Wild Horse Wind Expansion (C) (2)_Electric Rev Req Model (2009 GRC) Rebuttal 2" xfId="74"/>
    <cellStyle name="_4.06E Pass Throughs_04 07E Wild Horse Wind Expansion (C) (2)_Electric Rev Req Model (2009 GRC) Rebuttal 2 2" xfId="75"/>
    <cellStyle name="_4.06E Pass Throughs_04 07E Wild Horse Wind Expansion (C) (2)_Electric Rev Req Model (2009 GRC) Rebuttal 3" xfId="76"/>
    <cellStyle name="_4.06E Pass Throughs_04 07E Wild Horse Wind Expansion (C) (2)_Electric Rev Req Model (2009 GRC) Rebuttal REmoval of New  WH Solar AdjustMI" xfId="77"/>
    <cellStyle name="_4.06E Pass Throughs_04 07E Wild Horse Wind Expansion (C) (2)_Electric Rev Req Model (2009 GRC) Rebuttal REmoval of New  WH Solar AdjustMI 2" xfId="78"/>
    <cellStyle name="_4.06E Pass Throughs_04 07E Wild Horse Wind Expansion (C) (2)_Electric Rev Req Model (2009 GRC) Rebuttal REmoval of New  WH Solar AdjustMI 2 2" xfId="79"/>
    <cellStyle name="_4.06E Pass Throughs_04 07E Wild Horse Wind Expansion (C) (2)_Electric Rev Req Model (2009 GRC) Rebuttal REmoval of New  WH Solar AdjustMI 3" xfId="80"/>
    <cellStyle name="_4.06E Pass Throughs_04 07E Wild Horse Wind Expansion (C) (2)_Electric Rev Req Model (2009 GRC) Revised 01-18-2010" xfId="81"/>
    <cellStyle name="_4.06E Pass Throughs_04 07E Wild Horse Wind Expansion (C) (2)_Electric Rev Req Model (2009 GRC) Revised 01-18-2010 2" xfId="82"/>
    <cellStyle name="_4.06E Pass Throughs_04 07E Wild Horse Wind Expansion (C) (2)_Electric Rev Req Model (2009 GRC) Revised 01-18-2010 2 2" xfId="83"/>
    <cellStyle name="_4.06E Pass Throughs_04 07E Wild Horse Wind Expansion (C) (2)_Electric Rev Req Model (2009 GRC) Revised 01-18-2010 3" xfId="84"/>
    <cellStyle name="_4.06E Pass Throughs_04 07E Wild Horse Wind Expansion (C) (2)_Electric Rev Req Model (2010 GRC)" xfId="85"/>
    <cellStyle name="_4.06E Pass Throughs_04 07E Wild Horse Wind Expansion (C) (2)_Electric Rev Req Model (2010 GRC) SF" xfId="86"/>
    <cellStyle name="_4.06E Pass Throughs_04 07E Wild Horse Wind Expansion (C) (2)_Final Order Electric EXHIBIT A-1" xfId="87"/>
    <cellStyle name="_4.06E Pass Throughs_04 07E Wild Horse Wind Expansion (C) (2)_Final Order Electric EXHIBIT A-1 2" xfId="88"/>
    <cellStyle name="_4.06E Pass Throughs_04 07E Wild Horse Wind Expansion (C) (2)_Final Order Electric EXHIBIT A-1 2 2" xfId="89"/>
    <cellStyle name="_4.06E Pass Throughs_04 07E Wild Horse Wind Expansion (C) (2)_Final Order Electric EXHIBIT A-1 3" xfId="90"/>
    <cellStyle name="_4.06E Pass Throughs_04 07E Wild Horse Wind Expansion (C) (2)_TENASKA REGULATORY ASSET" xfId="91"/>
    <cellStyle name="_4.06E Pass Throughs_04 07E Wild Horse Wind Expansion (C) (2)_TENASKA REGULATORY ASSET 2" xfId="92"/>
    <cellStyle name="_4.06E Pass Throughs_04 07E Wild Horse Wind Expansion (C) (2)_TENASKA REGULATORY ASSET 2 2" xfId="93"/>
    <cellStyle name="_4.06E Pass Throughs_04 07E Wild Horse Wind Expansion (C) (2)_TENASKA REGULATORY ASSET 3" xfId="94"/>
    <cellStyle name="_4.06E Pass Throughs_16.37E Wild Horse Expansion DeferralRevwrkingfile SF" xfId="95"/>
    <cellStyle name="_4.06E Pass Throughs_16.37E Wild Horse Expansion DeferralRevwrkingfile SF 2" xfId="96"/>
    <cellStyle name="_4.06E Pass Throughs_16.37E Wild Horse Expansion DeferralRevwrkingfile SF 2 2" xfId="97"/>
    <cellStyle name="_4.06E Pass Throughs_16.37E Wild Horse Expansion DeferralRevwrkingfile SF 3" xfId="98"/>
    <cellStyle name="_4.06E Pass Throughs_2009 Compliance Filing PCA Exhibits for GRC" xfId="99"/>
    <cellStyle name="_4.06E Pass Throughs_2009 Compliance Filing PCA Exhibits for GRC 2" xfId="100"/>
    <cellStyle name="_4.06E Pass Throughs_2009 GRC Compl Filing - Exhibit D" xfId="101"/>
    <cellStyle name="_4.06E Pass Throughs_2009 GRC Compl Filing - Exhibit D 2" xfId="102"/>
    <cellStyle name="_4.06E Pass Throughs_2009 GRC Compl Filing - Exhibit D 2 2" xfId="103"/>
    <cellStyle name="_4.06E Pass Throughs_2009 GRC Compl Filing - Exhibit D 3" xfId="104"/>
    <cellStyle name="_4.06E Pass Throughs_2010 PTC's July1_Dec31 2010 " xfId="9306"/>
    <cellStyle name="_4.06E Pass Throughs_2010 PTC's Sept10_Aug11 (Version 4)" xfId="9307"/>
    <cellStyle name="_4.06E Pass Throughs_3.01 Income Statement" xfId="9308"/>
    <cellStyle name="_4.06E Pass Throughs_4 31 Regulatory Assets and Liabilities  7 06- Exhibit D" xfId="105"/>
    <cellStyle name="_4.06E Pass Throughs_4 31 Regulatory Assets and Liabilities  7 06- Exhibit D 2" xfId="106"/>
    <cellStyle name="_4.06E Pass Throughs_4 31 Regulatory Assets and Liabilities  7 06- Exhibit D 2 2" xfId="107"/>
    <cellStyle name="_4.06E Pass Throughs_4 31 Regulatory Assets and Liabilities  7 06- Exhibit D 3" xfId="108"/>
    <cellStyle name="_4.06E Pass Throughs_4 31 Regulatory Assets and Liabilities  7 06- Exhibit D_NIM Summary" xfId="109"/>
    <cellStyle name="_4.06E Pass Throughs_4 31 Regulatory Assets and Liabilities  7 06- Exhibit D_NIM Summary 2" xfId="110"/>
    <cellStyle name="_4.06E Pass Throughs_4 31 Regulatory Assets and Liabilities  7 06- Exhibit D_NIM Summary 2 2" xfId="111"/>
    <cellStyle name="_4.06E Pass Throughs_4 31 Regulatory Assets and Liabilities  7 06- Exhibit D_NIM Summary 3" xfId="112"/>
    <cellStyle name="_4.06E Pass Throughs_4 31E Reg Asset  Liab and EXH D" xfId="113"/>
    <cellStyle name="_4.06E Pass Throughs_4 31E Reg Asset  Liab and EXH D _ Aug 10 Filing (2)" xfId="114"/>
    <cellStyle name="_4.06E Pass Throughs_4 32 Regulatory Assets and Liabilities  7 06- Exhibit D" xfId="115"/>
    <cellStyle name="_4.06E Pass Throughs_4 32 Regulatory Assets and Liabilities  7 06- Exhibit D 2" xfId="116"/>
    <cellStyle name="_4.06E Pass Throughs_4 32 Regulatory Assets and Liabilities  7 06- Exhibit D 2 2" xfId="117"/>
    <cellStyle name="_4.06E Pass Throughs_4 32 Regulatory Assets and Liabilities  7 06- Exhibit D 3" xfId="118"/>
    <cellStyle name="_4.06E Pass Throughs_4 32 Regulatory Assets and Liabilities  7 06- Exhibit D_NIM Summary" xfId="119"/>
    <cellStyle name="_4.06E Pass Throughs_4 32 Regulatory Assets and Liabilities  7 06- Exhibit D_NIM Summary 2" xfId="120"/>
    <cellStyle name="_4.06E Pass Throughs_4 32 Regulatory Assets and Liabilities  7 06- Exhibit D_NIM Summary 2 2" xfId="121"/>
    <cellStyle name="_4.06E Pass Throughs_4 32 Regulatory Assets and Liabilities  7 06- Exhibit D_NIM Summary 3" xfId="122"/>
    <cellStyle name="_4.06E Pass Throughs_Att B to RECs proceeds proposal" xfId="9309"/>
    <cellStyle name="_4.06E Pass Throughs_AURORA Total New" xfId="123"/>
    <cellStyle name="_4.06E Pass Throughs_AURORA Total New 2" xfId="124"/>
    <cellStyle name="_4.06E Pass Throughs_AURORA Total New 2 2" xfId="125"/>
    <cellStyle name="_4.06E Pass Throughs_AURORA Total New 3" xfId="126"/>
    <cellStyle name="_4.06E Pass Throughs_Backup for Attachment B 2010-09-09" xfId="9310"/>
    <cellStyle name="_4.06E Pass Throughs_Bench Request - Attachment B" xfId="9311"/>
    <cellStyle name="_4.06E Pass Throughs_Book2" xfId="127"/>
    <cellStyle name="_4.06E Pass Throughs_Book2 2" xfId="128"/>
    <cellStyle name="_4.06E Pass Throughs_Book2 2 2" xfId="129"/>
    <cellStyle name="_4.06E Pass Throughs_Book2 3" xfId="130"/>
    <cellStyle name="_4.06E Pass Throughs_Book2_Adj Bench DR 3 for Initial Briefs (Electric)" xfId="131"/>
    <cellStyle name="_4.06E Pass Throughs_Book2_Adj Bench DR 3 for Initial Briefs (Electric) 2" xfId="132"/>
    <cellStyle name="_4.06E Pass Throughs_Book2_Adj Bench DR 3 for Initial Briefs (Electric) 2 2" xfId="133"/>
    <cellStyle name="_4.06E Pass Throughs_Book2_Adj Bench DR 3 for Initial Briefs (Electric) 3" xfId="134"/>
    <cellStyle name="_4.06E Pass Throughs_Book2_Electric Rev Req Model (2009 GRC) Rebuttal" xfId="135"/>
    <cellStyle name="_4.06E Pass Throughs_Book2_Electric Rev Req Model (2009 GRC) Rebuttal 2" xfId="136"/>
    <cellStyle name="_4.06E Pass Throughs_Book2_Electric Rev Req Model (2009 GRC) Rebuttal 2 2" xfId="137"/>
    <cellStyle name="_4.06E Pass Throughs_Book2_Electric Rev Req Model (2009 GRC) Rebuttal 3" xfId="138"/>
    <cellStyle name="_4.06E Pass Throughs_Book2_Electric Rev Req Model (2009 GRC) Rebuttal REmoval of New  WH Solar AdjustMI" xfId="139"/>
    <cellStyle name="_4.06E Pass Throughs_Book2_Electric Rev Req Model (2009 GRC) Rebuttal REmoval of New  WH Solar AdjustMI 2" xfId="140"/>
    <cellStyle name="_4.06E Pass Throughs_Book2_Electric Rev Req Model (2009 GRC) Rebuttal REmoval of New  WH Solar AdjustMI 2 2" xfId="141"/>
    <cellStyle name="_4.06E Pass Throughs_Book2_Electric Rev Req Model (2009 GRC) Rebuttal REmoval of New  WH Solar AdjustMI 3" xfId="142"/>
    <cellStyle name="_4.06E Pass Throughs_Book2_Electric Rev Req Model (2009 GRC) Revised 01-18-2010" xfId="143"/>
    <cellStyle name="_4.06E Pass Throughs_Book2_Electric Rev Req Model (2009 GRC) Revised 01-18-2010 2" xfId="144"/>
    <cellStyle name="_4.06E Pass Throughs_Book2_Electric Rev Req Model (2009 GRC) Revised 01-18-2010 2 2" xfId="145"/>
    <cellStyle name="_4.06E Pass Throughs_Book2_Electric Rev Req Model (2009 GRC) Revised 01-18-2010 3" xfId="146"/>
    <cellStyle name="_4.06E Pass Throughs_Book2_Final Order Electric EXHIBIT A-1" xfId="147"/>
    <cellStyle name="_4.06E Pass Throughs_Book2_Final Order Electric EXHIBIT A-1 2" xfId="148"/>
    <cellStyle name="_4.06E Pass Throughs_Book2_Final Order Electric EXHIBIT A-1 2 2" xfId="149"/>
    <cellStyle name="_4.06E Pass Throughs_Book2_Final Order Electric EXHIBIT A-1 3" xfId="150"/>
    <cellStyle name="_4.06E Pass Throughs_Book4" xfId="151"/>
    <cellStyle name="_4.06E Pass Throughs_Book4 2" xfId="152"/>
    <cellStyle name="_4.06E Pass Throughs_Book4 2 2" xfId="153"/>
    <cellStyle name="_4.06E Pass Throughs_Book4 3" xfId="154"/>
    <cellStyle name="_4.06E Pass Throughs_Book9" xfId="155"/>
    <cellStyle name="_4.06E Pass Throughs_Book9 2" xfId="156"/>
    <cellStyle name="_4.06E Pass Throughs_Book9 2 2" xfId="157"/>
    <cellStyle name="_4.06E Pass Throughs_Book9 3" xfId="158"/>
    <cellStyle name="_4.06E Pass Throughs_DEM-WP(C) Chelan Power Costs" xfId="159"/>
    <cellStyle name="_4.06E Pass Throughs_DEM-WP(C) Gas Transport 2010GRC" xfId="160"/>
    <cellStyle name="_4.06E Pass Throughs_Exh A-1 resulting from UE-112050 effective Jan 1 2012" xfId="161"/>
    <cellStyle name="_4.06E Pass Throughs_Exh G - Klamath Peaker PPA fr C Locke 2-12" xfId="162"/>
    <cellStyle name="_4.06E Pass Throughs_Exhibit A-1 effective 4-1-11 fr S Free 12-11" xfId="163"/>
    <cellStyle name="_4.06E Pass Throughs_INPUTS" xfId="164"/>
    <cellStyle name="_4.06E Pass Throughs_INPUTS 2" xfId="165"/>
    <cellStyle name="_4.06E Pass Throughs_INPUTS 2 2" xfId="166"/>
    <cellStyle name="_4.06E Pass Throughs_INPUTS 3" xfId="167"/>
    <cellStyle name="_4.06E Pass Throughs_Laid Off Employees + CEO" xfId="9312"/>
    <cellStyle name="_4.06E Pass Throughs_Low Income 2010 RevRequirement" xfId="9313"/>
    <cellStyle name="_4.06E Pass Throughs_Low Income 2010 RevRequirement (2)" xfId="9314"/>
    <cellStyle name="_4.06E Pass Throughs_Misc. Exp Airport Parking" xfId="9315"/>
    <cellStyle name="_4.06E Pass Throughs_NIM Summary" xfId="168"/>
    <cellStyle name="_4.06E Pass Throughs_NIM Summary 09GRC" xfId="169"/>
    <cellStyle name="_4.06E Pass Throughs_NIM Summary 09GRC 2" xfId="170"/>
    <cellStyle name="_4.06E Pass Throughs_NIM Summary 09GRC 2 2" xfId="171"/>
    <cellStyle name="_4.06E Pass Throughs_NIM Summary 09GRC 3" xfId="172"/>
    <cellStyle name="_4.06E Pass Throughs_NIM Summary 10" xfId="173"/>
    <cellStyle name="_4.06E Pass Throughs_NIM Summary 2" xfId="174"/>
    <cellStyle name="_4.06E Pass Throughs_NIM Summary 2 2" xfId="175"/>
    <cellStyle name="_4.06E Pass Throughs_NIM Summary 3" xfId="176"/>
    <cellStyle name="_4.06E Pass Throughs_NIM Summary 4" xfId="177"/>
    <cellStyle name="_4.06E Pass Throughs_NIM Summary 5" xfId="178"/>
    <cellStyle name="_4.06E Pass Throughs_NIM Summary 6" xfId="179"/>
    <cellStyle name="_4.06E Pass Throughs_NIM Summary 7" xfId="180"/>
    <cellStyle name="_4.06E Pass Throughs_NIM Summary 8" xfId="181"/>
    <cellStyle name="_4.06E Pass Throughs_NIM Summary 9" xfId="182"/>
    <cellStyle name="_4.06E Pass Throughs_Oct2010toSep2011LwIncLead" xfId="9316"/>
    <cellStyle name="_4.06E Pass Throughs_PCA 10 -  Exhibit D Dec 2011" xfId="183"/>
    <cellStyle name="_4.06E Pass Throughs_PCA 10 -  Exhibit D from A Kellogg Jan 2011" xfId="184"/>
    <cellStyle name="_4.06E Pass Throughs_PCA 10 -  Exhibit D from A Kellogg July 2011" xfId="185"/>
    <cellStyle name="_4.06E Pass Throughs_PCA 10 -  Exhibit D from S Free Rcv'd 12-11" xfId="186"/>
    <cellStyle name="_4.06E Pass Throughs_PCA 11 -  Exhibit D Apr 2012 fr A Kellogg v2" xfId="187"/>
    <cellStyle name="_4.06E Pass Throughs_PCA 11 -  Exhibit D Jan 2012 fr A Kellogg" xfId="188"/>
    <cellStyle name="_4.06E Pass Throughs_PCA 11 -  Exhibit D Jan 2012 WF" xfId="189"/>
    <cellStyle name="_4.06E Pass Throughs_PCA 9 -  Exhibit D April 2010" xfId="190"/>
    <cellStyle name="_4.06E Pass Throughs_PCA 9 -  Exhibit D April 2010 (3)" xfId="191"/>
    <cellStyle name="_4.06E Pass Throughs_PCA 9 -  Exhibit D April 2010 (3) 2" xfId="192"/>
    <cellStyle name="_4.06E Pass Throughs_PCA 9 -  Exhibit D April 2010 (3) 2 2" xfId="193"/>
    <cellStyle name="_4.06E Pass Throughs_PCA 9 -  Exhibit D April 2010 (3) 3" xfId="194"/>
    <cellStyle name="_4.06E Pass Throughs_PCA 9 -  Exhibit D April 2010 2" xfId="195"/>
    <cellStyle name="_4.06E Pass Throughs_PCA 9 -  Exhibit D April 2010 3" xfId="196"/>
    <cellStyle name="_4.06E Pass Throughs_PCA 9 -  Exhibit D April 2010 4" xfId="197"/>
    <cellStyle name="_4.06E Pass Throughs_PCA 9 -  Exhibit D April 2010 5" xfId="198"/>
    <cellStyle name="_4.06E Pass Throughs_PCA 9 -  Exhibit D April 2010 6" xfId="199"/>
    <cellStyle name="_4.06E Pass Throughs_PCA 9 -  Exhibit D April 2010 7" xfId="200"/>
    <cellStyle name="_4.06E Pass Throughs_PCA 9 -  Exhibit D Nov 2010" xfId="201"/>
    <cellStyle name="_4.06E Pass Throughs_PCA 9 -  Exhibit D Nov 2010 2" xfId="202"/>
    <cellStyle name="_4.06E Pass Throughs_PCA 9 - Exhibit D at August 2010" xfId="203"/>
    <cellStyle name="_4.06E Pass Throughs_PCA 9 - Exhibit D at August 2010 2" xfId="204"/>
    <cellStyle name="_4.06E Pass Throughs_PCA 9 - Exhibit D June 2010 GRC" xfId="205"/>
    <cellStyle name="_4.06E Pass Throughs_PCA 9 - Exhibit D June 2010 GRC 2" xfId="206"/>
    <cellStyle name="_4.06E Pass Throughs_Power Costs - Comparison bx Rbtl-Staff-Jt-PC" xfId="207"/>
    <cellStyle name="_4.06E Pass Throughs_Power Costs - Comparison bx Rbtl-Staff-Jt-PC 2" xfId="208"/>
    <cellStyle name="_4.06E Pass Throughs_Power Costs - Comparison bx Rbtl-Staff-Jt-PC 2 2" xfId="209"/>
    <cellStyle name="_4.06E Pass Throughs_Power Costs - Comparison bx Rbtl-Staff-Jt-PC 3" xfId="210"/>
    <cellStyle name="_4.06E Pass Throughs_Power Costs - Comparison bx Rbtl-Staff-Jt-PC_Adj Bench DR 3 for Initial Briefs (Electric)" xfId="211"/>
    <cellStyle name="_4.06E Pass Throughs_Power Costs - Comparison bx Rbtl-Staff-Jt-PC_Adj Bench DR 3 for Initial Briefs (Electric) 2" xfId="212"/>
    <cellStyle name="_4.06E Pass Throughs_Power Costs - Comparison bx Rbtl-Staff-Jt-PC_Adj Bench DR 3 for Initial Briefs (Electric) 2 2" xfId="213"/>
    <cellStyle name="_4.06E Pass Throughs_Power Costs - Comparison bx Rbtl-Staff-Jt-PC_Adj Bench DR 3 for Initial Briefs (Electric) 3" xfId="214"/>
    <cellStyle name="_4.06E Pass Throughs_Power Costs - Comparison bx Rbtl-Staff-Jt-PC_Electric Rev Req Model (2009 GRC) Rebuttal" xfId="215"/>
    <cellStyle name="_4.06E Pass Throughs_Power Costs - Comparison bx Rbtl-Staff-Jt-PC_Electric Rev Req Model (2009 GRC) Rebuttal 2" xfId="216"/>
    <cellStyle name="_4.06E Pass Throughs_Power Costs - Comparison bx Rbtl-Staff-Jt-PC_Electric Rev Req Model (2009 GRC) Rebuttal 2 2" xfId="217"/>
    <cellStyle name="_4.06E Pass Throughs_Power Costs - Comparison bx Rbtl-Staff-Jt-PC_Electric Rev Req Model (2009 GRC) Rebuttal 3" xfId="218"/>
    <cellStyle name="_4.06E Pass Throughs_Power Costs - Comparison bx Rbtl-Staff-Jt-PC_Electric Rev Req Model (2009 GRC) Rebuttal REmoval of New  WH Solar AdjustMI" xfId="219"/>
    <cellStyle name="_4.06E Pass Throughs_Power Costs - Comparison bx Rbtl-Staff-Jt-PC_Electric Rev Req Model (2009 GRC) Rebuttal REmoval of New  WH Solar AdjustMI 2" xfId="220"/>
    <cellStyle name="_4.06E Pass Throughs_Power Costs - Comparison bx Rbtl-Staff-Jt-PC_Electric Rev Req Model (2009 GRC) Rebuttal REmoval of New  WH Solar AdjustMI 2 2" xfId="221"/>
    <cellStyle name="_4.06E Pass Throughs_Power Costs - Comparison bx Rbtl-Staff-Jt-PC_Electric Rev Req Model (2009 GRC) Rebuttal REmoval of New  WH Solar AdjustMI 3" xfId="222"/>
    <cellStyle name="_4.06E Pass Throughs_Power Costs - Comparison bx Rbtl-Staff-Jt-PC_Electric Rev Req Model (2009 GRC) Revised 01-18-2010" xfId="223"/>
    <cellStyle name="_4.06E Pass Throughs_Power Costs - Comparison bx Rbtl-Staff-Jt-PC_Electric Rev Req Model (2009 GRC) Revised 01-18-2010 2" xfId="224"/>
    <cellStyle name="_4.06E Pass Throughs_Power Costs - Comparison bx Rbtl-Staff-Jt-PC_Electric Rev Req Model (2009 GRC) Revised 01-18-2010 2 2" xfId="225"/>
    <cellStyle name="_4.06E Pass Throughs_Power Costs - Comparison bx Rbtl-Staff-Jt-PC_Electric Rev Req Model (2009 GRC) Revised 01-18-2010 3" xfId="226"/>
    <cellStyle name="_4.06E Pass Throughs_Power Costs - Comparison bx Rbtl-Staff-Jt-PC_Final Order Electric EXHIBIT A-1" xfId="227"/>
    <cellStyle name="_4.06E Pass Throughs_Power Costs - Comparison bx Rbtl-Staff-Jt-PC_Final Order Electric EXHIBIT A-1 2" xfId="228"/>
    <cellStyle name="_4.06E Pass Throughs_Power Costs - Comparison bx Rbtl-Staff-Jt-PC_Final Order Electric EXHIBIT A-1 2 2" xfId="229"/>
    <cellStyle name="_4.06E Pass Throughs_Power Costs - Comparison bx Rbtl-Staff-Jt-PC_Final Order Electric EXHIBIT A-1 3" xfId="230"/>
    <cellStyle name="_4.06E Pass Throughs_Production Adj 4.37" xfId="231"/>
    <cellStyle name="_4.06E Pass Throughs_Production Adj 4.37 2" xfId="232"/>
    <cellStyle name="_4.06E Pass Throughs_Production Adj 4.37 2 2" xfId="233"/>
    <cellStyle name="_4.06E Pass Throughs_Production Adj 4.37 3" xfId="234"/>
    <cellStyle name="_4.06E Pass Throughs_Purchased Power Adj 4.03" xfId="235"/>
    <cellStyle name="_4.06E Pass Throughs_Purchased Power Adj 4.03 2" xfId="236"/>
    <cellStyle name="_4.06E Pass Throughs_Purchased Power Adj 4.03 2 2" xfId="237"/>
    <cellStyle name="_4.06E Pass Throughs_Purchased Power Adj 4.03 3" xfId="238"/>
    <cellStyle name="_4.06E Pass Throughs_Rebuttal Power Costs" xfId="239"/>
    <cellStyle name="_4.06E Pass Throughs_Rebuttal Power Costs 2" xfId="240"/>
    <cellStyle name="_4.06E Pass Throughs_Rebuttal Power Costs 2 2" xfId="241"/>
    <cellStyle name="_4.06E Pass Throughs_Rebuttal Power Costs 3" xfId="242"/>
    <cellStyle name="_4.06E Pass Throughs_Rebuttal Power Costs_Adj Bench DR 3 for Initial Briefs (Electric)" xfId="243"/>
    <cellStyle name="_4.06E Pass Throughs_Rebuttal Power Costs_Adj Bench DR 3 for Initial Briefs (Electric) 2" xfId="244"/>
    <cellStyle name="_4.06E Pass Throughs_Rebuttal Power Costs_Adj Bench DR 3 for Initial Briefs (Electric) 2 2" xfId="245"/>
    <cellStyle name="_4.06E Pass Throughs_Rebuttal Power Costs_Adj Bench DR 3 for Initial Briefs (Electric) 3" xfId="246"/>
    <cellStyle name="_4.06E Pass Throughs_Rebuttal Power Costs_Electric Rev Req Model (2009 GRC) Rebuttal" xfId="247"/>
    <cellStyle name="_4.06E Pass Throughs_Rebuttal Power Costs_Electric Rev Req Model (2009 GRC) Rebuttal 2" xfId="248"/>
    <cellStyle name="_4.06E Pass Throughs_Rebuttal Power Costs_Electric Rev Req Model (2009 GRC) Rebuttal 2 2" xfId="249"/>
    <cellStyle name="_4.06E Pass Throughs_Rebuttal Power Costs_Electric Rev Req Model (2009 GRC) Rebuttal 3" xfId="250"/>
    <cellStyle name="_4.06E Pass Throughs_Rebuttal Power Costs_Electric Rev Req Model (2009 GRC) Rebuttal REmoval of New  WH Solar AdjustMI" xfId="251"/>
    <cellStyle name="_4.06E Pass Throughs_Rebuttal Power Costs_Electric Rev Req Model (2009 GRC) Rebuttal REmoval of New  WH Solar AdjustMI 2" xfId="252"/>
    <cellStyle name="_4.06E Pass Throughs_Rebuttal Power Costs_Electric Rev Req Model (2009 GRC) Rebuttal REmoval of New  WH Solar AdjustMI 2 2" xfId="253"/>
    <cellStyle name="_4.06E Pass Throughs_Rebuttal Power Costs_Electric Rev Req Model (2009 GRC) Rebuttal REmoval of New  WH Solar AdjustMI 3" xfId="254"/>
    <cellStyle name="_4.06E Pass Throughs_Rebuttal Power Costs_Electric Rev Req Model (2009 GRC) Revised 01-18-2010" xfId="255"/>
    <cellStyle name="_4.06E Pass Throughs_Rebuttal Power Costs_Electric Rev Req Model (2009 GRC) Revised 01-18-2010 2" xfId="256"/>
    <cellStyle name="_4.06E Pass Throughs_Rebuttal Power Costs_Electric Rev Req Model (2009 GRC) Revised 01-18-2010 2 2" xfId="257"/>
    <cellStyle name="_4.06E Pass Throughs_Rebuttal Power Costs_Electric Rev Req Model (2009 GRC) Revised 01-18-2010 3" xfId="258"/>
    <cellStyle name="_4.06E Pass Throughs_Rebuttal Power Costs_Final Order Electric EXHIBIT A-1" xfId="259"/>
    <cellStyle name="_4.06E Pass Throughs_Rebuttal Power Costs_Final Order Electric EXHIBIT A-1 2" xfId="260"/>
    <cellStyle name="_4.06E Pass Throughs_Rebuttal Power Costs_Final Order Electric EXHIBIT A-1 2 2" xfId="261"/>
    <cellStyle name="_4.06E Pass Throughs_Rebuttal Power Costs_Final Order Electric EXHIBIT A-1 3" xfId="262"/>
    <cellStyle name="_4.06E Pass Throughs_RECS vs PTC's w Interest 6-28-10" xfId="9317"/>
    <cellStyle name="_4.06E Pass Throughs_revised april pca for Annette" xfId="263"/>
    <cellStyle name="_4.06E Pass Throughs_ROR &amp; CONV FACTOR" xfId="264"/>
    <cellStyle name="_4.06E Pass Throughs_ROR &amp; CONV FACTOR 2" xfId="265"/>
    <cellStyle name="_4.06E Pass Throughs_ROR &amp; CONV FACTOR 2 2" xfId="266"/>
    <cellStyle name="_4.06E Pass Throughs_ROR &amp; CONV FACTOR 3" xfId="267"/>
    <cellStyle name="_4.06E Pass Throughs_ROR 5.02" xfId="268"/>
    <cellStyle name="_4.06E Pass Throughs_ROR 5.02 2" xfId="269"/>
    <cellStyle name="_4.06E Pass Throughs_ROR 5.02 2 2" xfId="270"/>
    <cellStyle name="_4.06E Pass Throughs_ROR 5.02 3" xfId="271"/>
    <cellStyle name="_4.06E Pass Throughs_Wind Integration 10GRC" xfId="272"/>
    <cellStyle name="_4.06E Pass Throughs_Wind Integration 10GRC 2" xfId="273"/>
    <cellStyle name="_4.06E Pass Throughs_Wind Integration 10GRC 2 2" xfId="274"/>
    <cellStyle name="_4.06E Pass Throughs_Wind Integration 10GRC 3" xfId="275"/>
    <cellStyle name="_4.13E Montana Energy Tax" xfId="276"/>
    <cellStyle name="_4.13E Montana Energy Tax 2" xfId="277"/>
    <cellStyle name="_4.13E Montana Energy Tax 2 2" xfId="278"/>
    <cellStyle name="_4.13E Montana Energy Tax 2 2 2" xfId="279"/>
    <cellStyle name="_4.13E Montana Energy Tax 2 3" xfId="280"/>
    <cellStyle name="_4.13E Montana Energy Tax 3" xfId="281"/>
    <cellStyle name="_4.13E Montana Energy Tax 3 2" xfId="282"/>
    <cellStyle name="_4.13E Montana Energy Tax 3 2 2" xfId="283"/>
    <cellStyle name="_4.13E Montana Energy Tax 3 3" xfId="284"/>
    <cellStyle name="_4.13E Montana Energy Tax 3 3 2" xfId="285"/>
    <cellStyle name="_4.13E Montana Energy Tax 3 4" xfId="286"/>
    <cellStyle name="_4.13E Montana Energy Tax 3 4 2" xfId="287"/>
    <cellStyle name="_4.13E Montana Energy Tax 4" xfId="288"/>
    <cellStyle name="_4.13E Montana Energy Tax 4 2" xfId="289"/>
    <cellStyle name="_4.13E Montana Energy Tax 5" xfId="290"/>
    <cellStyle name="_4.13E Montana Energy Tax_04 07E Wild Horse Wind Expansion (C) (2)" xfId="291"/>
    <cellStyle name="_4.13E Montana Energy Tax_04 07E Wild Horse Wind Expansion (C) (2) 2" xfId="292"/>
    <cellStyle name="_4.13E Montana Energy Tax_04 07E Wild Horse Wind Expansion (C) (2) 2 2" xfId="293"/>
    <cellStyle name="_4.13E Montana Energy Tax_04 07E Wild Horse Wind Expansion (C) (2) 3" xfId="294"/>
    <cellStyle name="_4.13E Montana Energy Tax_04 07E Wild Horse Wind Expansion (C) (2)_Adj Bench DR 3 for Initial Briefs (Electric)" xfId="295"/>
    <cellStyle name="_4.13E Montana Energy Tax_04 07E Wild Horse Wind Expansion (C) (2)_Adj Bench DR 3 for Initial Briefs (Electric) 2" xfId="296"/>
    <cellStyle name="_4.13E Montana Energy Tax_04 07E Wild Horse Wind Expansion (C) (2)_Adj Bench DR 3 for Initial Briefs (Electric) 2 2" xfId="297"/>
    <cellStyle name="_4.13E Montana Energy Tax_04 07E Wild Horse Wind Expansion (C) (2)_Adj Bench DR 3 for Initial Briefs (Electric) 3" xfId="298"/>
    <cellStyle name="_4.13E Montana Energy Tax_04 07E Wild Horse Wind Expansion (C) (2)_Book1" xfId="299"/>
    <cellStyle name="_4.13E Montana Energy Tax_04 07E Wild Horse Wind Expansion (C) (2)_Electric Rev Req Model (2009 GRC) " xfId="300"/>
    <cellStyle name="_4.13E Montana Energy Tax_04 07E Wild Horse Wind Expansion (C) (2)_Electric Rev Req Model (2009 GRC)  2" xfId="301"/>
    <cellStyle name="_4.13E Montana Energy Tax_04 07E Wild Horse Wind Expansion (C) (2)_Electric Rev Req Model (2009 GRC)  2 2" xfId="302"/>
    <cellStyle name="_4.13E Montana Energy Tax_04 07E Wild Horse Wind Expansion (C) (2)_Electric Rev Req Model (2009 GRC)  3" xfId="303"/>
    <cellStyle name="_4.13E Montana Energy Tax_04 07E Wild Horse Wind Expansion (C) (2)_Electric Rev Req Model (2009 GRC) Rebuttal" xfId="304"/>
    <cellStyle name="_4.13E Montana Energy Tax_04 07E Wild Horse Wind Expansion (C) (2)_Electric Rev Req Model (2009 GRC) Rebuttal 2" xfId="305"/>
    <cellStyle name="_4.13E Montana Energy Tax_04 07E Wild Horse Wind Expansion (C) (2)_Electric Rev Req Model (2009 GRC) Rebuttal 2 2" xfId="306"/>
    <cellStyle name="_4.13E Montana Energy Tax_04 07E Wild Horse Wind Expansion (C) (2)_Electric Rev Req Model (2009 GRC) Rebuttal 3" xfId="307"/>
    <cellStyle name="_4.13E Montana Energy Tax_04 07E Wild Horse Wind Expansion (C) (2)_Electric Rev Req Model (2009 GRC) Rebuttal REmoval of New  WH Solar AdjustMI" xfId="308"/>
    <cellStyle name="_4.13E Montana Energy Tax_04 07E Wild Horse Wind Expansion (C) (2)_Electric Rev Req Model (2009 GRC) Rebuttal REmoval of New  WH Solar AdjustMI 2" xfId="309"/>
    <cellStyle name="_4.13E Montana Energy Tax_04 07E Wild Horse Wind Expansion (C) (2)_Electric Rev Req Model (2009 GRC) Rebuttal REmoval of New  WH Solar AdjustMI 2 2" xfId="310"/>
    <cellStyle name="_4.13E Montana Energy Tax_04 07E Wild Horse Wind Expansion (C) (2)_Electric Rev Req Model (2009 GRC) Rebuttal REmoval of New  WH Solar AdjustMI 3" xfId="311"/>
    <cellStyle name="_4.13E Montana Energy Tax_04 07E Wild Horse Wind Expansion (C) (2)_Electric Rev Req Model (2009 GRC) Revised 01-18-2010" xfId="312"/>
    <cellStyle name="_4.13E Montana Energy Tax_04 07E Wild Horse Wind Expansion (C) (2)_Electric Rev Req Model (2009 GRC) Revised 01-18-2010 2" xfId="313"/>
    <cellStyle name="_4.13E Montana Energy Tax_04 07E Wild Horse Wind Expansion (C) (2)_Electric Rev Req Model (2009 GRC) Revised 01-18-2010 2 2" xfId="314"/>
    <cellStyle name="_4.13E Montana Energy Tax_04 07E Wild Horse Wind Expansion (C) (2)_Electric Rev Req Model (2009 GRC) Revised 01-18-2010 3" xfId="315"/>
    <cellStyle name="_4.13E Montana Energy Tax_04 07E Wild Horse Wind Expansion (C) (2)_Electric Rev Req Model (2010 GRC)" xfId="316"/>
    <cellStyle name="_4.13E Montana Energy Tax_04 07E Wild Horse Wind Expansion (C) (2)_Electric Rev Req Model (2010 GRC) SF" xfId="317"/>
    <cellStyle name="_4.13E Montana Energy Tax_04 07E Wild Horse Wind Expansion (C) (2)_Final Order Electric EXHIBIT A-1" xfId="318"/>
    <cellStyle name="_4.13E Montana Energy Tax_04 07E Wild Horse Wind Expansion (C) (2)_Final Order Electric EXHIBIT A-1 2" xfId="319"/>
    <cellStyle name="_4.13E Montana Energy Tax_04 07E Wild Horse Wind Expansion (C) (2)_Final Order Electric EXHIBIT A-1 2 2" xfId="320"/>
    <cellStyle name="_4.13E Montana Energy Tax_04 07E Wild Horse Wind Expansion (C) (2)_Final Order Electric EXHIBIT A-1 3" xfId="321"/>
    <cellStyle name="_4.13E Montana Energy Tax_04 07E Wild Horse Wind Expansion (C) (2)_TENASKA REGULATORY ASSET" xfId="322"/>
    <cellStyle name="_4.13E Montana Energy Tax_04 07E Wild Horse Wind Expansion (C) (2)_TENASKA REGULATORY ASSET 2" xfId="323"/>
    <cellStyle name="_4.13E Montana Energy Tax_04 07E Wild Horse Wind Expansion (C) (2)_TENASKA REGULATORY ASSET 2 2" xfId="324"/>
    <cellStyle name="_4.13E Montana Energy Tax_04 07E Wild Horse Wind Expansion (C) (2)_TENASKA REGULATORY ASSET 3" xfId="325"/>
    <cellStyle name="_4.13E Montana Energy Tax_16.37E Wild Horse Expansion DeferralRevwrkingfile SF" xfId="326"/>
    <cellStyle name="_4.13E Montana Energy Tax_16.37E Wild Horse Expansion DeferralRevwrkingfile SF 2" xfId="327"/>
    <cellStyle name="_4.13E Montana Energy Tax_16.37E Wild Horse Expansion DeferralRevwrkingfile SF 2 2" xfId="328"/>
    <cellStyle name="_4.13E Montana Energy Tax_16.37E Wild Horse Expansion DeferralRevwrkingfile SF 3" xfId="329"/>
    <cellStyle name="_4.13E Montana Energy Tax_2009 Compliance Filing PCA Exhibits for GRC" xfId="330"/>
    <cellStyle name="_4.13E Montana Energy Tax_2009 Compliance Filing PCA Exhibits for GRC 2" xfId="331"/>
    <cellStyle name="_4.13E Montana Energy Tax_2009 GRC Compl Filing - Exhibit D" xfId="332"/>
    <cellStyle name="_4.13E Montana Energy Tax_2009 GRC Compl Filing - Exhibit D 2" xfId="333"/>
    <cellStyle name="_4.13E Montana Energy Tax_2009 GRC Compl Filing - Exhibit D 2 2" xfId="334"/>
    <cellStyle name="_4.13E Montana Energy Tax_2009 GRC Compl Filing - Exhibit D 3" xfId="335"/>
    <cellStyle name="_4.13E Montana Energy Tax_2010 PTC's July1_Dec31 2010 " xfId="9318"/>
    <cellStyle name="_4.13E Montana Energy Tax_2010 PTC's Sept10_Aug11 (Version 4)" xfId="9319"/>
    <cellStyle name="_4.13E Montana Energy Tax_3.01 Income Statement" xfId="9320"/>
    <cellStyle name="_4.13E Montana Energy Tax_4 31 Regulatory Assets and Liabilities  7 06- Exhibit D" xfId="336"/>
    <cellStyle name="_4.13E Montana Energy Tax_4 31 Regulatory Assets and Liabilities  7 06- Exhibit D 2" xfId="337"/>
    <cellStyle name="_4.13E Montana Energy Tax_4 31 Regulatory Assets and Liabilities  7 06- Exhibit D 2 2" xfId="338"/>
    <cellStyle name="_4.13E Montana Energy Tax_4 31 Regulatory Assets and Liabilities  7 06- Exhibit D 3" xfId="339"/>
    <cellStyle name="_4.13E Montana Energy Tax_4 31 Regulatory Assets and Liabilities  7 06- Exhibit D_NIM Summary" xfId="340"/>
    <cellStyle name="_4.13E Montana Energy Tax_4 31 Regulatory Assets and Liabilities  7 06- Exhibit D_NIM Summary 2" xfId="341"/>
    <cellStyle name="_4.13E Montana Energy Tax_4 31 Regulatory Assets and Liabilities  7 06- Exhibit D_NIM Summary 2 2" xfId="342"/>
    <cellStyle name="_4.13E Montana Energy Tax_4 31 Regulatory Assets and Liabilities  7 06- Exhibit D_NIM Summary 3" xfId="343"/>
    <cellStyle name="_4.13E Montana Energy Tax_4 31E Reg Asset  Liab and EXH D" xfId="344"/>
    <cellStyle name="_4.13E Montana Energy Tax_4 31E Reg Asset  Liab and EXH D _ Aug 10 Filing (2)" xfId="345"/>
    <cellStyle name="_4.13E Montana Energy Tax_4 32 Regulatory Assets and Liabilities  7 06- Exhibit D" xfId="346"/>
    <cellStyle name="_4.13E Montana Energy Tax_4 32 Regulatory Assets and Liabilities  7 06- Exhibit D 2" xfId="347"/>
    <cellStyle name="_4.13E Montana Energy Tax_4 32 Regulatory Assets and Liabilities  7 06- Exhibit D 2 2" xfId="348"/>
    <cellStyle name="_4.13E Montana Energy Tax_4 32 Regulatory Assets and Liabilities  7 06- Exhibit D 3" xfId="349"/>
    <cellStyle name="_4.13E Montana Energy Tax_4 32 Regulatory Assets and Liabilities  7 06- Exhibit D_NIM Summary" xfId="350"/>
    <cellStyle name="_4.13E Montana Energy Tax_4 32 Regulatory Assets and Liabilities  7 06- Exhibit D_NIM Summary 2" xfId="351"/>
    <cellStyle name="_4.13E Montana Energy Tax_4 32 Regulatory Assets and Liabilities  7 06- Exhibit D_NIM Summary 2 2" xfId="352"/>
    <cellStyle name="_4.13E Montana Energy Tax_4 32 Regulatory Assets and Liabilities  7 06- Exhibit D_NIM Summary 3" xfId="353"/>
    <cellStyle name="_4.13E Montana Energy Tax_Att B to RECs proceeds proposal" xfId="9321"/>
    <cellStyle name="_4.13E Montana Energy Tax_AURORA Total New" xfId="354"/>
    <cellStyle name="_4.13E Montana Energy Tax_AURORA Total New 2" xfId="355"/>
    <cellStyle name="_4.13E Montana Energy Tax_AURORA Total New 2 2" xfId="356"/>
    <cellStyle name="_4.13E Montana Energy Tax_AURORA Total New 3" xfId="357"/>
    <cellStyle name="_4.13E Montana Energy Tax_Backup for Attachment B 2010-09-09" xfId="9322"/>
    <cellStyle name="_4.13E Montana Energy Tax_Bench Request - Attachment B" xfId="9323"/>
    <cellStyle name="_4.13E Montana Energy Tax_Book2" xfId="358"/>
    <cellStyle name="_4.13E Montana Energy Tax_Book2 2" xfId="359"/>
    <cellStyle name="_4.13E Montana Energy Tax_Book2 2 2" xfId="360"/>
    <cellStyle name="_4.13E Montana Energy Tax_Book2 3" xfId="361"/>
    <cellStyle name="_4.13E Montana Energy Tax_Book2_Adj Bench DR 3 for Initial Briefs (Electric)" xfId="362"/>
    <cellStyle name="_4.13E Montana Energy Tax_Book2_Adj Bench DR 3 for Initial Briefs (Electric) 2" xfId="363"/>
    <cellStyle name="_4.13E Montana Energy Tax_Book2_Adj Bench DR 3 for Initial Briefs (Electric) 2 2" xfId="364"/>
    <cellStyle name="_4.13E Montana Energy Tax_Book2_Adj Bench DR 3 for Initial Briefs (Electric) 3" xfId="365"/>
    <cellStyle name="_4.13E Montana Energy Tax_Book2_Electric Rev Req Model (2009 GRC) Rebuttal" xfId="366"/>
    <cellStyle name="_4.13E Montana Energy Tax_Book2_Electric Rev Req Model (2009 GRC) Rebuttal 2" xfId="367"/>
    <cellStyle name="_4.13E Montana Energy Tax_Book2_Electric Rev Req Model (2009 GRC) Rebuttal 2 2" xfId="368"/>
    <cellStyle name="_4.13E Montana Energy Tax_Book2_Electric Rev Req Model (2009 GRC) Rebuttal 3" xfId="369"/>
    <cellStyle name="_4.13E Montana Energy Tax_Book2_Electric Rev Req Model (2009 GRC) Rebuttal REmoval of New  WH Solar AdjustMI" xfId="370"/>
    <cellStyle name="_4.13E Montana Energy Tax_Book2_Electric Rev Req Model (2009 GRC) Rebuttal REmoval of New  WH Solar AdjustMI 2" xfId="371"/>
    <cellStyle name="_4.13E Montana Energy Tax_Book2_Electric Rev Req Model (2009 GRC) Rebuttal REmoval of New  WH Solar AdjustMI 2 2" xfId="372"/>
    <cellStyle name="_4.13E Montana Energy Tax_Book2_Electric Rev Req Model (2009 GRC) Rebuttal REmoval of New  WH Solar AdjustMI 3" xfId="373"/>
    <cellStyle name="_4.13E Montana Energy Tax_Book2_Electric Rev Req Model (2009 GRC) Revised 01-18-2010" xfId="374"/>
    <cellStyle name="_4.13E Montana Energy Tax_Book2_Electric Rev Req Model (2009 GRC) Revised 01-18-2010 2" xfId="375"/>
    <cellStyle name="_4.13E Montana Energy Tax_Book2_Electric Rev Req Model (2009 GRC) Revised 01-18-2010 2 2" xfId="376"/>
    <cellStyle name="_4.13E Montana Energy Tax_Book2_Electric Rev Req Model (2009 GRC) Revised 01-18-2010 3" xfId="377"/>
    <cellStyle name="_4.13E Montana Energy Tax_Book2_Final Order Electric EXHIBIT A-1" xfId="378"/>
    <cellStyle name="_4.13E Montana Energy Tax_Book2_Final Order Electric EXHIBIT A-1 2" xfId="379"/>
    <cellStyle name="_4.13E Montana Energy Tax_Book2_Final Order Electric EXHIBIT A-1 2 2" xfId="380"/>
    <cellStyle name="_4.13E Montana Energy Tax_Book2_Final Order Electric EXHIBIT A-1 3" xfId="381"/>
    <cellStyle name="_4.13E Montana Energy Tax_Book4" xfId="382"/>
    <cellStyle name="_4.13E Montana Energy Tax_Book4 2" xfId="383"/>
    <cellStyle name="_4.13E Montana Energy Tax_Book4 2 2" xfId="384"/>
    <cellStyle name="_4.13E Montana Energy Tax_Book4 3" xfId="385"/>
    <cellStyle name="_4.13E Montana Energy Tax_Book9" xfId="386"/>
    <cellStyle name="_4.13E Montana Energy Tax_Book9 2" xfId="387"/>
    <cellStyle name="_4.13E Montana Energy Tax_Book9 2 2" xfId="388"/>
    <cellStyle name="_4.13E Montana Energy Tax_Book9 3" xfId="389"/>
    <cellStyle name="_4.13E Montana Energy Tax_DEM-WP(C) Chelan Power Costs" xfId="390"/>
    <cellStyle name="_4.13E Montana Energy Tax_DEM-WP(C) Gas Transport 2010GRC" xfId="391"/>
    <cellStyle name="_4.13E Montana Energy Tax_Exh A-1 resulting from UE-112050 effective Jan 1 2012" xfId="392"/>
    <cellStyle name="_4.13E Montana Energy Tax_Exh G - Klamath Peaker PPA fr C Locke 2-12" xfId="393"/>
    <cellStyle name="_4.13E Montana Energy Tax_Exhibit A-1 effective 4-1-11 fr S Free 12-11" xfId="394"/>
    <cellStyle name="_4.13E Montana Energy Tax_INPUTS" xfId="395"/>
    <cellStyle name="_4.13E Montana Energy Tax_INPUTS 2" xfId="396"/>
    <cellStyle name="_4.13E Montana Energy Tax_INPUTS 2 2" xfId="397"/>
    <cellStyle name="_4.13E Montana Energy Tax_INPUTS 3" xfId="398"/>
    <cellStyle name="_4.13E Montana Energy Tax_Laid Off Employees + CEO" xfId="9324"/>
    <cellStyle name="_4.13E Montana Energy Tax_Low Income 2010 RevRequirement" xfId="9325"/>
    <cellStyle name="_4.13E Montana Energy Tax_Low Income 2010 RevRequirement (2)" xfId="9326"/>
    <cellStyle name="_4.13E Montana Energy Tax_Misc. Exp Airport Parking" xfId="9327"/>
    <cellStyle name="_4.13E Montana Energy Tax_NIM Summary" xfId="399"/>
    <cellStyle name="_4.13E Montana Energy Tax_NIM Summary 09GRC" xfId="400"/>
    <cellStyle name="_4.13E Montana Energy Tax_NIM Summary 09GRC 2" xfId="401"/>
    <cellStyle name="_4.13E Montana Energy Tax_NIM Summary 09GRC 2 2" xfId="402"/>
    <cellStyle name="_4.13E Montana Energy Tax_NIM Summary 09GRC 3" xfId="403"/>
    <cellStyle name="_4.13E Montana Energy Tax_NIM Summary 10" xfId="404"/>
    <cellStyle name="_4.13E Montana Energy Tax_NIM Summary 2" xfId="405"/>
    <cellStyle name="_4.13E Montana Energy Tax_NIM Summary 2 2" xfId="406"/>
    <cellStyle name="_4.13E Montana Energy Tax_NIM Summary 3" xfId="407"/>
    <cellStyle name="_4.13E Montana Energy Tax_NIM Summary 4" xfId="408"/>
    <cellStyle name="_4.13E Montana Energy Tax_NIM Summary 5" xfId="409"/>
    <cellStyle name="_4.13E Montana Energy Tax_NIM Summary 6" xfId="410"/>
    <cellStyle name="_4.13E Montana Energy Tax_NIM Summary 7" xfId="411"/>
    <cellStyle name="_4.13E Montana Energy Tax_NIM Summary 8" xfId="412"/>
    <cellStyle name="_4.13E Montana Energy Tax_NIM Summary 9" xfId="413"/>
    <cellStyle name="_4.13E Montana Energy Tax_Oct2010toSep2011LwIncLead" xfId="9328"/>
    <cellStyle name="_4.13E Montana Energy Tax_PCA 10 -  Exhibit D Dec 2011" xfId="414"/>
    <cellStyle name="_4.13E Montana Energy Tax_PCA 10 -  Exhibit D from A Kellogg Jan 2011" xfId="415"/>
    <cellStyle name="_4.13E Montana Energy Tax_PCA 10 -  Exhibit D from A Kellogg July 2011" xfId="416"/>
    <cellStyle name="_4.13E Montana Energy Tax_PCA 10 -  Exhibit D from S Free Rcv'd 12-11" xfId="417"/>
    <cellStyle name="_4.13E Montana Energy Tax_PCA 11 -  Exhibit D Apr 2012 fr A Kellogg v2" xfId="418"/>
    <cellStyle name="_4.13E Montana Energy Tax_PCA 11 -  Exhibit D Jan 2012 fr A Kellogg" xfId="419"/>
    <cellStyle name="_4.13E Montana Energy Tax_PCA 11 -  Exhibit D Jan 2012 WF" xfId="420"/>
    <cellStyle name="_4.13E Montana Energy Tax_PCA 9 -  Exhibit D April 2010" xfId="421"/>
    <cellStyle name="_4.13E Montana Energy Tax_PCA 9 -  Exhibit D April 2010 (3)" xfId="422"/>
    <cellStyle name="_4.13E Montana Energy Tax_PCA 9 -  Exhibit D April 2010 (3) 2" xfId="423"/>
    <cellStyle name="_4.13E Montana Energy Tax_PCA 9 -  Exhibit D April 2010 (3) 2 2" xfId="424"/>
    <cellStyle name="_4.13E Montana Energy Tax_PCA 9 -  Exhibit D April 2010 (3) 3" xfId="425"/>
    <cellStyle name="_4.13E Montana Energy Tax_PCA 9 -  Exhibit D April 2010 2" xfId="426"/>
    <cellStyle name="_4.13E Montana Energy Tax_PCA 9 -  Exhibit D April 2010 3" xfId="427"/>
    <cellStyle name="_4.13E Montana Energy Tax_PCA 9 -  Exhibit D April 2010 4" xfId="428"/>
    <cellStyle name="_4.13E Montana Energy Tax_PCA 9 -  Exhibit D April 2010 5" xfId="429"/>
    <cellStyle name="_4.13E Montana Energy Tax_PCA 9 -  Exhibit D April 2010 6" xfId="430"/>
    <cellStyle name="_4.13E Montana Energy Tax_PCA 9 -  Exhibit D April 2010 7" xfId="431"/>
    <cellStyle name="_4.13E Montana Energy Tax_PCA 9 -  Exhibit D Nov 2010" xfId="432"/>
    <cellStyle name="_4.13E Montana Energy Tax_PCA 9 -  Exhibit D Nov 2010 2" xfId="433"/>
    <cellStyle name="_4.13E Montana Energy Tax_PCA 9 - Exhibit D at August 2010" xfId="434"/>
    <cellStyle name="_4.13E Montana Energy Tax_PCA 9 - Exhibit D at August 2010 2" xfId="435"/>
    <cellStyle name="_4.13E Montana Energy Tax_PCA 9 - Exhibit D June 2010 GRC" xfId="436"/>
    <cellStyle name="_4.13E Montana Energy Tax_PCA 9 - Exhibit D June 2010 GRC 2" xfId="437"/>
    <cellStyle name="_4.13E Montana Energy Tax_Power Costs - Comparison bx Rbtl-Staff-Jt-PC" xfId="438"/>
    <cellStyle name="_4.13E Montana Energy Tax_Power Costs - Comparison bx Rbtl-Staff-Jt-PC 2" xfId="439"/>
    <cellStyle name="_4.13E Montana Energy Tax_Power Costs - Comparison bx Rbtl-Staff-Jt-PC 2 2" xfId="440"/>
    <cellStyle name="_4.13E Montana Energy Tax_Power Costs - Comparison bx Rbtl-Staff-Jt-PC 3" xfId="441"/>
    <cellStyle name="_4.13E Montana Energy Tax_Power Costs - Comparison bx Rbtl-Staff-Jt-PC_Adj Bench DR 3 for Initial Briefs (Electric)" xfId="442"/>
    <cellStyle name="_4.13E Montana Energy Tax_Power Costs - Comparison bx Rbtl-Staff-Jt-PC_Adj Bench DR 3 for Initial Briefs (Electric) 2" xfId="443"/>
    <cellStyle name="_4.13E Montana Energy Tax_Power Costs - Comparison bx Rbtl-Staff-Jt-PC_Adj Bench DR 3 for Initial Briefs (Electric) 2 2" xfId="444"/>
    <cellStyle name="_4.13E Montana Energy Tax_Power Costs - Comparison bx Rbtl-Staff-Jt-PC_Adj Bench DR 3 for Initial Briefs (Electric) 3" xfId="445"/>
    <cellStyle name="_4.13E Montana Energy Tax_Power Costs - Comparison bx Rbtl-Staff-Jt-PC_Electric Rev Req Model (2009 GRC) Rebuttal" xfId="446"/>
    <cellStyle name="_4.13E Montana Energy Tax_Power Costs - Comparison bx Rbtl-Staff-Jt-PC_Electric Rev Req Model (2009 GRC) Rebuttal 2" xfId="447"/>
    <cellStyle name="_4.13E Montana Energy Tax_Power Costs - Comparison bx Rbtl-Staff-Jt-PC_Electric Rev Req Model (2009 GRC) Rebuttal 2 2" xfId="448"/>
    <cellStyle name="_4.13E Montana Energy Tax_Power Costs - Comparison bx Rbtl-Staff-Jt-PC_Electric Rev Req Model (2009 GRC) Rebuttal 3" xfId="449"/>
    <cellStyle name="_4.13E Montana Energy Tax_Power Costs - Comparison bx Rbtl-Staff-Jt-PC_Electric Rev Req Model (2009 GRC) Rebuttal REmoval of New  WH Solar AdjustMI" xfId="450"/>
    <cellStyle name="_4.13E Montana Energy Tax_Power Costs - Comparison bx Rbtl-Staff-Jt-PC_Electric Rev Req Model (2009 GRC) Rebuttal REmoval of New  WH Solar AdjustMI 2" xfId="451"/>
    <cellStyle name="_4.13E Montana Energy Tax_Power Costs - Comparison bx Rbtl-Staff-Jt-PC_Electric Rev Req Model (2009 GRC) Rebuttal REmoval of New  WH Solar AdjustMI 2 2" xfId="452"/>
    <cellStyle name="_4.13E Montana Energy Tax_Power Costs - Comparison bx Rbtl-Staff-Jt-PC_Electric Rev Req Model (2009 GRC) Rebuttal REmoval of New  WH Solar AdjustMI 3" xfId="453"/>
    <cellStyle name="_4.13E Montana Energy Tax_Power Costs - Comparison bx Rbtl-Staff-Jt-PC_Electric Rev Req Model (2009 GRC) Revised 01-18-2010" xfId="454"/>
    <cellStyle name="_4.13E Montana Energy Tax_Power Costs - Comparison bx Rbtl-Staff-Jt-PC_Electric Rev Req Model (2009 GRC) Revised 01-18-2010 2" xfId="455"/>
    <cellStyle name="_4.13E Montana Energy Tax_Power Costs - Comparison bx Rbtl-Staff-Jt-PC_Electric Rev Req Model (2009 GRC) Revised 01-18-2010 2 2" xfId="456"/>
    <cellStyle name="_4.13E Montana Energy Tax_Power Costs - Comparison bx Rbtl-Staff-Jt-PC_Electric Rev Req Model (2009 GRC) Revised 01-18-2010 3" xfId="457"/>
    <cellStyle name="_4.13E Montana Energy Tax_Power Costs - Comparison bx Rbtl-Staff-Jt-PC_Final Order Electric EXHIBIT A-1" xfId="458"/>
    <cellStyle name="_4.13E Montana Energy Tax_Power Costs - Comparison bx Rbtl-Staff-Jt-PC_Final Order Electric EXHIBIT A-1 2" xfId="459"/>
    <cellStyle name="_4.13E Montana Energy Tax_Power Costs - Comparison bx Rbtl-Staff-Jt-PC_Final Order Electric EXHIBIT A-1 2 2" xfId="460"/>
    <cellStyle name="_4.13E Montana Energy Tax_Power Costs - Comparison bx Rbtl-Staff-Jt-PC_Final Order Electric EXHIBIT A-1 3" xfId="461"/>
    <cellStyle name="_4.13E Montana Energy Tax_Production Adj 4.37" xfId="462"/>
    <cellStyle name="_4.13E Montana Energy Tax_Production Adj 4.37 2" xfId="463"/>
    <cellStyle name="_4.13E Montana Energy Tax_Production Adj 4.37 2 2" xfId="464"/>
    <cellStyle name="_4.13E Montana Energy Tax_Production Adj 4.37 3" xfId="465"/>
    <cellStyle name="_4.13E Montana Energy Tax_Purchased Power Adj 4.03" xfId="466"/>
    <cellStyle name="_4.13E Montana Energy Tax_Purchased Power Adj 4.03 2" xfId="467"/>
    <cellStyle name="_4.13E Montana Energy Tax_Purchased Power Adj 4.03 2 2" xfId="468"/>
    <cellStyle name="_4.13E Montana Energy Tax_Purchased Power Adj 4.03 3" xfId="469"/>
    <cellStyle name="_4.13E Montana Energy Tax_Rebuttal Power Costs" xfId="470"/>
    <cellStyle name="_4.13E Montana Energy Tax_Rebuttal Power Costs 2" xfId="471"/>
    <cellStyle name="_4.13E Montana Energy Tax_Rebuttal Power Costs 2 2" xfId="472"/>
    <cellStyle name="_4.13E Montana Energy Tax_Rebuttal Power Costs 3" xfId="473"/>
    <cellStyle name="_4.13E Montana Energy Tax_Rebuttal Power Costs_Adj Bench DR 3 for Initial Briefs (Electric)" xfId="474"/>
    <cellStyle name="_4.13E Montana Energy Tax_Rebuttal Power Costs_Adj Bench DR 3 for Initial Briefs (Electric) 2" xfId="475"/>
    <cellStyle name="_4.13E Montana Energy Tax_Rebuttal Power Costs_Adj Bench DR 3 for Initial Briefs (Electric) 2 2" xfId="476"/>
    <cellStyle name="_4.13E Montana Energy Tax_Rebuttal Power Costs_Adj Bench DR 3 for Initial Briefs (Electric) 3" xfId="477"/>
    <cellStyle name="_4.13E Montana Energy Tax_Rebuttal Power Costs_Electric Rev Req Model (2009 GRC) Rebuttal" xfId="478"/>
    <cellStyle name="_4.13E Montana Energy Tax_Rebuttal Power Costs_Electric Rev Req Model (2009 GRC) Rebuttal 2" xfId="479"/>
    <cellStyle name="_4.13E Montana Energy Tax_Rebuttal Power Costs_Electric Rev Req Model (2009 GRC) Rebuttal 2 2" xfId="480"/>
    <cellStyle name="_4.13E Montana Energy Tax_Rebuttal Power Costs_Electric Rev Req Model (2009 GRC) Rebuttal 3" xfId="481"/>
    <cellStyle name="_4.13E Montana Energy Tax_Rebuttal Power Costs_Electric Rev Req Model (2009 GRC) Rebuttal REmoval of New  WH Solar AdjustMI" xfId="482"/>
    <cellStyle name="_4.13E Montana Energy Tax_Rebuttal Power Costs_Electric Rev Req Model (2009 GRC) Rebuttal REmoval of New  WH Solar AdjustMI 2" xfId="483"/>
    <cellStyle name="_4.13E Montana Energy Tax_Rebuttal Power Costs_Electric Rev Req Model (2009 GRC) Rebuttal REmoval of New  WH Solar AdjustMI 2 2" xfId="484"/>
    <cellStyle name="_4.13E Montana Energy Tax_Rebuttal Power Costs_Electric Rev Req Model (2009 GRC) Rebuttal REmoval of New  WH Solar AdjustMI 3" xfId="485"/>
    <cellStyle name="_4.13E Montana Energy Tax_Rebuttal Power Costs_Electric Rev Req Model (2009 GRC) Revised 01-18-2010" xfId="486"/>
    <cellStyle name="_4.13E Montana Energy Tax_Rebuttal Power Costs_Electric Rev Req Model (2009 GRC) Revised 01-18-2010 2" xfId="487"/>
    <cellStyle name="_4.13E Montana Energy Tax_Rebuttal Power Costs_Electric Rev Req Model (2009 GRC) Revised 01-18-2010 2 2" xfId="488"/>
    <cellStyle name="_4.13E Montana Energy Tax_Rebuttal Power Costs_Electric Rev Req Model (2009 GRC) Revised 01-18-2010 3" xfId="489"/>
    <cellStyle name="_4.13E Montana Energy Tax_Rebuttal Power Costs_Final Order Electric EXHIBIT A-1" xfId="490"/>
    <cellStyle name="_4.13E Montana Energy Tax_Rebuttal Power Costs_Final Order Electric EXHIBIT A-1 2" xfId="491"/>
    <cellStyle name="_4.13E Montana Energy Tax_Rebuttal Power Costs_Final Order Electric EXHIBIT A-1 2 2" xfId="492"/>
    <cellStyle name="_4.13E Montana Energy Tax_Rebuttal Power Costs_Final Order Electric EXHIBIT A-1 3" xfId="493"/>
    <cellStyle name="_4.13E Montana Energy Tax_RECS vs PTC's w Interest 6-28-10" xfId="9329"/>
    <cellStyle name="_4.13E Montana Energy Tax_revised april pca for Annette" xfId="494"/>
    <cellStyle name="_4.13E Montana Energy Tax_ROR &amp; CONV FACTOR" xfId="495"/>
    <cellStyle name="_4.13E Montana Energy Tax_ROR &amp; CONV FACTOR 2" xfId="496"/>
    <cellStyle name="_4.13E Montana Energy Tax_ROR &amp; CONV FACTOR 2 2" xfId="497"/>
    <cellStyle name="_4.13E Montana Energy Tax_ROR &amp; CONV FACTOR 3" xfId="498"/>
    <cellStyle name="_4.13E Montana Energy Tax_ROR 5.02" xfId="499"/>
    <cellStyle name="_4.13E Montana Energy Tax_ROR 5.02 2" xfId="500"/>
    <cellStyle name="_4.13E Montana Energy Tax_ROR 5.02 2 2" xfId="501"/>
    <cellStyle name="_4.13E Montana Energy Tax_ROR 5.02 3" xfId="502"/>
    <cellStyle name="_4.13E Montana Energy Tax_Wind Integration 10GRC" xfId="503"/>
    <cellStyle name="_4.13E Montana Energy Tax_Wind Integration 10GRC 2" xfId="504"/>
    <cellStyle name="_4.13E Montana Energy Tax_Wind Integration 10GRC 2 2" xfId="505"/>
    <cellStyle name="_4.13E Montana Energy Tax_Wind Integration 10GRC 3" xfId="506"/>
    <cellStyle name="_x0013__Adj Bench DR 3 for Initial Briefs (Electric)" xfId="507"/>
    <cellStyle name="_x0013__Adj Bench DR 3 for Initial Briefs (Electric) 2" xfId="508"/>
    <cellStyle name="_x0013__Adj Bench DR 3 for Initial Briefs (Electric) 2 2" xfId="509"/>
    <cellStyle name="_x0013__Adj Bench DR 3 for Initial Briefs (Electric) 3" xfId="510"/>
    <cellStyle name="_AURORA WIP" xfId="511"/>
    <cellStyle name="_AURORA WIP 2" xfId="512"/>
    <cellStyle name="_AURORA WIP 2 2" xfId="513"/>
    <cellStyle name="_AURORA WIP 3" xfId="514"/>
    <cellStyle name="_AURORA WIP_4 31E Reg Asset  Liab and EXH D" xfId="515"/>
    <cellStyle name="_AURORA WIP_4 31E Reg Asset  Liab and EXH D _ Aug 10 Filing (2)" xfId="516"/>
    <cellStyle name="_AURORA WIP_DEM-WP(C) Chelan Power Costs" xfId="517"/>
    <cellStyle name="_AURORA WIP_DEM-WP(C) Costs Not In AURORA 2010GRC As Filed" xfId="518"/>
    <cellStyle name="_AURORA WIP_DEM-WP(C) Costs Not In AURORA 2010GRC As Filed 2" xfId="519"/>
    <cellStyle name="_AURORA WIP_DEM-WP(C) Gas Transport 2010GRC" xfId="520"/>
    <cellStyle name="_AURORA WIP_NIM Summary" xfId="521"/>
    <cellStyle name="_AURORA WIP_NIM Summary 09GRC" xfId="522"/>
    <cellStyle name="_AURORA WIP_NIM Summary 09GRC 2" xfId="523"/>
    <cellStyle name="_AURORA WIP_NIM Summary 09GRC 2 2" xfId="524"/>
    <cellStyle name="_AURORA WIP_NIM Summary 09GRC 3" xfId="525"/>
    <cellStyle name="_AURORA WIP_NIM Summary 10" xfId="526"/>
    <cellStyle name="_AURORA WIP_NIM Summary 2" xfId="527"/>
    <cellStyle name="_AURORA WIP_NIM Summary 2 2" xfId="528"/>
    <cellStyle name="_AURORA WIP_NIM Summary 3" xfId="529"/>
    <cellStyle name="_AURORA WIP_NIM Summary 4" xfId="530"/>
    <cellStyle name="_AURORA WIP_NIM Summary 5" xfId="531"/>
    <cellStyle name="_AURORA WIP_NIM Summary 6" xfId="532"/>
    <cellStyle name="_AURORA WIP_NIM Summary 7" xfId="533"/>
    <cellStyle name="_AURORA WIP_NIM Summary 8" xfId="534"/>
    <cellStyle name="_AURORA WIP_NIM Summary 9" xfId="535"/>
    <cellStyle name="_AURORA WIP_PCA 9 -  Exhibit D April 2010 (3)" xfId="536"/>
    <cellStyle name="_AURORA WIP_PCA 9 -  Exhibit D April 2010 (3) 2" xfId="537"/>
    <cellStyle name="_AURORA WIP_PCA 9 -  Exhibit D April 2010 (3) 2 2" xfId="538"/>
    <cellStyle name="_AURORA WIP_PCA 9 -  Exhibit D April 2010 (3) 3" xfId="539"/>
    <cellStyle name="_AURORA WIP_Reconciliation" xfId="540"/>
    <cellStyle name="_AURORA WIP_Reconciliation 2" xfId="541"/>
    <cellStyle name="_AURORA WIP_Wind Integration 10GRC" xfId="542"/>
    <cellStyle name="_AURORA WIP_Wind Integration 10GRC 2" xfId="543"/>
    <cellStyle name="_AURORA WIP_Wind Integration 10GRC 2 2" xfId="544"/>
    <cellStyle name="_AURORA WIP_Wind Integration 10GRC 3" xfId="545"/>
    <cellStyle name="_Book1" xfId="546"/>
    <cellStyle name="_x0013__Book1" xfId="547"/>
    <cellStyle name="_Book1 (2)" xfId="548"/>
    <cellStyle name="_Book1 (2) 2" xfId="549"/>
    <cellStyle name="_Book1 (2) 2 2" xfId="550"/>
    <cellStyle name="_Book1 (2) 2 2 2" xfId="551"/>
    <cellStyle name="_Book1 (2) 2 3" xfId="552"/>
    <cellStyle name="_Book1 (2) 3" xfId="553"/>
    <cellStyle name="_Book1 (2) 3 2" xfId="554"/>
    <cellStyle name="_Book1 (2) 3 2 2" xfId="555"/>
    <cellStyle name="_Book1 (2) 3 3" xfId="556"/>
    <cellStyle name="_Book1 (2) 3 3 2" xfId="557"/>
    <cellStyle name="_Book1 (2) 3 4" xfId="558"/>
    <cellStyle name="_Book1 (2) 3 4 2" xfId="559"/>
    <cellStyle name="_Book1 (2) 4" xfId="560"/>
    <cellStyle name="_Book1 (2) 4 2" xfId="561"/>
    <cellStyle name="_Book1 (2) 5" xfId="562"/>
    <cellStyle name="_Book1 (2)_04 07E Wild Horse Wind Expansion (C) (2)" xfId="563"/>
    <cellStyle name="_Book1 (2)_04 07E Wild Horse Wind Expansion (C) (2) 2" xfId="564"/>
    <cellStyle name="_Book1 (2)_04 07E Wild Horse Wind Expansion (C) (2) 2 2" xfId="565"/>
    <cellStyle name="_Book1 (2)_04 07E Wild Horse Wind Expansion (C) (2) 3" xfId="566"/>
    <cellStyle name="_Book1 (2)_04 07E Wild Horse Wind Expansion (C) (2)_Adj Bench DR 3 for Initial Briefs (Electric)" xfId="567"/>
    <cellStyle name="_Book1 (2)_04 07E Wild Horse Wind Expansion (C) (2)_Adj Bench DR 3 for Initial Briefs (Electric) 2" xfId="568"/>
    <cellStyle name="_Book1 (2)_04 07E Wild Horse Wind Expansion (C) (2)_Adj Bench DR 3 for Initial Briefs (Electric) 2 2" xfId="569"/>
    <cellStyle name="_Book1 (2)_04 07E Wild Horse Wind Expansion (C) (2)_Adj Bench DR 3 for Initial Briefs (Electric) 3" xfId="570"/>
    <cellStyle name="_Book1 (2)_04 07E Wild Horse Wind Expansion (C) (2)_Book1" xfId="571"/>
    <cellStyle name="_Book1 (2)_04 07E Wild Horse Wind Expansion (C) (2)_Electric Rev Req Model (2009 GRC) " xfId="572"/>
    <cellStyle name="_Book1 (2)_04 07E Wild Horse Wind Expansion (C) (2)_Electric Rev Req Model (2009 GRC)  2" xfId="573"/>
    <cellStyle name="_Book1 (2)_04 07E Wild Horse Wind Expansion (C) (2)_Electric Rev Req Model (2009 GRC)  2 2" xfId="574"/>
    <cellStyle name="_Book1 (2)_04 07E Wild Horse Wind Expansion (C) (2)_Electric Rev Req Model (2009 GRC)  3" xfId="575"/>
    <cellStyle name="_Book1 (2)_04 07E Wild Horse Wind Expansion (C) (2)_Electric Rev Req Model (2009 GRC) Rebuttal" xfId="576"/>
    <cellStyle name="_Book1 (2)_04 07E Wild Horse Wind Expansion (C) (2)_Electric Rev Req Model (2009 GRC) Rebuttal 2" xfId="577"/>
    <cellStyle name="_Book1 (2)_04 07E Wild Horse Wind Expansion (C) (2)_Electric Rev Req Model (2009 GRC) Rebuttal 2 2" xfId="578"/>
    <cellStyle name="_Book1 (2)_04 07E Wild Horse Wind Expansion (C) (2)_Electric Rev Req Model (2009 GRC) Rebuttal 3" xfId="579"/>
    <cellStyle name="_Book1 (2)_04 07E Wild Horse Wind Expansion (C) (2)_Electric Rev Req Model (2009 GRC) Rebuttal REmoval of New  WH Solar AdjustMI" xfId="580"/>
    <cellStyle name="_Book1 (2)_04 07E Wild Horse Wind Expansion (C) (2)_Electric Rev Req Model (2009 GRC) Rebuttal REmoval of New  WH Solar AdjustMI 2" xfId="581"/>
    <cellStyle name="_Book1 (2)_04 07E Wild Horse Wind Expansion (C) (2)_Electric Rev Req Model (2009 GRC) Rebuttal REmoval of New  WH Solar AdjustMI 2 2" xfId="582"/>
    <cellStyle name="_Book1 (2)_04 07E Wild Horse Wind Expansion (C) (2)_Electric Rev Req Model (2009 GRC) Rebuttal REmoval of New  WH Solar AdjustMI 3" xfId="583"/>
    <cellStyle name="_Book1 (2)_04 07E Wild Horse Wind Expansion (C) (2)_Electric Rev Req Model (2009 GRC) Revised 01-18-2010" xfId="584"/>
    <cellStyle name="_Book1 (2)_04 07E Wild Horse Wind Expansion (C) (2)_Electric Rev Req Model (2009 GRC) Revised 01-18-2010 2" xfId="585"/>
    <cellStyle name="_Book1 (2)_04 07E Wild Horse Wind Expansion (C) (2)_Electric Rev Req Model (2009 GRC) Revised 01-18-2010 2 2" xfId="586"/>
    <cellStyle name="_Book1 (2)_04 07E Wild Horse Wind Expansion (C) (2)_Electric Rev Req Model (2009 GRC) Revised 01-18-2010 3" xfId="587"/>
    <cellStyle name="_Book1 (2)_04 07E Wild Horse Wind Expansion (C) (2)_Electric Rev Req Model (2010 GRC)" xfId="588"/>
    <cellStyle name="_Book1 (2)_04 07E Wild Horse Wind Expansion (C) (2)_Electric Rev Req Model (2010 GRC) SF" xfId="589"/>
    <cellStyle name="_Book1 (2)_04 07E Wild Horse Wind Expansion (C) (2)_Final Order Electric EXHIBIT A-1" xfId="590"/>
    <cellStyle name="_Book1 (2)_04 07E Wild Horse Wind Expansion (C) (2)_Final Order Electric EXHIBIT A-1 2" xfId="591"/>
    <cellStyle name="_Book1 (2)_04 07E Wild Horse Wind Expansion (C) (2)_Final Order Electric EXHIBIT A-1 2 2" xfId="592"/>
    <cellStyle name="_Book1 (2)_04 07E Wild Horse Wind Expansion (C) (2)_Final Order Electric EXHIBIT A-1 3" xfId="593"/>
    <cellStyle name="_Book1 (2)_04 07E Wild Horse Wind Expansion (C) (2)_TENASKA REGULATORY ASSET" xfId="594"/>
    <cellStyle name="_Book1 (2)_04 07E Wild Horse Wind Expansion (C) (2)_TENASKA REGULATORY ASSET 2" xfId="595"/>
    <cellStyle name="_Book1 (2)_04 07E Wild Horse Wind Expansion (C) (2)_TENASKA REGULATORY ASSET 2 2" xfId="596"/>
    <cellStyle name="_Book1 (2)_04 07E Wild Horse Wind Expansion (C) (2)_TENASKA REGULATORY ASSET 3" xfId="597"/>
    <cellStyle name="_Book1 (2)_16.37E Wild Horse Expansion DeferralRevwrkingfile SF" xfId="598"/>
    <cellStyle name="_Book1 (2)_16.37E Wild Horse Expansion DeferralRevwrkingfile SF 2" xfId="599"/>
    <cellStyle name="_Book1 (2)_16.37E Wild Horse Expansion DeferralRevwrkingfile SF 2 2" xfId="600"/>
    <cellStyle name="_Book1 (2)_16.37E Wild Horse Expansion DeferralRevwrkingfile SF 3" xfId="601"/>
    <cellStyle name="_Book1 (2)_2009 Compliance Filing PCA Exhibits for GRC" xfId="602"/>
    <cellStyle name="_Book1 (2)_2009 Compliance Filing PCA Exhibits for GRC 2" xfId="603"/>
    <cellStyle name="_Book1 (2)_2009 GRC Compl Filing - Exhibit D" xfId="604"/>
    <cellStyle name="_Book1 (2)_2009 GRC Compl Filing - Exhibit D 2" xfId="605"/>
    <cellStyle name="_Book1 (2)_2009 GRC Compl Filing - Exhibit D 2 2" xfId="606"/>
    <cellStyle name="_Book1 (2)_2009 GRC Compl Filing - Exhibit D 3" xfId="607"/>
    <cellStyle name="_Book1 (2)_2010 PTC's July1_Dec31 2010 " xfId="9330"/>
    <cellStyle name="_Book1 (2)_2010 PTC's Sept10_Aug11 (Version 4)" xfId="9331"/>
    <cellStyle name="_Book1 (2)_3.01 Income Statement" xfId="9332"/>
    <cellStyle name="_Book1 (2)_4 31 Regulatory Assets and Liabilities  7 06- Exhibit D" xfId="608"/>
    <cellStyle name="_Book1 (2)_4 31 Regulatory Assets and Liabilities  7 06- Exhibit D 2" xfId="609"/>
    <cellStyle name="_Book1 (2)_4 31 Regulatory Assets and Liabilities  7 06- Exhibit D 2 2" xfId="610"/>
    <cellStyle name="_Book1 (2)_4 31 Regulatory Assets and Liabilities  7 06- Exhibit D 3" xfId="611"/>
    <cellStyle name="_Book1 (2)_4 31 Regulatory Assets and Liabilities  7 06- Exhibit D_NIM Summary" xfId="612"/>
    <cellStyle name="_Book1 (2)_4 31 Regulatory Assets and Liabilities  7 06- Exhibit D_NIM Summary 2" xfId="613"/>
    <cellStyle name="_Book1 (2)_4 31 Regulatory Assets and Liabilities  7 06- Exhibit D_NIM Summary 2 2" xfId="614"/>
    <cellStyle name="_Book1 (2)_4 31 Regulatory Assets and Liabilities  7 06- Exhibit D_NIM Summary 3" xfId="615"/>
    <cellStyle name="_Book1 (2)_4 31E Reg Asset  Liab and EXH D" xfId="616"/>
    <cellStyle name="_Book1 (2)_4 31E Reg Asset  Liab and EXH D _ Aug 10 Filing (2)" xfId="617"/>
    <cellStyle name="_Book1 (2)_4 32 Regulatory Assets and Liabilities  7 06- Exhibit D" xfId="618"/>
    <cellStyle name="_Book1 (2)_4 32 Regulatory Assets and Liabilities  7 06- Exhibit D 2" xfId="619"/>
    <cellStyle name="_Book1 (2)_4 32 Regulatory Assets and Liabilities  7 06- Exhibit D 2 2" xfId="620"/>
    <cellStyle name="_Book1 (2)_4 32 Regulatory Assets and Liabilities  7 06- Exhibit D 3" xfId="621"/>
    <cellStyle name="_Book1 (2)_4 32 Regulatory Assets and Liabilities  7 06- Exhibit D_NIM Summary" xfId="622"/>
    <cellStyle name="_Book1 (2)_4 32 Regulatory Assets and Liabilities  7 06- Exhibit D_NIM Summary 2" xfId="623"/>
    <cellStyle name="_Book1 (2)_4 32 Regulatory Assets and Liabilities  7 06- Exhibit D_NIM Summary 2 2" xfId="624"/>
    <cellStyle name="_Book1 (2)_4 32 Regulatory Assets and Liabilities  7 06- Exhibit D_NIM Summary 3" xfId="625"/>
    <cellStyle name="_Book1 (2)_6.06E Operating Expenses" xfId="9333"/>
    <cellStyle name="_Book1 (2)_Att B to RECs proceeds proposal" xfId="9334"/>
    <cellStyle name="_Book1 (2)_AURORA Total New" xfId="626"/>
    <cellStyle name="_Book1 (2)_AURORA Total New 2" xfId="627"/>
    <cellStyle name="_Book1 (2)_AURORA Total New 2 2" xfId="628"/>
    <cellStyle name="_Book1 (2)_AURORA Total New 3" xfId="629"/>
    <cellStyle name="_Book1 (2)_Backup for Attachment B 2010-09-09" xfId="9335"/>
    <cellStyle name="_Book1 (2)_Bench Request - Attachment B" xfId="9336"/>
    <cellStyle name="_Book1 (2)_Book2" xfId="630"/>
    <cellStyle name="_Book1 (2)_Book2 2" xfId="631"/>
    <cellStyle name="_Book1 (2)_Book2 2 2" xfId="632"/>
    <cellStyle name="_Book1 (2)_Book2 3" xfId="633"/>
    <cellStyle name="_Book1 (2)_Book2_Adj Bench DR 3 for Initial Briefs (Electric)" xfId="634"/>
    <cellStyle name="_Book1 (2)_Book2_Adj Bench DR 3 for Initial Briefs (Electric) 2" xfId="635"/>
    <cellStyle name="_Book1 (2)_Book2_Adj Bench DR 3 for Initial Briefs (Electric) 2 2" xfId="636"/>
    <cellStyle name="_Book1 (2)_Book2_Adj Bench DR 3 for Initial Briefs (Electric) 3" xfId="637"/>
    <cellStyle name="_Book1 (2)_Book2_Electric Rev Req Model (2009 GRC) Rebuttal" xfId="638"/>
    <cellStyle name="_Book1 (2)_Book2_Electric Rev Req Model (2009 GRC) Rebuttal 2" xfId="639"/>
    <cellStyle name="_Book1 (2)_Book2_Electric Rev Req Model (2009 GRC) Rebuttal 2 2" xfId="640"/>
    <cellStyle name="_Book1 (2)_Book2_Electric Rev Req Model (2009 GRC) Rebuttal 3" xfId="641"/>
    <cellStyle name="_Book1 (2)_Book2_Electric Rev Req Model (2009 GRC) Rebuttal REmoval of New  WH Solar AdjustMI" xfId="642"/>
    <cellStyle name="_Book1 (2)_Book2_Electric Rev Req Model (2009 GRC) Rebuttal REmoval of New  WH Solar AdjustMI 2" xfId="643"/>
    <cellStyle name="_Book1 (2)_Book2_Electric Rev Req Model (2009 GRC) Rebuttal REmoval of New  WH Solar AdjustMI 2 2" xfId="644"/>
    <cellStyle name="_Book1 (2)_Book2_Electric Rev Req Model (2009 GRC) Rebuttal REmoval of New  WH Solar AdjustMI 3" xfId="645"/>
    <cellStyle name="_Book1 (2)_Book2_Electric Rev Req Model (2009 GRC) Revised 01-18-2010" xfId="646"/>
    <cellStyle name="_Book1 (2)_Book2_Electric Rev Req Model (2009 GRC) Revised 01-18-2010 2" xfId="647"/>
    <cellStyle name="_Book1 (2)_Book2_Electric Rev Req Model (2009 GRC) Revised 01-18-2010 2 2" xfId="648"/>
    <cellStyle name="_Book1 (2)_Book2_Electric Rev Req Model (2009 GRC) Revised 01-18-2010 3" xfId="649"/>
    <cellStyle name="_Book1 (2)_Book2_Final Order Electric EXHIBIT A-1" xfId="650"/>
    <cellStyle name="_Book1 (2)_Book2_Final Order Electric EXHIBIT A-1 2" xfId="651"/>
    <cellStyle name="_Book1 (2)_Book2_Final Order Electric EXHIBIT A-1 2 2" xfId="652"/>
    <cellStyle name="_Book1 (2)_Book2_Final Order Electric EXHIBIT A-1 3" xfId="653"/>
    <cellStyle name="_Book1 (2)_Book4" xfId="654"/>
    <cellStyle name="_Book1 (2)_Book4 2" xfId="655"/>
    <cellStyle name="_Book1 (2)_Book4 2 2" xfId="656"/>
    <cellStyle name="_Book1 (2)_Book4 3" xfId="657"/>
    <cellStyle name="_Book1 (2)_Book9" xfId="658"/>
    <cellStyle name="_Book1 (2)_Book9 2" xfId="659"/>
    <cellStyle name="_Book1 (2)_Book9 2 2" xfId="660"/>
    <cellStyle name="_Book1 (2)_Book9 3" xfId="661"/>
    <cellStyle name="_Book1 (2)_DEM-WP(C) Chelan Power Costs" xfId="662"/>
    <cellStyle name="_Book1 (2)_DEM-WP(C) Gas Transport 2010GRC" xfId="663"/>
    <cellStyle name="_Book1 (2)_Exh A-1 resulting from UE-112050 effective Jan 1 2012" xfId="664"/>
    <cellStyle name="_Book1 (2)_Exh G - Klamath Peaker PPA fr C Locke 2-12" xfId="665"/>
    <cellStyle name="_Book1 (2)_Exhibit A-1 effective 4-1-11 fr S Free 12-11" xfId="666"/>
    <cellStyle name="_Book1 (2)_INPUTS" xfId="667"/>
    <cellStyle name="_Book1 (2)_INPUTS 2" xfId="668"/>
    <cellStyle name="_Book1 (2)_INPUTS 2 2" xfId="669"/>
    <cellStyle name="_Book1 (2)_INPUTS 3" xfId="670"/>
    <cellStyle name="_Book1 (2)_Low Income 2010 RevRequirement" xfId="9337"/>
    <cellStyle name="_Book1 (2)_Low Income 2010 RevRequirement (2)" xfId="9338"/>
    <cellStyle name="_Book1 (2)_NIM Summary" xfId="671"/>
    <cellStyle name="_Book1 (2)_NIM Summary 09GRC" xfId="672"/>
    <cellStyle name="_Book1 (2)_NIM Summary 09GRC 2" xfId="673"/>
    <cellStyle name="_Book1 (2)_NIM Summary 09GRC 2 2" xfId="674"/>
    <cellStyle name="_Book1 (2)_NIM Summary 09GRC 3" xfId="675"/>
    <cellStyle name="_Book1 (2)_NIM Summary 10" xfId="676"/>
    <cellStyle name="_Book1 (2)_NIM Summary 2" xfId="677"/>
    <cellStyle name="_Book1 (2)_NIM Summary 2 2" xfId="678"/>
    <cellStyle name="_Book1 (2)_NIM Summary 3" xfId="679"/>
    <cellStyle name="_Book1 (2)_NIM Summary 4" xfId="680"/>
    <cellStyle name="_Book1 (2)_NIM Summary 5" xfId="681"/>
    <cellStyle name="_Book1 (2)_NIM Summary 6" xfId="682"/>
    <cellStyle name="_Book1 (2)_NIM Summary 7" xfId="683"/>
    <cellStyle name="_Book1 (2)_NIM Summary 8" xfId="684"/>
    <cellStyle name="_Book1 (2)_NIM Summary 9" xfId="685"/>
    <cellStyle name="_Book1 (2)_Oct2010toSep2011LwIncLead" xfId="9339"/>
    <cellStyle name="_Book1 (2)_PCA 10 -  Exhibit D Dec 2011" xfId="686"/>
    <cellStyle name="_Book1 (2)_PCA 10 -  Exhibit D from A Kellogg Jan 2011" xfId="687"/>
    <cellStyle name="_Book1 (2)_PCA 10 -  Exhibit D from A Kellogg July 2011" xfId="688"/>
    <cellStyle name="_Book1 (2)_PCA 10 -  Exhibit D from S Free Rcv'd 12-11" xfId="689"/>
    <cellStyle name="_Book1 (2)_PCA 11 -  Exhibit D Apr 2012 fr A Kellogg v2" xfId="690"/>
    <cellStyle name="_Book1 (2)_PCA 11 -  Exhibit D Jan 2012 fr A Kellogg" xfId="691"/>
    <cellStyle name="_Book1 (2)_PCA 11 -  Exhibit D Jan 2012 WF" xfId="692"/>
    <cellStyle name="_Book1 (2)_PCA 9 -  Exhibit D April 2010" xfId="693"/>
    <cellStyle name="_Book1 (2)_PCA 9 -  Exhibit D April 2010 (3)" xfId="694"/>
    <cellStyle name="_Book1 (2)_PCA 9 -  Exhibit D April 2010 (3) 2" xfId="695"/>
    <cellStyle name="_Book1 (2)_PCA 9 -  Exhibit D April 2010 (3) 2 2" xfId="696"/>
    <cellStyle name="_Book1 (2)_PCA 9 -  Exhibit D April 2010 (3) 3" xfId="697"/>
    <cellStyle name="_Book1 (2)_PCA 9 -  Exhibit D April 2010 2" xfId="698"/>
    <cellStyle name="_Book1 (2)_PCA 9 -  Exhibit D April 2010 3" xfId="699"/>
    <cellStyle name="_Book1 (2)_PCA 9 -  Exhibit D April 2010 4" xfId="700"/>
    <cellStyle name="_Book1 (2)_PCA 9 -  Exhibit D April 2010 5" xfId="701"/>
    <cellStyle name="_Book1 (2)_PCA 9 -  Exhibit D April 2010 6" xfId="702"/>
    <cellStyle name="_Book1 (2)_PCA 9 -  Exhibit D April 2010 7" xfId="703"/>
    <cellStyle name="_Book1 (2)_PCA 9 -  Exhibit D Nov 2010" xfId="704"/>
    <cellStyle name="_Book1 (2)_PCA 9 -  Exhibit D Nov 2010 2" xfId="705"/>
    <cellStyle name="_Book1 (2)_PCA 9 - Exhibit D at August 2010" xfId="706"/>
    <cellStyle name="_Book1 (2)_PCA 9 - Exhibit D at August 2010 2" xfId="707"/>
    <cellStyle name="_Book1 (2)_PCA 9 - Exhibit D June 2010 GRC" xfId="708"/>
    <cellStyle name="_Book1 (2)_PCA 9 - Exhibit D June 2010 GRC 2" xfId="709"/>
    <cellStyle name="_Book1 (2)_Power Costs - Comparison bx Rbtl-Staff-Jt-PC" xfId="710"/>
    <cellStyle name="_Book1 (2)_Power Costs - Comparison bx Rbtl-Staff-Jt-PC 2" xfId="711"/>
    <cellStyle name="_Book1 (2)_Power Costs - Comparison bx Rbtl-Staff-Jt-PC 2 2" xfId="712"/>
    <cellStyle name="_Book1 (2)_Power Costs - Comparison bx Rbtl-Staff-Jt-PC 3" xfId="713"/>
    <cellStyle name="_Book1 (2)_Power Costs - Comparison bx Rbtl-Staff-Jt-PC_Adj Bench DR 3 for Initial Briefs (Electric)" xfId="714"/>
    <cellStyle name="_Book1 (2)_Power Costs - Comparison bx Rbtl-Staff-Jt-PC_Adj Bench DR 3 for Initial Briefs (Electric) 2" xfId="715"/>
    <cellStyle name="_Book1 (2)_Power Costs - Comparison bx Rbtl-Staff-Jt-PC_Adj Bench DR 3 for Initial Briefs (Electric) 2 2" xfId="716"/>
    <cellStyle name="_Book1 (2)_Power Costs - Comparison bx Rbtl-Staff-Jt-PC_Adj Bench DR 3 for Initial Briefs (Electric) 3" xfId="717"/>
    <cellStyle name="_Book1 (2)_Power Costs - Comparison bx Rbtl-Staff-Jt-PC_Electric Rev Req Model (2009 GRC) Rebuttal" xfId="718"/>
    <cellStyle name="_Book1 (2)_Power Costs - Comparison bx Rbtl-Staff-Jt-PC_Electric Rev Req Model (2009 GRC) Rebuttal 2" xfId="719"/>
    <cellStyle name="_Book1 (2)_Power Costs - Comparison bx Rbtl-Staff-Jt-PC_Electric Rev Req Model (2009 GRC) Rebuttal 2 2" xfId="720"/>
    <cellStyle name="_Book1 (2)_Power Costs - Comparison bx Rbtl-Staff-Jt-PC_Electric Rev Req Model (2009 GRC) Rebuttal 3" xfId="721"/>
    <cellStyle name="_Book1 (2)_Power Costs - Comparison bx Rbtl-Staff-Jt-PC_Electric Rev Req Model (2009 GRC) Rebuttal REmoval of New  WH Solar AdjustMI" xfId="722"/>
    <cellStyle name="_Book1 (2)_Power Costs - Comparison bx Rbtl-Staff-Jt-PC_Electric Rev Req Model (2009 GRC) Rebuttal REmoval of New  WH Solar AdjustMI 2" xfId="723"/>
    <cellStyle name="_Book1 (2)_Power Costs - Comparison bx Rbtl-Staff-Jt-PC_Electric Rev Req Model (2009 GRC) Rebuttal REmoval of New  WH Solar AdjustMI 2 2" xfId="724"/>
    <cellStyle name="_Book1 (2)_Power Costs - Comparison bx Rbtl-Staff-Jt-PC_Electric Rev Req Model (2009 GRC) Rebuttal REmoval of New  WH Solar AdjustMI 3" xfId="725"/>
    <cellStyle name="_Book1 (2)_Power Costs - Comparison bx Rbtl-Staff-Jt-PC_Electric Rev Req Model (2009 GRC) Revised 01-18-2010" xfId="726"/>
    <cellStyle name="_Book1 (2)_Power Costs - Comparison bx Rbtl-Staff-Jt-PC_Electric Rev Req Model (2009 GRC) Revised 01-18-2010 2" xfId="727"/>
    <cellStyle name="_Book1 (2)_Power Costs - Comparison bx Rbtl-Staff-Jt-PC_Electric Rev Req Model (2009 GRC) Revised 01-18-2010 2 2" xfId="728"/>
    <cellStyle name="_Book1 (2)_Power Costs - Comparison bx Rbtl-Staff-Jt-PC_Electric Rev Req Model (2009 GRC) Revised 01-18-2010 3" xfId="729"/>
    <cellStyle name="_Book1 (2)_Power Costs - Comparison bx Rbtl-Staff-Jt-PC_Final Order Electric EXHIBIT A-1" xfId="730"/>
    <cellStyle name="_Book1 (2)_Power Costs - Comparison bx Rbtl-Staff-Jt-PC_Final Order Electric EXHIBIT A-1 2" xfId="731"/>
    <cellStyle name="_Book1 (2)_Power Costs - Comparison bx Rbtl-Staff-Jt-PC_Final Order Electric EXHIBIT A-1 2 2" xfId="732"/>
    <cellStyle name="_Book1 (2)_Power Costs - Comparison bx Rbtl-Staff-Jt-PC_Final Order Electric EXHIBIT A-1 3" xfId="733"/>
    <cellStyle name="_Book1 (2)_Production Adj 4.37" xfId="734"/>
    <cellStyle name="_Book1 (2)_Production Adj 4.37 2" xfId="735"/>
    <cellStyle name="_Book1 (2)_Production Adj 4.37 2 2" xfId="736"/>
    <cellStyle name="_Book1 (2)_Production Adj 4.37 3" xfId="737"/>
    <cellStyle name="_Book1 (2)_Purchased Power Adj 4.03" xfId="738"/>
    <cellStyle name="_Book1 (2)_Purchased Power Adj 4.03 2" xfId="739"/>
    <cellStyle name="_Book1 (2)_Purchased Power Adj 4.03 2 2" xfId="740"/>
    <cellStyle name="_Book1 (2)_Purchased Power Adj 4.03 3" xfId="741"/>
    <cellStyle name="_Book1 (2)_Rebuttal Power Costs" xfId="742"/>
    <cellStyle name="_Book1 (2)_Rebuttal Power Costs 2" xfId="743"/>
    <cellStyle name="_Book1 (2)_Rebuttal Power Costs 2 2" xfId="744"/>
    <cellStyle name="_Book1 (2)_Rebuttal Power Costs 3" xfId="745"/>
    <cellStyle name="_Book1 (2)_Rebuttal Power Costs_Adj Bench DR 3 for Initial Briefs (Electric)" xfId="746"/>
    <cellStyle name="_Book1 (2)_Rebuttal Power Costs_Adj Bench DR 3 for Initial Briefs (Electric) 2" xfId="747"/>
    <cellStyle name="_Book1 (2)_Rebuttal Power Costs_Adj Bench DR 3 for Initial Briefs (Electric) 2 2" xfId="748"/>
    <cellStyle name="_Book1 (2)_Rebuttal Power Costs_Adj Bench DR 3 for Initial Briefs (Electric) 3" xfId="749"/>
    <cellStyle name="_Book1 (2)_Rebuttal Power Costs_Electric Rev Req Model (2009 GRC) Rebuttal" xfId="750"/>
    <cellStyle name="_Book1 (2)_Rebuttal Power Costs_Electric Rev Req Model (2009 GRC) Rebuttal 2" xfId="751"/>
    <cellStyle name="_Book1 (2)_Rebuttal Power Costs_Electric Rev Req Model (2009 GRC) Rebuttal 2 2" xfId="752"/>
    <cellStyle name="_Book1 (2)_Rebuttal Power Costs_Electric Rev Req Model (2009 GRC) Rebuttal 3" xfId="753"/>
    <cellStyle name="_Book1 (2)_Rebuttal Power Costs_Electric Rev Req Model (2009 GRC) Rebuttal REmoval of New  WH Solar AdjustMI" xfId="754"/>
    <cellStyle name="_Book1 (2)_Rebuttal Power Costs_Electric Rev Req Model (2009 GRC) Rebuttal REmoval of New  WH Solar AdjustMI 2" xfId="755"/>
    <cellStyle name="_Book1 (2)_Rebuttal Power Costs_Electric Rev Req Model (2009 GRC) Rebuttal REmoval of New  WH Solar AdjustMI 2 2" xfId="756"/>
    <cellStyle name="_Book1 (2)_Rebuttal Power Costs_Electric Rev Req Model (2009 GRC) Rebuttal REmoval of New  WH Solar AdjustMI 3" xfId="757"/>
    <cellStyle name="_Book1 (2)_Rebuttal Power Costs_Electric Rev Req Model (2009 GRC) Revised 01-18-2010" xfId="758"/>
    <cellStyle name="_Book1 (2)_Rebuttal Power Costs_Electric Rev Req Model (2009 GRC) Revised 01-18-2010 2" xfId="759"/>
    <cellStyle name="_Book1 (2)_Rebuttal Power Costs_Electric Rev Req Model (2009 GRC) Revised 01-18-2010 2 2" xfId="760"/>
    <cellStyle name="_Book1 (2)_Rebuttal Power Costs_Electric Rev Req Model (2009 GRC) Revised 01-18-2010 3" xfId="761"/>
    <cellStyle name="_Book1 (2)_Rebuttal Power Costs_Final Order Electric EXHIBIT A-1" xfId="762"/>
    <cellStyle name="_Book1 (2)_Rebuttal Power Costs_Final Order Electric EXHIBIT A-1 2" xfId="763"/>
    <cellStyle name="_Book1 (2)_Rebuttal Power Costs_Final Order Electric EXHIBIT A-1 2 2" xfId="764"/>
    <cellStyle name="_Book1 (2)_Rebuttal Power Costs_Final Order Electric EXHIBIT A-1 3" xfId="765"/>
    <cellStyle name="_Book1 (2)_RECS vs PTC's w Interest 6-28-10" xfId="9340"/>
    <cellStyle name="_Book1 (2)_revised april pca for Annette" xfId="766"/>
    <cellStyle name="_Book1 (2)_ROR &amp; CONV FACTOR" xfId="767"/>
    <cellStyle name="_Book1 (2)_ROR &amp; CONV FACTOR 2" xfId="768"/>
    <cellStyle name="_Book1 (2)_ROR &amp; CONV FACTOR 2 2" xfId="769"/>
    <cellStyle name="_Book1 (2)_ROR &amp; CONV FACTOR 3" xfId="770"/>
    <cellStyle name="_Book1 (2)_ROR 5.02" xfId="771"/>
    <cellStyle name="_Book1 (2)_ROR 5.02 2" xfId="772"/>
    <cellStyle name="_Book1 (2)_ROR 5.02 2 2" xfId="773"/>
    <cellStyle name="_Book1 (2)_ROR 5.02 3" xfId="774"/>
    <cellStyle name="_Book1 (2)_Wind Integration 10GRC" xfId="775"/>
    <cellStyle name="_Book1 (2)_Wind Integration 10GRC 2" xfId="776"/>
    <cellStyle name="_Book1 (2)_Wind Integration 10GRC 2 2" xfId="777"/>
    <cellStyle name="_Book1 (2)_Wind Integration 10GRC 3" xfId="778"/>
    <cellStyle name="_Book1 10" xfId="779"/>
    <cellStyle name="_Book1 10 2" xfId="780"/>
    <cellStyle name="_Book1 11" xfId="781"/>
    <cellStyle name="_Book1 2" xfId="782"/>
    <cellStyle name="_Book1 2 2" xfId="783"/>
    <cellStyle name="_Book1 2 2 2" xfId="784"/>
    <cellStyle name="_Book1 2 3" xfId="785"/>
    <cellStyle name="_Book1 3" xfId="786"/>
    <cellStyle name="_Book1 3 2" xfId="787"/>
    <cellStyle name="_Book1 3 2 2" xfId="788"/>
    <cellStyle name="_Book1 3 3" xfId="789"/>
    <cellStyle name="_Book1 4" xfId="790"/>
    <cellStyle name="_Book1 4 2" xfId="791"/>
    <cellStyle name="_Book1 4 2 2" xfId="792"/>
    <cellStyle name="_Book1 4 3" xfId="793"/>
    <cellStyle name="_Book1 5" xfId="794"/>
    <cellStyle name="_Book1 5 2" xfId="795"/>
    <cellStyle name="_Book1 5 2 2" xfId="796"/>
    <cellStyle name="_Book1 5 3" xfId="797"/>
    <cellStyle name="_Book1 6" xfId="798"/>
    <cellStyle name="_Book1 6 2" xfId="799"/>
    <cellStyle name="_Book1 7" xfId="800"/>
    <cellStyle name="_Book1 7 2" xfId="801"/>
    <cellStyle name="_Book1 8" xfId="802"/>
    <cellStyle name="_Book1 8 2" xfId="803"/>
    <cellStyle name="_Book1 9" xfId="804"/>
    <cellStyle name="_Book1 9 2" xfId="805"/>
    <cellStyle name="_Book1_(C) WHE Proforma with ITC cash grant 10 Yr Amort_for deferral_102809" xfId="806"/>
    <cellStyle name="_Book1_(C) WHE Proforma with ITC cash grant 10 Yr Amort_for deferral_102809 2" xfId="807"/>
    <cellStyle name="_Book1_(C) WHE Proforma with ITC cash grant 10 Yr Amort_for deferral_102809 2 2" xfId="808"/>
    <cellStyle name="_Book1_(C) WHE Proforma with ITC cash grant 10 Yr Amort_for deferral_102809 3" xfId="809"/>
    <cellStyle name="_Book1_(C) WHE Proforma with ITC cash grant 10 Yr Amort_for deferral_102809_16.07E Wild Horse Wind Expansionwrkingfile" xfId="810"/>
    <cellStyle name="_Book1_(C) WHE Proforma with ITC cash grant 10 Yr Amort_for deferral_102809_16.07E Wild Horse Wind Expansionwrkingfile 2" xfId="811"/>
    <cellStyle name="_Book1_(C) WHE Proforma with ITC cash grant 10 Yr Amort_for deferral_102809_16.07E Wild Horse Wind Expansionwrkingfile 2 2" xfId="812"/>
    <cellStyle name="_Book1_(C) WHE Proforma with ITC cash grant 10 Yr Amort_for deferral_102809_16.07E Wild Horse Wind Expansionwrkingfile 3" xfId="813"/>
    <cellStyle name="_Book1_(C) WHE Proforma with ITC cash grant 10 Yr Amort_for deferral_102809_16.07E Wild Horse Wind Expansionwrkingfile SF" xfId="814"/>
    <cellStyle name="_Book1_(C) WHE Proforma with ITC cash grant 10 Yr Amort_for deferral_102809_16.07E Wild Horse Wind Expansionwrkingfile SF 2" xfId="815"/>
    <cellStyle name="_Book1_(C) WHE Proforma with ITC cash grant 10 Yr Amort_for deferral_102809_16.07E Wild Horse Wind Expansionwrkingfile SF 2 2" xfId="816"/>
    <cellStyle name="_Book1_(C) WHE Proforma with ITC cash grant 10 Yr Amort_for deferral_102809_16.07E Wild Horse Wind Expansionwrkingfile SF 3" xfId="817"/>
    <cellStyle name="_Book1_(C) WHE Proforma with ITC cash grant 10 Yr Amort_for deferral_102809_16.37E Wild Horse Expansion DeferralRevwrkingfile SF" xfId="818"/>
    <cellStyle name="_Book1_(C) WHE Proforma with ITC cash grant 10 Yr Amort_for deferral_102809_16.37E Wild Horse Expansion DeferralRevwrkingfile SF 2" xfId="819"/>
    <cellStyle name="_Book1_(C) WHE Proforma with ITC cash grant 10 Yr Amort_for deferral_102809_16.37E Wild Horse Expansion DeferralRevwrkingfile SF 2 2" xfId="820"/>
    <cellStyle name="_Book1_(C) WHE Proforma with ITC cash grant 10 Yr Amort_for deferral_102809_16.37E Wild Horse Expansion DeferralRevwrkingfile SF 3" xfId="821"/>
    <cellStyle name="_Book1_(C) WHE Proforma with ITC cash grant 10 Yr Amort_for rebuttal_120709" xfId="822"/>
    <cellStyle name="_Book1_(C) WHE Proforma with ITC cash grant 10 Yr Amort_for rebuttal_120709 2" xfId="823"/>
    <cellStyle name="_Book1_(C) WHE Proforma with ITC cash grant 10 Yr Amort_for rebuttal_120709 2 2" xfId="824"/>
    <cellStyle name="_Book1_(C) WHE Proforma with ITC cash grant 10 Yr Amort_for rebuttal_120709 3" xfId="825"/>
    <cellStyle name="_Book1_04.07E Wild Horse Wind Expansion" xfId="826"/>
    <cellStyle name="_Book1_04.07E Wild Horse Wind Expansion 2" xfId="827"/>
    <cellStyle name="_Book1_04.07E Wild Horse Wind Expansion 2 2" xfId="828"/>
    <cellStyle name="_Book1_04.07E Wild Horse Wind Expansion 3" xfId="829"/>
    <cellStyle name="_Book1_04.07E Wild Horse Wind Expansion_16.07E Wild Horse Wind Expansionwrkingfile" xfId="830"/>
    <cellStyle name="_Book1_04.07E Wild Horse Wind Expansion_16.07E Wild Horse Wind Expansionwrkingfile 2" xfId="831"/>
    <cellStyle name="_Book1_04.07E Wild Horse Wind Expansion_16.07E Wild Horse Wind Expansionwrkingfile 2 2" xfId="832"/>
    <cellStyle name="_Book1_04.07E Wild Horse Wind Expansion_16.07E Wild Horse Wind Expansionwrkingfile 3" xfId="833"/>
    <cellStyle name="_Book1_04.07E Wild Horse Wind Expansion_16.07E Wild Horse Wind Expansionwrkingfile SF" xfId="834"/>
    <cellStyle name="_Book1_04.07E Wild Horse Wind Expansion_16.07E Wild Horse Wind Expansionwrkingfile SF 2" xfId="835"/>
    <cellStyle name="_Book1_04.07E Wild Horse Wind Expansion_16.07E Wild Horse Wind Expansionwrkingfile SF 2 2" xfId="836"/>
    <cellStyle name="_Book1_04.07E Wild Horse Wind Expansion_16.07E Wild Horse Wind Expansionwrkingfile SF 3" xfId="837"/>
    <cellStyle name="_Book1_04.07E Wild Horse Wind Expansion_16.37E Wild Horse Expansion DeferralRevwrkingfile SF" xfId="838"/>
    <cellStyle name="_Book1_04.07E Wild Horse Wind Expansion_16.37E Wild Horse Expansion DeferralRevwrkingfile SF 2" xfId="839"/>
    <cellStyle name="_Book1_04.07E Wild Horse Wind Expansion_16.37E Wild Horse Expansion DeferralRevwrkingfile SF 2 2" xfId="840"/>
    <cellStyle name="_Book1_04.07E Wild Horse Wind Expansion_16.37E Wild Horse Expansion DeferralRevwrkingfile SF 3" xfId="841"/>
    <cellStyle name="_Book1_16.07E Wild Horse Wind Expansionwrkingfile" xfId="842"/>
    <cellStyle name="_Book1_16.07E Wild Horse Wind Expansionwrkingfile 2" xfId="843"/>
    <cellStyle name="_Book1_16.07E Wild Horse Wind Expansionwrkingfile 2 2" xfId="844"/>
    <cellStyle name="_Book1_16.07E Wild Horse Wind Expansionwrkingfile 3" xfId="845"/>
    <cellStyle name="_Book1_16.07E Wild Horse Wind Expansionwrkingfile SF" xfId="846"/>
    <cellStyle name="_Book1_16.07E Wild Horse Wind Expansionwrkingfile SF 2" xfId="847"/>
    <cellStyle name="_Book1_16.07E Wild Horse Wind Expansionwrkingfile SF 2 2" xfId="848"/>
    <cellStyle name="_Book1_16.07E Wild Horse Wind Expansionwrkingfile SF 3" xfId="849"/>
    <cellStyle name="_Book1_16.37E Wild Horse Expansion DeferralRevwrkingfile SF" xfId="850"/>
    <cellStyle name="_Book1_16.37E Wild Horse Expansion DeferralRevwrkingfile SF 2" xfId="851"/>
    <cellStyle name="_Book1_16.37E Wild Horse Expansion DeferralRevwrkingfile SF 2 2" xfId="852"/>
    <cellStyle name="_Book1_16.37E Wild Horse Expansion DeferralRevwrkingfile SF 3" xfId="853"/>
    <cellStyle name="_Book1_2009 Compliance Filing PCA Exhibits for GRC" xfId="854"/>
    <cellStyle name="_Book1_2009 Compliance Filing PCA Exhibits for GRC 2" xfId="855"/>
    <cellStyle name="_Book1_2009 GRC Compl Filing - Exhibit D" xfId="856"/>
    <cellStyle name="_Book1_2009 GRC Compl Filing - Exhibit D 2" xfId="857"/>
    <cellStyle name="_Book1_2009 GRC Compl Filing - Exhibit D 2 2" xfId="858"/>
    <cellStyle name="_Book1_2009 GRC Compl Filing - Exhibit D 3" xfId="859"/>
    <cellStyle name="_Book1_3.01 Income Statement" xfId="9341"/>
    <cellStyle name="_Book1_4 31 Regulatory Assets and Liabilities  7 06- Exhibit D" xfId="860"/>
    <cellStyle name="_Book1_4 31 Regulatory Assets and Liabilities  7 06- Exhibit D 2" xfId="861"/>
    <cellStyle name="_Book1_4 31 Regulatory Assets and Liabilities  7 06- Exhibit D 2 2" xfId="862"/>
    <cellStyle name="_Book1_4 31 Regulatory Assets and Liabilities  7 06- Exhibit D 3" xfId="863"/>
    <cellStyle name="_Book1_4 31 Regulatory Assets and Liabilities  7 06- Exhibit D_NIM Summary" xfId="864"/>
    <cellStyle name="_Book1_4 31 Regulatory Assets and Liabilities  7 06- Exhibit D_NIM Summary 2" xfId="865"/>
    <cellStyle name="_Book1_4 31 Regulatory Assets and Liabilities  7 06- Exhibit D_NIM Summary 2 2" xfId="866"/>
    <cellStyle name="_Book1_4 31 Regulatory Assets and Liabilities  7 06- Exhibit D_NIM Summary 3" xfId="867"/>
    <cellStyle name="_Book1_4 31E Reg Asset  Liab and EXH D" xfId="868"/>
    <cellStyle name="_Book1_4 31E Reg Asset  Liab and EXH D _ Aug 10 Filing (2)" xfId="869"/>
    <cellStyle name="_Book1_4 32 Regulatory Assets and Liabilities  7 06- Exhibit D" xfId="870"/>
    <cellStyle name="_Book1_4 32 Regulatory Assets and Liabilities  7 06- Exhibit D 2" xfId="871"/>
    <cellStyle name="_Book1_4 32 Regulatory Assets and Liabilities  7 06- Exhibit D 2 2" xfId="872"/>
    <cellStyle name="_Book1_4 32 Regulatory Assets and Liabilities  7 06- Exhibit D 3" xfId="873"/>
    <cellStyle name="_Book1_4 32 Regulatory Assets and Liabilities  7 06- Exhibit D_NIM Summary" xfId="874"/>
    <cellStyle name="_Book1_4 32 Regulatory Assets and Liabilities  7 06- Exhibit D_NIM Summary 2" xfId="875"/>
    <cellStyle name="_Book1_4 32 Regulatory Assets and Liabilities  7 06- Exhibit D_NIM Summary 2 2" xfId="876"/>
    <cellStyle name="_Book1_4 32 Regulatory Assets and Liabilities  7 06- Exhibit D_NIM Summary 3" xfId="877"/>
    <cellStyle name="_Book1_AURORA Total New" xfId="878"/>
    <cellStyle name="_Book1_AURORA Total New 2" xfId="879"/>
    <cellStyle name="_Book1_AURORA Total New 2 2" xfId="880"/>
    <cellStyle name="_Book1_AURORA Total New 3" xfId="881"/>
    <cellStyle name="_Book1_Book2" xfId="882"/>
    <cellStyle name="_Book1_Book2 2" xfId="883"/>
    <cellStyle name="_Book1_Book2 2 2" xfId="884"/>
    <cellStyle name="_Book1_Book2 3" xfId="885"/>
    <cellStyle name="_Book1_Book2_Adj Bench DR 3 for Initial Briefs (Electric)" xfId="886"/>
    <cellStyle name="_Book1_Book2_Adj Bench DR 3 for Initial Briefs (Electric) 2" xfId="887"/>
    <cellStyle name="_Book1_Book2_Adj Bench DR 3 for Initial Briefs (Electric) 2 2" xfId="888"/>
    <cellStyle name="_Book1_Book2_Adj Bench DR 3 for Initial Briefs (Electric) 3" xfId="889"/>
    <cellStyle name="_Book1_Book2_Electric Rev Req Model (2009 GRC) Rebuttal" xfId="890"/>
    <cellStyle name="_Book1_Book2_Electric Rev Req Model (2009 GRC) Rebuttal 2" xfId="891"/>
    <cellStyle name="_Book1_Book2_Electric Rev Req Model (2009 GRC) Rebuttal 2 2" xfId="892"/>
    <cellStyle name="_Book1_Book2_Electric Rev Req Model (2009 GRC) Rebuttal 3" xfId="893"/>
    <cellStyle name="_Book1_Book2_Electric Rev Req Model (2009 GRC) Rebuttal REmoval of New  WH Solar AdjustMI" xfId="894"/>
    <cellStyle name="_Book1_Book2_Electric Rev Req Model (2009 GRC) Rebuttal REmoval of New  WH Solar AdjustMI 2" xfId="895"/>
    <cellStyle name="_Book1_Book2_Electric Rev Req Model (2009 GRC) Rebuttal REmoval of New  WH Solar AdjustMI 2 2" xfId="896"/>
    <cellStyle name="_Book1_Book2_Electric Rev Req Model (2009 GRC) Rebuttal REmoval of New  WH Solar AdjustMI 3" xfId="897"/>
    <cellStyle name="_Book1_Book2_Electric Rev Req Model (2009 GRC) Revised 01-18-2010" xfId="898"/>
    <cellStyle name="_Book1_Book2_Electric Rev Req Model (2009 GRC) Revised 01-18-2010 2" xfId="899"/>
    <cellStyle name="_Book1_Book2_Electric Rev Req Model (2009 GRC) Revised 01-18-2010 2 2" xfId="900"/>
    <cellStyle name="_Book1_Book2_Electric Rev Req Model (2009 GRC) Revised 01-18-2010 3" xfId="901"/>
    <cellStyle name="_Book1_Book2_Final Order Electric EXHIBIT A-1" xfId="902"/>
    <cellStyle name="_Book1_Book2_Final Order Electric EXHIBIT A-1 2" xfId="903"/>
    <cellStyle name="_Book1_Book2_Final Order Electric EXHIBIT A-1 2 2" xfId="904"/>
    <cellStyle name="_Book1_Book2_Final Order Electric EXHIBIT A-1 3" xfId="905"/>
    <cellStyle name="_Book1_Book4" xfId="906"/>
    <cellStyle name="_Book1_Book4 2" xfId="907"/>
    <cellStyle name="_Book1_Book4 2 2" xfId="908"/>
    <cellStyle name="_Book1_Book4 3" xfId="909"/>
    <cellStyle name="_Book1_Book9" xfId="910"/>
    <cellStyle name="_Book1_Book9 2" xfId="911"/>
    <cellStyle name="_Book1_Book9 2 2" xfId="912"/>
    <cellStyle name="_Book1_Book9 3" xfId="913"/>
    <cellStyle name="_Book1_DEM-WP(C) Chelan Power Costs" xfId="914"/>
    <cellStyle name="_Book1_DEM-WP(C) Gas Transport 2010GRC" xfId="915"/>
    <cellStyle name="_Book1_Electric COS Inputs" xfId="916"/>
    <cellStyle name="_Book1_Electric COS Inputs 2" xfId="917"/>
    <cellStyle name="_Book1_Electric COS Inputs 2 2" xfId="918"/>
    <cellStyle name="_Book1_Electric COS Inputs 2 2 2" xfId="919"/>
    <cellStyle name="_Book1_Electric COS Inputs 2 3" xfId="920"/>
    <cellStyle name="_Book1_Electric COS Inputs 2 3 2" xfId="921"/>
    <cellStyle name="_Book1_Electric COS Inputs 2 4" xfId="922"/>
    <cellStyle name="_Book1_Electric COS Inputs 2 4 2" xfId="923"/>
    <cellStyle name="_Book1_Electric COS Inputs 3" xfId="924"/>
    <cellStyle name="_Book1_Electric COS Inputs 3 2" xfId="925"/>
    <cellStyle name="_Book1_Electric COS Inputs 4" xfId="926"/>
    <cellStyle name="_Book1_Electric COS Inputs 4 2" xfId="927"/>
    <cellStyle name="_Book1_Electric COS Inputs 5" xfId="928"/>
    <cellStyle name="_Book1_Electric COS Inputs_Low Income 2010 RevRequirement" xfId="9342"/>
    <cellStyle name="_Book1_Electric COS Inputs_Low Income 2010 RevRequirement (2)" xfId="9343"/>
    <cellStyle name="_Book1_Electric COS Inputs_Oct2010toSep2011LwIncLead" xfId="9344"/>
    <cellStyle name="_Book1_Exh A-1 resulting from UE-112050 effective Jan 1 2012" xfId="929"/>
    <cellStyle name="_Book1_Exh G - Klamath Peaker PPA fr C Locke 2-12" xfId="930"/>
    <cellStyle name="_Book1_Exhibit A-1 effective 4-1-11 fr S Free 12-11" xfId="931"/>
    <cellStyle name="_Book1_NIM Summary" xfId="932"/>
    <cellStyle name="_Book1_NIM Summary 09GRC" xfId="933"/>
    <cellStyle name="_Book1_NIM Summary 09GRC 2" xfId="934"/>
    <cellStyle name="_Book1_NIM Summary 09GRC 2 2" xfId="935"/>
    <cellStyle name="_Book1_NIM Summary 09GRC 3" xfId="936"/>
    <cellStyle name="_Book1_NIM Summary 10" xfId="937"/>
    <cellStyle name="_Book1_NIM Summary 2" xfId="938"/>
    <cellStyle name="_Book1_NIM Summary 2 2" xfId="939"/>
    <cellStyle name="_Book1_NIM Summary 3" xfId="940"/>
    <cellStyle name="_Book1_NIM Summary 4" xfId="941"/>
    <cellStyle name="_Book1_NIM Summary 5" xfId="942"/>
    <cellStyle name="_Book1_NIM Summary 6" xfId="943"/>
    <cellStyle name="_Book1_NIM Summary 7" xfId="944"/>
    <cellStyle name="_Book1_NIM Summary 8" xfId="945"/>
    <cellStyle name="_Book1_NIM Summary 9" xfId="946"/>
    <cellStyle name="_Book1_PCA 10 -  Exhibit D Dec 2011" xfId="947"/>
    <cellStyle name="_Book1_PCA 10 -  Exhibit D from A Kellogg Jan 2011" xfId="948"/>
    <cellStyle name="_Book1_PCA 10 -  Exhibit D from A Kellogg July 2011" xfId="949"/>
    <cellStyle name="_Book1_PCA 10 -  Exhibit D from S Free Rcv'd 12-11" xfId="950"/>
    <cellStyle name="_Book1_PCA 11 -  Exhibit D Apr 2012 fr A Kellogg v2" xfId="951"/>
    <cellStyle name="_Book1_PCA 11 -  Exhibit D Jan 2012 fr A Kellogg" xfId="952"/>
    <cellStyle name="_Book1_PCA 11 -  Exhibit D Jan 2012 WF" xfId="953"/>
    <cellStyle name="_Book1_PCA 9 -  Exhibit D April 2010" xfId="954"/>
    <cellStyle name="_Book1_PCA 9 -  Exhibit D April 2010 (3)" xfId="955"/>
    <cellStyle name="_Book1_PCA 9 -  Exhibit D April 2010 (3) 2" xfId="956"/>
    <cellStyle name="_Book1_PCA 9 -  Exhibit D April 2010 (3) 2 2" xfId="957"/>
    <cellStyle name="_Book1_PCA 9 -  Exhibit D April 2010 (3) 3" xfId="958"/>
    <cellStyle name="_Book1_PCA 9 -  Exhibit D April 2010 2" xfId="959"/>
    <cellStyle name="_Book1_PCA 9 -  Exhibit D April 2010 3" xfId="960"/>
    <cellStyle name="_Book1_PCA 9 -  Exhibit D April 2010 4" xfId="961"/>
    <cellStyle name="_Book1_PCA 9 -  Exhibit D April 2010 5" xfId="962"/>
    <cellStyle name="_Book1_PCA 9 -  Exhibit D April 2010 6" xfId="963"/>
    <cellStyle name="_Book1_PCA 9 -  Exhibit D April 2010 7" xfId="964"/>
    <cellStyle name="_Book1_PCA 9 -  Exhibit D Nov 2010" xfId="965"/>
    <cellStyle name="_Book1_PCA 9 -  Exhibit D Nov 2010 2" xfId="966"/>
    <cellStyle name="_Book1_PCA 9 - Exhibit D at August 2010" xfId="967"/>
    <cellStyle name="_Book1_PCA 9 - Exhibit D at August 2010 2" xfId="968"/>
    <cellStyle name="_Book1_PCA 9 - Exhibit D June 2010 GRC" xfId="969"/>
    <cellStyle name="_Book1_PCA 9 - Exhibit D June 2010 GRC 2" xfId="970"/>
    <cellStyle name="_Book1_Power Costs - Comparison bx Rbtl-Staff-Jt-PC" xfId="971"/>
    <cellStyle name="_Book1_Power Costs - Comparison bx Rbtl-Staff-Jt-PC 2" xfId="972"/>
    <cellStyle name="_Book1_Power Costs - Comparison bx Rbtl-Staff-Jt-PC 2 2" xfId="973"/>
    <cellStyle name="_Book1_Power Costs - Comparison bx Rbtl-Staff-Jt-PC 3" xfId="974"/>
    <cellStyle name="_Book1_Power Costs - Comparison bx Rbtl-Staff-Jt-PC_Adj Bench DR 3 for Initial Briefs (Electric)" xfId="975"/>
    <cellStyle name="_Book1_Power Costs - Comparison bx Rbtl-Staff-Jt-PC_Adj Bench DR 3 for Initial Briefs (Electric) 2" xfId="976"/>
    <cellStyle name="_Book1_Power Costs - Comparison bx Rbtl-Staff-Jt-PC_Adj Bench DR 3 for Initial Briefs (Electric) 2 2" xfId="977"/>
    <cellStyle name="_Book1_Power Costs - Comparison bx Rbtl-Staff-Jt-PC_Adj Bench DR 3 for Initial Briefs (Electric) 3" xfId="978"/>
    <cellStyle name="_Book1_Power Costs - Comparison bx Rbtl-Staff-Jt-PC_Electric Rev Req Model (2009 GRC) Rebuttal" xfId="979"/>
    <cellStyle name="_Book1_Power Costs - Comparison bx Rbtl-Staff-Jt-PC_Electric Rev Req Model (2009 GRC) Rebuttal 2" xfId="980"/>
    <cellStyle name="_Book1_Power Costs - Comparison bx Rbtl-Staff-Jt-PC_Electric Rev Req Model (2009 GRC) Rebuttal 2 2" xfId="981"/>
    <cellStyle name="_Book1_Power Costs - Comparison bx Rbtl-Staff-Jt-PC_Electric Rev Req Model (2009 GRC) Rebuttal 3" xfId="982"/>
    <cellStyle name="_Book1_Power Costs - Comparison bx Rbtl-Staff-Jt-PC_Electric Rev Req Model (2009 GRC) Rebuttal REmoval of New  WH Solar AdjustMI" xfId="983"/>
    <cellStyle name="_Book1_Power Costs - Comparison bx Rbtl-Staff-Jt-PC_Electric Rev Req Model (2009 GRC) Rebuttal REmoval of New  WH Solar AdjustMI 2" xfId="984"/>
    <cellStyle name="_Book1_Power Costs - Comparison bx Rbtl-Staff-Jt-PC_Electric Rev Req Model (2009 GRC) Rebuttal REmoval of New  WH Solar AdjustMI 2 2" xfId="985"/>
    <cellStyle name="_Book1_Power Costs - Comparison bx Rbtl-Staff-Jt-PC_Electric Rev Req Model (2009 GRC) Rebuttal REmoval of New  WH Solar AdjustMI 3" xfId="986"/>
    <cellStyle name="_Book1_Power Costs - Comparison bx Rbtl-Staff-Jt-PC_Electric Rev Req Model (2009 GRC) Revised 01-18-2010" xfId="987"/>
    <cellStyle name="_Book1_Power Costs - Comparison bx Rbtl-Staff-Jt-PC_Electric Rev Req Model (2009 GRC) Revised 01-18-2010 2" xfId="988"/>
    <cellStyle name="_Book1_Power Costs - Comparison bx Rbtl-Staff-Jt-PC_Electric Rev Req Model (2009 GRC) Revised 01-18-2010 2 2" xfId="989"/>
    <cellStyle name="_Book1_Power Costs - Comparison bx Rbtl-Staff-Jt-PC_Electric Rev Req Model (2009 GRC) Revised 01-18-2010 3" xfId="990"/>
    <cellStyle name="_Book1_Power Costs - Comparison bx Rbtl-Staff-Jt-PC_Final Order Electric EXHIBIT A-1" xfId="991"/>
    <cellStyle name="_Book1_Power Costs - Comparison bx Rbtl-Staff-Jt-PC_Final Order Electric EXHIBIT A-1 2" xfId="992"/>
    <cellStyle name="_Book1_Power Costs - Comparison bx Rbtl-Staff-Jt-PC_Final Order Electric EXHIBIT A-1 2 2" xfId="993"/>
    <cellStyle name="_Book1_Power Costs - Comparison bx Rbtl-Staff-Jt-PC_Final Order Electric EXHIBIT A-1 3" xfId="994"/>
    <cellStyle name="_Book1_Production Adj 4.37" xfId="995"/>
    <cellStyle name="_Book1_Production Adj 4.37 2" xfId="996"/>
    <cellStyle name="_Book1_Production Adj 4.37 2 2" xfId="997"/>
    <cellStyle name="_Book1_Production Adj 4.37 3" xfId="998"/>
    <cellStyle name="_Book1_Purchased Power Adj 4.03" xfId="999"/>
    <cellStyle name="_Book1_Purchased Power Adj 4.03 2" xfId="1000"/>
    <cellStyle name="_Book1_Purchased Power Adj 4.03 2 2" xfId="1001"/>
    <cellStyle name="_Book1_Purchased Power Adj 4.03 3" xfId="1002"/>
    <cellStyle name="_Book1_Rebuttal Power Costs" xfId="1003"/>
    <cellStyle name="_Book1_Rebuttal Power Costs 2" xfId="1004"/>
    <cellStyle name="_Book1_Rebuttal Power Costs 2 2" xfId="1005"/>
    <cellStyle name="_Book1_Rebuttal Power Costs 3" xfId="1006"/>
    <cellStyle name="_Book1_Rebuttal Power Costs_Adj Bench DR 3 for Initial Briefs (Electric)" xfId="1007"/>
    <cellStyle name="_Book1_Rebuttal Power Costs_Adj Bench DR 3 for Initial Briefs (Electric) 2" xfId="1008"/>
    <cellStyle name="_Book1_Rebuttal Power Costs_Adj Bench DR 3 for Initial Briefs (Electric) 2 2" xfId="1009"/>
    <cellStyle name="_Book1_Rebuttal Power Costs_Adj Bench DR 3 for Initial Briefs (Electric) 3" xfId="1010"/>
    <cellStyle name="_Book1_Rebuttal Power Costs_Electric Rev Req Model (2009 GRC) Rebuttal" xfId="1011"/>
    <cellStyle name="_Book1_Rebuttal Power Costs_Electric Rev Req Model (2009 GRC) Rebuttal 2" xfId="1012"/>
    <cellStyle name="_Book1_Rebuttal Power Costs_Electric Rev Req Model (2009 GRC) Rebuttal 2 2" xfId="1013"/>
    <cellStyle name="_Book1_Rebuttal Power Costs_Electric Rev Req Model (2009 GRC) Rebuttal 3" xfId="1014"/>
    <cellStyle name="_Book1_Rebuttal Power Costs_Electric Rev Req Model (2009 GRC) Rebuttal REmoval of New  WH Solar AdjustMI" xfId="1015"/>
    <cellStyle name="_Book1_Rebuttal Power Costs_Electric Rev Req Model (2009 GRC) Rebuttal REmoval of New  WH Solar AdjustMI 2" xfId="1016"/>
    <cellStyle name="_Book1_Rebuttal Power Costs_Electric Rev Req Model (2009 GRC) Rebuttal REmoval of New  WH Solar AdjustMI 2 2" xfId="1017"/>
    <cellStyle name="_Book1_Rebuttal Power Costs_Electric Rev Req Model (2009 GRC) Rebuttal REmoval of New  WH Solar AdjustMI 3" xfId="1018"/>
    <cellStyle name="_Book1_Rebuttal Power Costs_Electric Rev Req Model (2009 GRC) Revised 01-18-2010" xfId="1019"/>
    <cellStyle name="_Book1_Rebuttal Power Costs_Electric Rev Req Model (2009 GRC) Revised 01-18-2010 2" xfId="1020"/>
    <cellStyle name="_Book1_Rebuttal Power Costs_Electric Rev Req Model (2009 GRC) Revised 01-18-2010 2 2" xfId="1021"/>
    <cellStyle name="_Book1_Rebuttal Power Costs_Electric Rev Req Model (2009 GRC) Revised 01-18-2010 3" xfId="1022"/>
    <cellStyle name="_Book1_Rebuttal Power Costs_Final Order Electric EXHIBIT A-1" xfId="1023"/>
    <cellStyle name="_Book1_Rebuttal Power Costs_Final Order Electric EXHIBIT A-1 2" xfId="1024"/>
    <cellStyle name="_Book1_Rebuttal Power Costs_Final Order Electric EXHIBIT A-1 2 2" xfId="1025"/>
    <cellStyle name="_Book1_Rebuttal Power Costs_Final Order Electric EXHIBIT A-1 3" xfId="1026"/>
    <cellStyle name="_Book1_revised april pca for Annette" xfId="1027"/>
    <cellStyle name="_Book1_ROR 5.02" xfId="1028"/>
    <cellStyle name="_Book1_ROR 5.02 2" xfId="1029"/>
    <cellStyle name="_Book1_ROR 5.02 2 2" xfId="1030"/>
    <cellStyle name="_Book1_ROR 5.02 3" xfId="1031"/>
    <cellStyle name="_Book1_Transmission Workbook for May BOD" xfId="1032"/>
    <cellStyle name="_Book1_Transmission Workbook for May BOD 2" xfId="1033"/>
    <cellStyle name="_Book1_Transmission Workbook for May BOD 2 2" xfId="1034"/>
    <cellStyle name="_Book1_Transmission Workbook for May BOD 3" xfId="1035"/>
    <cellStyle name="_Book1_Wind Integration 10GRC" xfId="1036"/>
    <cellStyle name="_Book1_Wind Integration 10GRC 2" xfId="1037"/>
    <cellStyle name="_Book1_Wind Integration 10GRC 2 2" xfId="1038"/>
    <cellStyle name="_Book1_Wind Integration 10GRC 3" xfId="1039"/>
    <cellStyle name="_Book2" xfId="1040"/>
    <cellStyle name="_x0013__Book2" xfId="1041"/>
    <cellStyle name="_Book2 10" xfId="1042"/>
    <cellStyle name="_x0013__Book2 10" xfId="1043"/>
    <cellStyle name="_Book2 10 2" xfId="1044"/>
    <cellStyle name="_Book2 11" xfId="1045"/>
    <cellStyle name="_x0013__Book2 11" xfId="1046"/>
    <cellStyle name="_Book2 11 2" xfId="1047"/>
    <cellStyle name="_Book2 12" xfId="1048"/>
    <cellStyle name="_Book2 12 2" xfId="1049"/>
    <cellStyle name="_Book2 13" xfId="1050"/>
    <cellStyle name="_Book2 13 2" xfId="1051"/>
    <cellStyle name="_Book2 14" xfId="1052"/>
    <cellStyle name="_Book2 14 2" xfId="1053"/>
    <cellStyle name="_Book2 15" xfId="1054"/>
    <cellStyle name="_Book2 15 2" xfId="1055"/>
    <cellStyle name="_Book2 16" xfId="1056"/>
    <cellStyle name="_Book2 16 2" xfId="1057"/>
    <cellStyle name="_Book2 17" xfId="1058"/>
    <cellStyle name="_Book2 17 2" xfId="1059"/>
    <cellStyle name="_Book2 18" xfId="1060"/>
    <cellStyle name="_Book2 18 2" xfId="1061"/>
    <cellStyle name="_Book2 19" xfId="1062"/>
    <cellStyle name="_Book2 2" xfId="1063"/>
    <cellStyle name="_x0013__Book2 2" xfId="1064"/>
    <cellStyle name="_Book2 2 10" xfId="1065"/>
    <cellStyle name="_Book2 2 11" xfId="1066"/>
    <cellStyle name="_Book2 2 2" xfId="1067"/>
    <cellStyle name="_x0013__Book2 2 2" xfId="1068"/>
    <cellStyle name="_Book2 2 2 2" xfId="1069"/>
    <cellStyle name="_Book2 2 2 3" xfId="1070"/>
    <cellStyle name="_Book2 2 2 4" xfId="1071"/>
    <cellStyle name="_Book2 2 2 5" xfId="1072"/>
    <cellStyle name="_Book2 2 2 6" xfId="1073"/>
    <cellStyle name="_Book2 2 2 7" xfId="1074"/>
    <cellStyle name="_Book2 2 3" xfId="1075"/>
    <cellStyle name="_x0013__Book2 2 3" xfId="1076"/>
    <cellStyle name="_Book2 2 3 2" xfId="1077"/>
    <cellStyle name="_Book2 2 4" xfId="1078"/>
    <cellStyle name="_x0013__Book2 2 4" xfId="1079"/>
    <cellStyle name="_Book2 2 4 2" xfId="1080"/>
    <cellStyle name="_Book2 2 5" xfId="1081"/>
    <cellStyle name="_x0013__Book2 2 5" xfId="1082"/>
    <cellStyle name="_Book2 2 5 2" xfId="1083"/>
    <cellStyle name="_Book2 2 6" xfId="1084"/>
    <cellStyle name="_x0013__Book2 2 6" xfId="1085"/>
    <cellStyle name="_Book2 2 6 2" xfId="1086"/>
    <cellStyle name="_Book2 2 7" xfId="1087"/>
    <cellStyle name="_x0013__Book2 2 7" xfId="1088"/>
    <cellStyle name="_Book2 2 7 2" xfId="1089"/>
    <cellStyle name="_Book2 2 8" xfId="1090"/>
    <cellStyle name="_Book2 2 8 2" xfId="1091"/>
    <cellStyle name="_Book2 2 9" xfId="1092"/>
    <cellStyle name="_Book2 2 9 2" xfId="1093"/>
    <cellStyle name="_Book2 20" xfId="1094"/>
    <cellStyle name="_Book2 21" xfId="1095"/>
    <cellStyle name="_Book2 22" xfId="1096"/>
    <cellStyle name="_Book2 23" xfId="1097"/>
    <cellStyle name="_Book2 24" xfId="1098"/>
    <cellStyle name="_Book2 25" xfId="1099"/>
    <cellStyle name="_Book2 26" xfId="1100"/>
    <cellStyle name="_Book2 27" xfId="1101"/>
    <cellStyle name="_Book2 28" xfId="1102"/>
    <cellStyle name="_Book2 29" xfId="1103"/>
    <cellStyle name="_Book2 3" xfId="1104"/>
    <cellStyle name="_x0013__Book2 3" xfId="1105"/>
    <cellStyle name="_Book2 3 10" xfId="1106"/>
    <cellStyle name="_Book2 3 10 2" xfId="1107"/>
    <cellStyle name="_Book2 3 11" xfId="1108"/>
    <cellStyle name="_Book2 3 11 2" xfId="1109"/>
    <cellStyle name="_Book2 3 12" xfId="1110"/>
    <cellStyle name="_Book2 3 12 2" xfId="1111"/>
    <cellStyle name="_Book2 3 13" xfId="1112"/>
    <cellStyle name="_Book2 3 13 2" xfId="1113"/>
    <cellStyle name="_Book2 3 14" xfId="1114"/>
    <cellStyle name="_Book2 3 14 2" xfId="1115"/>
    <cellStyle name="_Book2 3 15" xfId="1116"/>
    <cellStyle name="_Book2 3 15 2" xfId="1117"/>
    <cellStyle name="_Book2 3 16" xfId="1118"/>
    <cellStyle name="_Book2 3 16 2" xfId="1119"/>
    <cellStyle name="_Book2 3 17" xfId="1120"/>
    <cellStyle name="_Book2 3 17 2" xfId="1121"/>
    <cellStyle name="_Book2 3 18" xfId="1122"/>
    <cellStyle name="_Book2 3 18 2" xfId="1123"/>
    <cellStyle name="_Book2 3 19" xfId="1124"/>
    <cellStyle name="_Book2 3 19 2" xfId="1125"/>
    <cellStyle name="_Book2 3 2" xfId="1126"/>
    <cellStyle name="_x0013__Book2 3 2" xfId="1127"/>
    <cellStyle name="_Book2 3 2 2" xfId="1128"/>
    <cellStyle name="_Book2 3 20" xfId="1129"/>
    <cellStyle name="_Book2 3 20 2" xfId="1130"/>
    <cellStyle name="_Book2 3 21" xfId="1131"/>
    <cellStyle name="_Book2 3 21 2" xfId="1132"/>
    <cellStyle name="_Book2 3 22" xfId="1133"/>
    <cellStyle name="_Book2 3 23" xfId="1134"/>
    <cellStyle name="_Book2 3 24" xfId="1135"/>
    <cellStyle name="_Book2 3 25" xfId="1136"/>
    <cellStyle name="_Book2 3 26" xfId="1137"/>
    <cellStyle name="_Book2 3 27" xfId="1138"/>
    <cellStyle name="_Book2 3 28" xfId="1139"/>
    <cellStyle name="_Book2 3 29" xfId="1140"/>
    <cellStyle name="_Book2 3 3" xfId="1141"/>
    <cellStyle name="_Book2 3 3 2" xfId="1142"/>
    <cellStyle name="_Book2 3 30" xfId="1143"/>
    <cellStyle name="_Book2 3 31" xfId="1144"/>
    <cellStyle name="_Book2 3 32" xfId="1145"/>
    <cellStyle name="_Book2 3 33" xfId="1146"/>
    <cellStyle name="_Book2 3 34" xfId="1147"/>
    <cellStyle name="_Book2 3 35" xfId="1148"/>
    <cellStyle name="_Book2 3 36" xfId="1149"/>
    <cellStyle name="_Book2 3 37" xfId="1150"/>
    <cellStyle name="_Book2 3 38" xfId="1151"/>
    <cellStyle name="_Book2 3 39" xfId="1152"/>
    <cellStyle name="_Book2 3 4" xfId="1153"/>
    <cellStyle name="_Book2 3 4 2" xfId="1154"/>
    <cellStyle name="_Book2 3 40" xfId="1155"/>
    <cellStyle name="_Book2 3 41" xfId="1156"/>
    <cellStyle name="_Book2 3 42" xfId="1157"/>
    <cellStyle name="_Book2 3 43" xfId="1158"/>
    <cellStyle name="_Book2 3 44" xfId="1159"/>
    <cellStyle name="_Book2 3 45" xfId="1160"/>
    <cellStyle name="_Book2 3 46" xfId="1161"/>
    <cellStyle name="_Book2 3 5" xfId="1162"/>
    <cellStyle name="_Book2 3 5 2" xfId="1163"/>
    <cellStyle name="_Book2 3 6" xfId="1164"/>
    <cellStyle name="_Book2 3 6 2" xfId="1165"/>
    <cellStyle name="_Book2 3 7" xfId="1166"/>
    <cellStyle name="_Book2 3 7 2" xfId="1167"/>
    <cellStyle name="_Book2 3 8" xfId="1168"/>
    <cellStyle name="_Book2 3 8 2" xfId="1169"/>
    <cellStyle name="_Book2 3 9" xfId="1170"/>
    <cellStyle name="_Book2 3 9 2" xfId="1171"/>
    <cellStyle name="_Book2 30" xfId="1172"/>
    <cellStyle name="_Book2 31" xfId="1173"/>
    <cellStyle name="_Book2 32" xfId="1174"/>
    <cellStyle name="_Book2 33" xfId="1175"/>
    <cellStyle name="_Book2 4" xfId="1176"/>
    <cellStyle name="_x0013__Book2 4" xfId="1177"/>
    <cellStyle name="_Book2 4 10" xfId="1178"/>
    <cellStyle name="_Book2 4 10 2" xfId="1179"/>
    <cellStyle name="_Book2 4 11" xfId="1180"/>
    <cellStyle name="_Book2 4 11 2" xfId="1181"/>
    <cellStyle name="_Book2 4 12" xfId="1182"/>
    <cellStyle name="_Book2 4 12 2" xfId="1183"/>
    <cellStyle name="_Book2 4 13" xfId="1184"/>
    <cellStyle name="_Book2 4 13 2" xfId="1185"/>
    <cellStyle name="_Book2 4 14" xfId="1186"/>
    <cellStyle name="_Book2 4 14 2" xfId="1187"/>
    <cellStyle name="_Book2 4 15" xfId="1188"/>
    <cellStyle name="_Book2 4 15 2" xfId="1189"/>
    <cellStyle name="_Book2 4 16" xfId="1190"/>
    <cellStyle name="_Book2 4 16 2" xfId="1191"/>
    <cellStyle name="_Book2 4 17" xfId="1192"/>
    <cellStyle name="_Book2 4 17 2" xfId="1193"/>
    <cellStyle name="_Book2 4 18" xfId="1194"/>
    <cellStyle name="_Book2 4 18 2" xfId="1195"/>
    <cellStyle name="_Book2 4 19" xfId="1196"/>
    <cellStyle name="_Book2 4 19 2" xfId="1197"/>
    <cellStyle name="_Book2 4 2" xfId="1198"/>
    <cellStyle name="_x0013__Book2 4 2" xfId="1199"/>
    <cellStyle name="_Book2 4 2 2" xfId="1200"/>
    <cellStyle name="_Book2 4 20" xfId="1201"/>
    <cellStyle name="_Book2 4 20 2" xfId="1202"/>
    <cellStyle name="_Book2 4 21" xfId="1203"/>
    <cellStyle name="_Book2 4 22" xfId="1204"/>
    <cellStyle name="_Book2 4 23" xfId="1205"/>
    <cellStyle name="_Book2 4 24" xfId="1206"/>
    <cellStyle name="_Book2 4 25" xfId="1207"/>
    <cellStyle name="_Book2 4 26" xfId="1208"/>
    <cellStyle name="_Book2 4 27" xfId="1209"/>
    <cellStyle name="_Book2 4 28" xfId="1210"/>
    <cellStyle name="_Book2 4 29" xfId="1211"/>
    <cellStyle name="_Book2 4 3" xfId="1212"/>
    <cellStyle name="_Book2 4 3 2" xfId="1213"/>
    <cellStyle name="_Book2 4 30" xfId="1214"/>
    <cellStyle name="_Book2 4 31" xfId="1215"/>
    <cellStyle name="_Book2 4 32" xfId="1216"/>
    <cellStyle name="_Book2 4 33" xfId="1217"/>
    <cellStyle name="_Book2 4 34" xfId="1218"/>
    <cellStyle name="_Book2 4 35" xfId="1219"/>
    <cellStyle name="_Book2 4 36" xfId="1220"/>
    <cellStyle name="_Book2 4 37" xfId="1221"/>
    <cellStyle name="_Book2 4 38" xfId="1222"/>
    <cellStyle name="_Book2 4 39" xfId="1223"/>
    <cellStyle name="_Book2 4 4" xfId="1224"/>
    <cellStyle name="_Book2 4 4 2" xfId="1225"/>
    <cellStyle name="_Book2 4 40" xfId="1226"/>
    <cellStyle name="_Book2 4 41" xfId="1227"/>
    <cellStyle name="_Book2 4 42" xfId="1228"/>
    <cellStyle name="_Book2 4 43" xfId="1229"/>
    <cellStyle name="_Book2 4 44" xfId="1230"/>
    <cellStyle name="_Book2 4 45" xfId="1231"/>
    <cellStyle name="_Book2 4 5" xfId="1232"/>
    <cellStyle name="_Book2 4 5 2" xfId="1233"/>
    <cellStyle name="_Book2 4 6" xfId="1234"/>
    <cellStyle name="_Book2 4 6 2" xfId="1235"/>
    <cellStyle name="_Book2 4 7" xfId="1236"/>
    <cellStyle name="_Book2 4 7 2" xfId="1237"/>
    <cellStyle name="_Book2 4 8" xfId="1238"/>
    <cellStyle name="_Book2 4 8 2" xfId="1239"/>
    <cellStyle name="_Book2 4 9" xfId="1240"/>
    <cellStyle name="_Book2 4 9 2" xfId="1241"/>
    <cellStyle name="_Book2 5" xfId="1242"/>
    <cellStyle name="_x0013__Book2 5" xfId="1243"/>
    <cellStyle name="_Book2 5 2" xfId="1244"/>
    <cellStyle name="_x0013__Book2 5 2" xfId="1245"/>
    <cellStyle name="_Book2 5 2 2" xfId="1246"/>
    <cellStyle name="_Book2 5 3" xfId="1247"/>
    <cellStyle name="_Book2 5 3 2" xfId="1248"/>
    <cellStyle name="_Book2 5 4" xfId="1249"/>
    <cellStyle name="_Book2 5 4 2" xfId="1250"/>
    <cellStyle name="_Book2 5 5" xfId="1251"/>
    <cellStyle name="_Book2 5 5 2" xfId="1252"/>
    <cellStyle name="_Book2 5 6" xfId="1253"/>
    <cellStyle name="_Book2 5 6 2" xfId="1254"/>
    <cellStyle name="_Book2 5 7" xfId="1255"/>
    <cellStyle name="_Book2 6" xfId="1256"/>
    <cellStyle name="_x0013__Book2 6" xfId="1257"/>
    <cellStyle name="_Book2 6 2" xfId="1258"/>
    <cellStyle name="_x0013__Book2 6 2" xfId="1259"/>
    <cellStyle name="_Book2 7" xfId="1260"/>
    <cellStyle name="_x0013__Book2 7" xfId="1261"/>
    <cellStyle name="_Book2 7 2" xfId="1262"/>
    <cellStyle name="_x0013__Book2 7 2" xfId="1263"/>
    <cellStyle name="_Book2 8" xfId="1264"/>
    <cellStyle name="_x0013__Book2 8" xfId="1265"/>
    <cellStyle name="_Book2 8 2" xfId="1266"/>
    <cellStyle name="_x0013__Book2 8 2" xfId="1267"/>
    <cellStyle name="_Book2 9" xfId="1268"/>
    <cellStyle name="_x0013__Book2 9" xfId="1269"/>
    <cellStyle name="_Book2 9 2" xfId="1270"/>
    <cellStyle name="_x0013__Book2 9 2" xfId="1271"/>
    <cellStyle name="_Book2_04 07E Wild Horse Wind Expansion (C) (2)" xfId="1272"/>
    <cellStyle name="_Book2_04 07E Wild Horse Wind Expansion (C) (2) 2" xfId="1273"/>
    <cellStyle name="_Book2_04 07E Wild Horse Wind Expansion (C) (2) 2 2" xfId="1274"/>
    <cellStyle name="_Book2_04 07E Wild Horse Wind Expansion (C) (2) 3" xfId="1275"/>
    <cellStyle name="_Book2_04 07E Wild Horse Wind Expansion (C) (2)_Adj Bench DR 3 for Initial Briefs (Electric)" xfId="1276"/>
    <cellStyle name="_Book2_04 07E Wild Horse Wind Expansion (C) (2)_Adj Bench DR 3 for Initial Briefs (Electric) 2" xfId="1277"/>
    <cellStyle name="_Book2_04 07E Wild Horse Wind Expansion (C) (2)_Adj Bench DR 3 for Initial Briefs (Electric) 2 2" xfId="1278"/>
    <cellStyle name="_Book2_04 07E Wild Horse Wind Expansion (C) (2)_Adj Bench DR 3 for Initial Briefs (Electric) 3" xfId="1279"/>
    <cellStyle name="_Book2_04 07E Wild Horse Wind Expansion (C) (2)_Book1" xfId="1280"/>
    <cellStyle name="_Book2_04 07E Wild Horse Wind Expansion (C) (2)_Electric Rev Req Model (2009 GRC) " xfId="1281"/>
    <cellStyle name="_Book2_04 07E Wild Horse Wind Expansion (C) (2)_Electric Rev Req Model (2009 GRC)  2" xfId="1282"/>
    <cellStyle name="_Book2_04 07E Wild Horse Wind Expansion (C) (2)_Electric Rev Req Model (2009 GRC)  2 2" xfId="1283"/>
    <cellStyle name="_Book2_04 07E Wild Horse Wind Expansion (C) (2)_Electric Rev Req Model (2009 GRC)  3" xfId="1284"/>
    <cellStyle name="_Book2_04 07E Wild Horse Wind Expansion (C) (2)_Electric Rev Req Model (2009 GRC) Rebuttal" xfId="1285"/>
    <cellStyle name="_Book2_04 07E Wild Horse Wind Expansion (C) (2)_Electric Rev Req Model (2009 GRC) Rebuttal 2" xfId="1286"/>
    <cellStyle name="_Book2_04 07E Wild Horse Wind Expansion (C) (2)_Electric Rev Req Model (2009 GRC) Rebuttal 2 2" xfId="1287"/>
    <cellStyle name="_Book2_04 07E Wild Horse Wind Expansion (C) (2)_Electric Rev Req Model (2009 GRC) Rebuttal 3" xfId="1288"/>
    <cellStyle name="_Book2_04 07E Wild Horse Wind Expansion (C) (2)_Electric Rev Req Model (2009 GRC) Rebuttal REmoval of New  WH Solar AdjustMI" xfId="1289"/>
    <cellStyle name="_Book2_04 07E Wild Horse Wind Expansion (C) (2)_Electric Rev Req Model (2009 GRC) Rebuttal REmoval of New  WH Solar AdjustMI 2" xfId="1290"/>
    <cellStyle name="_Book2_04 07E Wild Horse Wind Expansion (C) (2)_Electric Rev Req Model (2009 GRC) Rebuttal REmoval of New  WH Solar AdjustMI 2 2" xfId="1291"/>
    <cellStyle name="_Book2_04 07E Wild Horse Wind Expansion (C) (2)_Electric Rev Req Model (2009 GRC) Rebuttal REmoval of New  WH Solar AdjustMI 3" xfId="1292"/>
    <cellStyle name="_Book2_04 07E Wild Horse Wind Expansion (C) (2)_Electric Rev Req Model (2009 GRC) Revised 01-18-2010" xfId="1293"/>
    <cellStyle name="_Book2_04 07E Wild Horse Wind Expansion (C) (2)_Electric Rev Req Model (2009 GRC) Revised 01-18-2010 2" xfId="1294"/>
    <cellStyle name="_Book2_04 07E Wild Horse Wind Expansion (C) (2)_Electric Rev Req Model (2009 GRC) Revised 01-18-2010 2 2" xfId="1295"/>
    <cellStyle name="_Book2_04 07E Wild Horse Wind Expansion (C) (2)_Electric Rev Req Model (2009 GRC) Revised 01-18-2010 3" xfId="1296"/>
    <cellStyle name="_Book2_04 07E Wild Horse Wind Expansion (C) (2)_Electric Rev Req Model (2010 GRC)" xfId="1297"/>
    <cellStyle name="_Book2_04 07E Wild Horse Wind Expansion (C) (2)_Electric Rev Req Model (2010 GRC) SF" xfId="1298"/>
    <cellStyle name="_Book2_04 07E Wild Horse Wind Expansion (C) (2)_Final Order Electric EXHIBIT A-1" xfId="1299"/>
    <cellStyle name="_Book2_04 07E Wild Horse Wind Expansion (C) (2)_Final Order Electric EXHIBIT A-1 2" xfId="1300"/>
    <cellStyle name="_Book2_04 07E Wild Horse Wind Expansion (C) (2)_Final Order Electric EXHIBIT A-1 2 2" xfId="1301"/>
    <cellStyle name="_Book2_04 07E Wild Horse Wind Expansion (C) (2)_Final Order Electric EXHIBIT A-1 3" xfId="1302"/>
    <cellStyle name="_Book2_04 07E Wild Horse Wind Expansion (C) (2)_TENASKA REGULATORY ASSET" xfId="1303"/>
    <cellStyle name="_Book2_04 07E Wild Horse Wind Expansion (C) (2)_TENASKA REGULATORY ASSET 2" xfId="1304"/>
    <cellStyle name="_Book2_04 07E Wild Horse Wind Expansion (C) (2)_TENASKA REGULATORY ASSET 2 2" xfId="1305"/>
    <cellStyle name="_Book2_04 07E Wild Horse Wind Expansion (C) (2)_TENASKA REGULATORY ASSET 3" xfId="1306"/>
    <cellStyle name="_Book2_16.37E Wild Horse Expansion DeferralRevwrkingfile SF" xfId="1307"/>
    <cellStyle name="_Book2_16.37E Wild Horse Expansion DeferralRevwrkingfile SF 2" xfId="1308"/>
    <cellStyle name="_Book2_16.37E Wild Horse Expansion DeferralRevwrkingfile SF 2 2" xfId="1309"/>
    <cellStyle name="_Book2_16.37E Wild Horse Expansion DeferralRevwrkingfile SF 3" xfId="1310"/>
    <cellStyle name="_Book2_2009 Compliance Filing PCA Exhibits for GRC" xfId="1311"/>
    <cellStyle name="_Book2_2009 Compliance Filing PCA Exhibits for GRC 2" xfId="1312"/>
    <cellStyle name="_Book2_2009 GRC Compl Filing - Exhibit D" xfId="1313"/>
    <cellStyle name="_Book2_2009 GRC Compl Filing - Exhibit D 2" xfId="1314"/>
    <cellStyle name="_Book2_2009 GRC Compl Filing - Exhibit D 2 2" xfId="1315"/>
    <cellStyle name="_Book2_2009 GRC Compl Filing - Exhibit D 3" xfId="1316"/>
    <cellStyle name="_Book2_2010 PTC's July1_Dec31 2010 " xfId="9345"/>
    <cellStyle name="_Book2_2010 PTC's Sept10_Aug11 (Version 4)" xfId="9346"/>
    <cellStyle name="_Book2_3.01 Income Statement" xfId="9347"/>
    <cellStyle name="_Book2_4 31 Regulatory Assets and Liabilities  7 06- Exhibit D" xfId="1317"/>
    <cellStyle name="_Book2_4 31 Regulatory Assets and Liabilities  7 06- Exhibit D 2" xfId="1318"/>
    <cellStyle name="_Book2_4 31 Regulatory Assets and Liabilities  7 06- Exhibit D 2 2" xfId="1319"/>
    <cellStyle name="_Book2_4 31 Regulatory Assets and Liabilities  7 06- Exhibit D 3" xfId="1320"/>
    <cellStyle name="_Book2_4 31 Regulatory Assets and Liabilities  7 06- Exhibit D_NIM Summary" xfId="1321"/>
    <cellStyle name="_Book2_4 31 Regulatory Assets and Liabilities  7 06- Exhibit D_NIM Summary 2" xfId="1322"/>
    <cellStyle name="_Book2_4 31 Regulatory Assets and Liabilities  7 06- Exhibit D_NIM Summary 2 2" xfId="1323"/>
    <cellStyle name="_Book2_4 31 Regulatory Assets and Liabilities  7 06- Exhibit D_NIM Summary 3" xfId="1324"/>
    <cellStyle name="_Book2_4 31E Reg Asset  Liab and EXH D" xfId="1325"/>
    <cellStyle name="_Book2_4 31E Reg Asset  Liab and EXH D _ Aug 10 Filing (2)" xfId="1326"/>
    <cellStyle name="_Book2_4 32 Regulatory Assets and Liabilities  7 06- Exhibit D" xfId="1327"/>
    <cellStyle name="_Book2_4 32 Regulatory Assets and Liabilities  7 06- Exhibit D 2" xfId="1328"/>
    <cellStyle name="_Book2_4 32 Regulatory Assets and Liabilities  7 06- Exhibit D 2 2" xfId="1329"/>
    <cellStyle name="_Book2_4 32 Regulatory Assets and Liabilities  7 06- Exhibit D 3" xfId="1330"/>
    <cellStyle name="_Book2_4 32 Regulatory Assets and Liabilities  7 06- Exhibit D_NIM Summary" xfId="1331"/>
    <cellStyle name="_Book2_4 32 Regulatory Assets and Liabilities  7 06- Exhibit D_NIM Summary 2" xfId="1332"/>
    <cellStyle name="_Book2_4 32 Regulatory Assets and Liabilities  7 06- Exhibit D_NIM Summary 2 2" xfId="1333"/>
    <cellStyle name="_Book2_4 32 Regulatory Assets and Liabilities  7 06- Exhibit D_NIM Summary 3" xfId="1334"/>
    <cellStyle name="_Book2_6.06E Operating Expenses" xfId="9348"/>
    <cellStyle name="_x0013__Book2_Adj Bench DR 3 for Initial Briefs (Electric)" xfId="1335"/>
    <cellStyle name="_x0013__Book2_Adj Bench DR 3 for Initial Briefs (Electric) 2" xfId="1336"/>
    <cellStyle name="_x0013__Book2_Adj Bench DR 3 for Initial Briefs (Electric) 2 2" xfId="1337"/>
    <cellStyle name="_x0013__Book2_Adj Bench DR 3 for Initial Briefs (Electric) 3" xfId="1338"/>
    <cellStyle name="_Book2_Att B to RECs proceeds proposal" xfId="9349"/>
    <cellStyle name="_Book2_AURORA Total New" xfId="1339"/>
    <cellStyle name="_Book2_AURORA Total New 2" xfId="1340"/>
    <cellStyle name="_Book2_AURORA Total New 2 2" xfId="1341"/>
    <cellStyle name="_Book2_AURORA Total New 3" xfId="1342"/>
    <cellStyle name="_Book2_Backup for Attachment B 2010-09-09" xfId="9350"/>
    <cellStyle name="_Book2_Bench Request - Attachment B" xfId="9351"/>
    <cellStyle name="_Book2_Book2" xfId="1343"/>
    <cellStyle name="_Book2_Book2 2" xfId="1344"/>
    <cellStyle name="_Book2_Book2 2 2" xfId="1345"/>
    <cellStyle name="_Book2_Book2 3" xfId="1346"/>
    <cellStyle name="_Book2_Book2_Adj Bench DR 3 for Initial Briefs (Electric)" xfId="1347"/>
    <cellStyle name="_Book2_Book2_Adj Bench DR 3 for Initial Briefs (Electric) 2" xfId="1348"/>
    <cellStyle name="_Book2_Book2_Adj Bench DR 3 for Initial Briefs (Electric) 2 2" xfId="1349"/>
    <cellStyle name="_Book2_Book2_Adj Bench DR 3 for Initial Briefs (Electric) 3" xfId="1350"/>
    <cellStyle name="_Book2_Book2_Electric Rev Req Model (2009 GRC) Rebuttal" xfId="1351"/>
    <cellStyle name="_Book2_Book2_Electric Rev Req Model (2009 GRC) Rebuttal 2" xfId="1352"/>
    <cellStyle name="_Book2_Book2_Electric Rev Req Model (2009 GRC) Rebuttal 2 2" xfId="1353"/>
    <cellStyle name="_Book2_Book2_Electric Rev Req Model (2009 GRC) Rebuttal 3" xfId="1354"/>
    <cellStyle name="_Book2_Book2_Electric Rev Req Model (2009 GRC) Rebuttal REmoval of New  WH Solar AdjustMI" xfId="1355"/>
    <cellStyle name="_Book2_Book2_Electric Rev Req Model (2009 GRC) Rebuttal REmoval of New  WH Solar AdjustMI 2" xfId="1356"/>
    <cellStyle name="_Book2_Book2_Electric Rev Req Model (2009 GRC) Rebuttal REmoval of New  WH Solar AdjustMI 2 2" xfId="1357"/>
    <cellStyle name="_Book2_Book2_Electric Rev Req Model (2009 GRC) Rebuttal REmoval of New  WH Solar AdjustMI 3" xfId="1358"/>
    <cellStyle name="_Book2_Book2_Electric Rev Req Model (2009 GRC) Revised 01-18-2010" xfId="1359"/>
    <cellStyle name="_Book2_Book2_Electric Rev Req Model (2009 GRC) Revised 01-18-2010 2" xfId="1360"/>
    <cellStyle name="_Book2_Book2_Electric Rev Req Model (2009 GRC) Revised 01-18-2010 2 2" xfId="1361"/>
    <cellStyle name="_Book2_Book2_Electric Rev Req Model (2009 GRC) Revised 01-18-2010 3" xfId="1362"/>
    <cellStyle name="_Book2_Book2_Final Order Electric EXHIBIT A-1" xfId="1363"/>
    <cellStyle name="_Book2_Book2_Final Order Electric EXHIBIT A-1 2" xfId="1364"/>
    <cellStyle name="_Book2_Book2_Final Order Electric EXHIBIT A-1 2 2" xfId="1365"/>
    <cellStyle name="_Book2_Book2_Final Order Electric EXHIBIT A-1 3" xfId="1366"/>
    <cellStyle name="_Book2_Book4" xfId="1367"/>
    <cellStyle name="_Book2_Book4 2" xfId="1368"/>
    <cellStyle name="_Book2_Book4 2 2" xfId="1369"/>
    <cellStyle name="_Book2_Book4 3" xfId="1370"/>
    <cellStyle name="_Book2_Book9" xfId="1371"/>
    <cellStyle name="_Book2_Book9 2" xfId="1372"/>
    <cellStyle name="_Book2_Book9 2 2" xfId="1373"/>
    <cellStyle name="_Book2_Book9 3" xfId="1374"/>
    <cellStyle name="_Book2_Check the Interest Calculation" xfId="1375"/>
    <cellStyle name="_Book2_Check the Interest Calculation_Scenario 1 REC vs PTC Offset" xfId="1376"/>
    <cellStyle name="_Book2_Check the Interest Calculation_Scenario 3" xfId="1377"/>
    <cellStyle name="_Book2_DEM-WP(C) Chelan Power Costs" xfId="1378"/>
    <cellStyle name="_Book2_DEM-WP(C) Gas Transport 2010GRC" xfId="1379"/>
    <cellStyle name="_x0013__Book2_Electric Rev Req Model (2009 GRC) Rebuttal" xfId="1380"/>
    <cellStyle name="_x0013__Book2_Electric Rev Req Model (2009 GRC) Rebuttal 2" xfId="1381"/>
    <cellStyle name="_x0013__Book2_Electric Rev Req Model (2009 GRC) Rebuttal 2 2" xfId="1382"/>
    <cellStyle name="_x0013__Book2_Electric Rev Req Model (2009 GRC) Rebuttal 3" xfId="1383"/>
    <cellStyle name="_x0013__Book2_Electric Rev Req Model (2009 GRC) Rebuttal REmoval of New  WH Solar AdjustMI" xfId="1384"/>
    <cellStyle name="_x0013__Book2_Electric Rev Req Model (2009 GRC) Rebuttal REmoval of New  WH Solar AdjustMI 2" xfId="1385"/>
    <cellStyle name="_x0013__Book2_Electric Rev Req Model (2009 GRC) Rebuttal REmoval of New  WH Solar AdjustMI 2 2" xfId="1386"/>
    <cellStyle name="_x0013__Book2_Electric Rev Req Model (2009 GRC) Rebuttal REmoval of New  WH Solar AdjustMI 3" xfId="1387"/>
    <cellStyle name="_x0013__Book2_Electric Rev Req Model (2009 GRC) Revised 01-18-2010" xfId="1388"/>
    <cellStyle name="_x0013__Book2_Electric Rev Req Model (2009 GRC) Revised 01-18-2010 2" xfId="1389"/>
    <cellStyle name="_x0013__Book2_Electric Rev Req Model (2009 GRC) Revised 01-18-2010 2 2" xfId="1390"/>
    <cellStyle name="_x0013__Book2_Electric Rev Req Model (2009 GRC) Revised 01-18-2010 3" xfId="1391"/>
    <cellStyle name="_Book2_Exh A-1 resulting from UE-112050 effective Jan 1 2012" xfId="1392"/>
    <cellStyle name="_Book2_Exh G - Klamath Peaker PPA fr C Locke 2-12" xfId="1393"/>
    <cellStyle name="_Book2_Exhibit A-1 effective 4-1-11 fr S Free 12-11" xfId="1394"/>
    <cellStyle name="_x0013__Book2_Final Order Electric EXHIBIT A-1" xfId="1395"/>
    <cellStyle name="_x0013__Book2_Final Order Electric EXHIBIT A-1 2" xfId="1396"/>
    <cellStyle name="_x0013__Book2_Final Order Electric EXHIBIT A-1 2 2" xfId="1397"/>
    <cellStyle name="_x0013__Book2_Final Order Electric EXHIBIT A-1 3" xfId="1398"/>
    <cellStyle name="_Book2_INPUTS" xfId="1399"/>
    <cellStyle name="_Book2_INPUTS 2" xfId="1400"/>
    <cellStyle name="_Book2_INPUTS 2 2" xfId="1401"/>
    <cellStyle name="_Book2_INPUTS 3" xfId="1402"/>
    <cellStyle name="_Book2_Low Income 2010 RevRequirement" xfId="9352"/>
    <cellStyle name="_Book2_Low Income 2010 RevRequirement (2)" xfId="9353"/>
    <cellStyle name="_Book2_NIM Summary" xfId="1403"/>
    <cellStyle name="_Book2_NIM Summary 09GRC" xfId="1404"/>
    <cellStyle name="_Book2_NIM Summary 09GRC 2" xfId="1405"/>
    <cellStyle name="_Book2_NIM Summary 09GRC 2 2" xfId="1406"/>
    <cellStyle name="_Book2_NIM Summary 09GRC 3" xfId="1407"/>
    <cellStyle name="_Book2_NIM Summary 10" xfId="1408"/>
    <cellStyle name="_Book2_NIM Summary 2" xfId="1409"/>
    <cellStyle name="_Book2_NIM Summary 2 2" xfId="1410"/>
    <cellStyle name="_Book2_NIM Summary 3" xfId="1411"/>
    <cellStyle name="_Book2_NIM Summary 4" xfId="1412"/>
    <cellStyle name="_Book2_NIM Summary 5" xfId="1413"/>
    <cellStyle name="_Book2_NIM Summary 6" xfId="1414"/>
    <cellStyle name="_Book2_NIM Summary 7" xfId="1415"/>
    <cellStyle name="_Book2_NIM Summary 8" xfId="1416"/>
    <cellStyle name="_Book2_NIM Summary 9" xfId="1417"/>
    <cellStyle name="_Book2_Oct2010toSep2011LwIncLead" xfId="9354"/>
    <cellStyle name="_Book2_PCA 10 -  Exhibit D Dec 2011" xfId="1418"/>
    <cellStyle name="_Book2_PCA 10 -  Exhibit D from A Kellogg Jan 2011" xfId="1419"/>
    <cellStyle name="_Book2_PCA 10 -  Exhibit D from A Kellogg July 2011" xfId="1420"/>
    <cellStyle name="_Book2_PCA 10 -  Exhibit D from S Free Rcv'd 12-11" xfId="1421"/>
    <cellStyle name="_Book2_PCA 11 -  Exhibit D Apr 2012 fr A Kellogg v2" xfId="1422"/>
    <cellStyle name="_Book2_PCA 11 -  Exhibit D Jan 2012 fr A Kellogg" xfId="1423"/>
    <cellStyle name="_Book2_PCA 11 -  Exhibit D Jan 2012 WF" xfId="1424"/>
    <cellStyle name="_Book2_PCA 9 -  Exhibit D April 2010" xfId="1425"/>
    <cellStyle name="_Book2_PCA 9 -  Exhibit D April 2010 (3)" xfId="1426"/>
    <cellStyle name="_Book2_PCA 9 -  Exhibit D April 2010 (3) 2" xfId="1427"/>
    <cellStyle name="_Book2_PCA 9 -  Exhibit D April 2010 (3) 2 2" xfId="1428"/>
    <cellStyle name="_Book2_PCA 9 -  Exhibit D April 2010 (3) 3" xfId="1429"/>
    <cellStyle name="_Book2_PCA 9 -  Exhibit D April 2010 2" xfId="1430"/>
    <cellStyle name="_Book2_PCA 9 -  Exhibit D April 2010 3" xfId="1431"/>
    <cellStyle name="_Book2_PCA 9 -  Exhibit D April 2010 4" xfId="1432"/>
    <cellStyle name="_Book2_PCA 9 -  Exhibit D April 2010 5" xfId="1433"/>
    <cellStyle name="_Book2_PCA 9 -  Exhibit D April 2010 6" xfId="1434"/>
    <cellStyle name="_Book2_PCA 9 -  Exhibit D April 2010 7" xfId="1435"/>
    <cellStyle name="_Book2_PCA 9 -  Exhibit D Nov 2010" xfId="1436"/>
    <cellStyle name="_Book2_PCA 9 -  Exhibit D Nov 2010 2" xfId="1437"/>
    <cellStyle name="_Book2_PCA 9 - Exhibit D at August 2010" xfId="1438"/>
    <cellStyle name="_Book2_PCA 9 - Exhibit D at August 2010 2" xfId="1439"/>
    <cellStyle name="_Book2_PCA 9 - Exhibit D June 2010 GRC" xfId="1440"/>
    <cellStyle name="_Book2_PCA 9 - Exhibit D June 2010 GRC 2" xfId="1441"/>
    <cellStyle name="_Book2_Power Costs - Comparison bx Rbtl-Staff-Jt-PC" xfId="1442"/>
    <cellStyle name="_Book2_Power Costs - Comparison bx Rbtl-Staff-Jt-PC 2" xfId="1443"/>
    <cellStyle name="_Book2_Power Costs - Comparison bx Rbtl-Staff-Jt-PC 2 2" xfId="1444"/>
    <cellStyle name="_Book2_Power Costs - Comparison bx Rbtl-Staff-Jt-PC 3" xfId="1445"/>
    <cellStyle name="_Book2_Power Costs - Comparison bx Rbtl-Staff-Jt-PC_Adj Bench DR 3 for Initial Briefs (Electric)" xfId="1446"/>
    <cellStyle name="_Book2_Power Costs - Comparison bx Rbtl-Staff-Jt-PC_Adj Bench DR 3 for Initial Briefs (Electric) 2" xfId="1447"/>
    <cellStyle name="_Book2_Power Costs - Comparison bx Rbtl-Staff-Jt-PC_Adj Bench DR 3 for Initial Briefs (Electric) 2 2" xfId="1448"/>
    <cellStyle name="_Book2_Power Costs - Comparison bx Rbtl-Staff-Jt-PC_Adj Bench DR 3 for Initial Briefs (Electric) 3" xfId="1449"/>
    <cellStyle name="_Book2_Power Costs - Comparison bx Rbtl-Staff-Jt-PC_Electric Rev Req Model (2009 GRC) Rebuttal" xfId="1450"/>
    <cellStyle name="_Book2_Power Costs - Comparison bx Rbtl-Staff-Jt-PC_Electric Rev Req Model (2009 GRC) Rebuttal 2" xfId="1451"/>
    <cellStyle name="_Book2_Power Costs - Comparison bx Rbtl-Staff-Jt-PC_Electric Rev Req Model (2009 GRC) Rebuttal 2 2" xfId="1452"/>
    <cellStyle name="_Book2_Power Costs - Comparison bx Rbtl-Staff-Jt-PC_Electric Rev Req Model (2009 GRC) Rebuttal 3" xfId="1453"/>
    <cellStyle name="_Book2_Power Costs - Comparison bx Rbtl-Staff-Jt-PC_Electric Rev Req Model (2009 GRC) Rebuttal REmoval of New  WH Solar AdjustMI" xfId="1454"/>
    <cellStyle name="_Book2_Power Costs - Comparison bx Rbtl-Staff-Jt-PC_Electric Rev Req Model (2009 GRC) Rebuttal REmoval of New  WH Solar AdjustMI 2" xfId="1455"/>
    <cellStyle name="_Book2_Power Costs - Comparison bx Rbtl-Staff-Jt-PC_Electric Rev Req Model (2009 GRC) Rebuttal REmoval of New  WH Solar AdjustMI 2 2" xfId="1456"/>
    <cellStyle name="_Book2_Power Costs - Comparison bx Rbtl-Staff-Jt-PC_Electric Rev Req Model (2009 GRC) Rebuttal REmoval of New  WH Solar AdjustMI 3" xfId="1457"/>
    <cellStyle name="_Book2_Power Costs - Comparison bx Rbtl-Staff-Jt-PC_Electric Rev Req Model (2009 GRC) Revised 01-18-2010" xfId="1458"/>
    <cellStyle name="_Book2_Power Costs - Comparison bx Rbtl-Staff-Jt-PC_Electric Rev Req Model (2009 GRC) Revised 01-18-2010 2" xfId="1459"/>
    <cellStyle name="_Book2_Power Costs - Comparison bx Rbtl-Staff-Jt-PC_Electric Rev Req Model (2009 GRC) Revised 01-18-2010 2 2" xfId="1460"/>
    <cellStyle name="_Book2_Power Costs - Comparison bx Rbtl-Staff-Jt-PC_Electric Rev Req Model (2009 GRC) Revised 01-18-2010 3" xfId="1461"/>
    <cellStyle name="_Book2_Power Costs - Comparison bx Rbtl-Staff-Jt-PC_Final Order Electric EXHIBIT A-1" xfId="1462"/>
    <cellStyle name="_Book2_Power Costs - Comparison bx Rbtl-Staff-Jt-PC_Final Order Electric EXHIBIT A-1 2" xfId="1463"/>
    <cellStyle name="_Book2_Power Costs - Comparison bx Rbtl-Staff-Jt-PC_Final Order Electric EXHIBIT A-1 2 2" xfId="1464"/>
    <cellStyle name="_Book2_Power Costs - Comparison bx Rbtl-Staff-Jt-PC_Final Order Electric EXHIBIT A-1 3" xfId="1465"/>
    <cellStyle name="_Book2_Production Adj 4.37" xfId="1466"/>
    <cellStyle name="_Book2_Production Adj 4.37 2" xfId="1467"/>
    <cellStyle name="_Book2_Production Adj 4.37 2 2" xfId="1468"/>
    <cellStyle name="_Book2_Production Adj 4.37 3" xfId="1469"/>
    <cellStyle name="_Book2_Purchased Power Adj 4.03" xfId="1470"/>
    <cellStyle name="_Book2_Purchased Power Adj 4.03 2" xfId="1471"/>
    <cellStyle name="_Book2_Purchased Power Adj 4.03 2 2" xfId="1472"/>
    <cellStyle name="_Book2_Purchased Power Adj 4.03 3" xfId="1473"/>
    <cellStyle name="_Book2_Rebuttal Power Costs" xfId="1474"/>
    <cellStyle name="_Book2_Rebuttal Power Costs 2" xfId="1475"/>
    <cellStyle name="_Book2_Rebuttal Power Costs 2 2" xfId="1476"/>
    <cellStyle name="_Book2_Rebuttal Power Costs 3" xfId="1477"/>
    <cellStyle name="_Book2_Rebuttal Power Costs_Adj Bench DR 3 for Initial Briefs (Electric)" xfId="1478"/>
    <cellStyle name="_Book2_Rebuttal Power Costs_Adj Bench DR 3 for Initial Briefs (Electric) 2" xfId="1479"/>
    <cellStyle name="_Book2_Rebuttal Power Costs_Adj Bench DR 3 for Initial Briefs (Electric) 2 2" xfId="1480"/>
    <cellStyle name="_Book2_Rebuttal Power Costs_Adj Bench DR 3 for Initial Briefs (Electric) 3" xfId="1481"/>
    <cellStyle name="_Book2_Rebuttal Power Costs_Electric Rev Req Model (2009 GRC) Rebuttal" xfId="1482"/>
    <cellStyle name="_Book2_Rebuttal Power Costs_Electric Rev Req Model (2009 GRC) Rebuttal 2" xfId="1483"/>
    <cellStyle name="_Book2_Rebuttal Power Costs_Electric Rev Req Model (2009 GRC) Rebuttal 2 2" xfId="1484"/>
    <cellStyle name="_Book2_Rebuttal Power Costs_Electric Rev Req Model (2009 GRC) Rebuttal 3" xfId="1485"/>
    <cellStyle name="_Book2_Rebuttal Power Costs_Electric Rev Req Model (2009 GRC) Rebuttal REmoval of New  WH Solar AdjustMI" xfId="1486"/>
    <cellStyle name="_Book2_Rebuttal Power Costs_Electric Rev Req Model (2009 GRC) Rebuttal REmoval of New  WH Solar AdjustMI 2" xfId="1487"/>
    <cellStyle name="_Book2_Rebuttal Power Costs_Electric Rev Req Model (2009 GRC) Rebuttal REmoval of New  WH Solar AdjustMI 2 2" xfId="1488"/>
    <cellStyle name="_Book2_Rebuttal Power Costs_Electric Rev Req Model (2009 GRC) Rebuttal REmoval of New  WH Solar AdjustMI 3" xfId="1489"/>
    <cellStyle name="_Book2_Rebuttal Power Costs_Electric Rev Req Model (2009 GRC) Revised 01-18-2010" xfId="1490"/>
    <cellStyle name="_Book2_Rebuttal Power Costs_Electric Rev Req Model (2009 GRC) Revised 01-18-2010 2" xfId="1491"/>
    <cellStyle name="_Book2_Rebuttal Power Costs_Electric Rev Req Model (2009 GRC) Revised 01-18-2010 2 2" xfId="1492"/>
    <cellStyle name="_Book2_Rebuttal Power Costs_Electric Rev Req Model (2009 GRC) Revised 01-18-2010 3" xfId="1493"/>
    <cellStyle name="_Book2_Rebuttal Power Costs_Final Order Electric EXHIBIT A-1" xfId="1494"/>
    <cellStyle name="_Book2_Rebuttal Power Costs_Final Order Electric EXHIBIT A-1 2" xfId="1495"/>
    <cellStyle name="_Book2_Rebuttal Power Costs_Final Order Electric EXHIBIT A-1 2 2" xfId="1496"/>
    <cellStyle name="_Book2_Rebuttal Power Costs_Final Order Electric EXHIBIT A-1 3" xfId="1497"/>
    <cellStyle name="_Book2_RECS vs PTC's w Interest 6-28-10" xfId="9355"/>
    <cellStyle name="_Book2_revised april pca for Annette" xfId="1498"/>
    <cellStyle name="_Book2_ROR &amp; CONV FACTOR" xfId="1499"/>
    <cellStyle name="_Book2_ROR &amp; CONV FACTOR 2" xfId="1500"/>
    <cellStyle name="_Book2_ROR &amp; CONV FACTOR 2 2" xfId="1501"/>
    <cellStyle name="_Book2_ROR &amp; CONV FACTOR 3" xfId="1502"/>
    <cellStyle name="_Book2_ROR 5.02" xfId="1503"/>
    <cellStyle name="_Book2_ROR 5.02 2" xfId="1504"/>
    <cellStyle name="_Book2_ROR 5.02 2 2" xfId="1505"/>
    <cellStyle name="_Book2_ROR 5.02 3" xfId="1506"/>
    <cellStyle name="_Book2_Wind Integration 10GRC" xfId="1507"/>
    <cellStyle name="_Book2_Wind Integration 10GRC 2" xfId="1508"/>
    <cellStyle name="_Book2_Wind Integration 10GRC 2 2" xfId="1509"/>
    <cellStyle name="_Book2_Wind Integration 10GRC 3" xfId="1510"/>
    <cellStyle name="_Book3" xfId="1511"/>
    <cellStyle name="_Book5" xfId="1512"/>
    <cellStyle name="_Book5 2" xfId="1513"/>
    <cellStyle name="_Book5_4 31E Reg Asset  Liab and EXH D" xfId="1514"/>
    <cellStyle name="_Book5_4 31E Reg Asset  Liab and EXH D _ Aug 10 Filing (2)" xfId="1515"/>
    <cellStyle name="_Book5_DEM-WP(C) Chelan Power Costs" xfId="1516"/>
    <cellStyle name="_Book5_DEM-WP(C) Costs Not In AURORA 2010GRC As Filed" xfId="1517"/>
    <cellStyle name="_Book5_DEM-WP(C) Costs Not In AURORA 2010GRC As Filed 2" xfId="1518"/>
    <cellStyle name="_Book5_DEM-WP(C) Gas Transport 2010GRC" xfId="1519"/>
    <cellStyle name="_Book5_NIM Summary" xfId="1520"/>
    <cellStyle name="_Book5_NIM Summary 09GRC" xfId="1521"/>
    <cellStyle name="_Book5_NIM Summary 10" xfId="1522"/>
    <cellStyle name="_Book5_NIM Summary 2" xfId="1523"/>
    <cellStyle name="_Book5_NIM Summary 2 2" xfId="1524"/>
    <cellStyle name="_Book5_NIM Summary 3" xfId="1525"/>
    <cellStyle name="_Book5_NIM Summary 4" xfId="1526"/>
    <cellStyle name="_Book5_NIM Summary 5" xfId="1527"/>
    <cellStyle name="_Book5_NIM Summary 6" xfId="1528"/>
    <cellStyle name="_Book5_NIM Summary 7" xfId="1529"/>
    <cellStyle name="_Book5_NIM Summary 8" xfId="1530"/>
    <cellStyle name="_Book5_NIM Summary 9" xfId="1531"/>
    <cellStyle name="_Book5_PCA 9 -  Exhibit D April 2010 (3)" xfId="1532"/>
    <cellStyle name="_Book5_Reconciliation" xfId="1533"/>
    <cellStyle name="_Book5_Reconciliation 2" xfId="1534"/>
    <cellStyle name="_Book5_Wind Integration 10GRC" xfId="1535"/>
    <cellStyle name="_Book5_Wind Integration 10GRC 2" xfId="1536"/>
    <cellStyle name="_Book5_Wind Integration 10GRC 2 2" xfId="1537"/>
    <cellStyle name="_Book5_Wind Integration 10GRC 3" xfId="1538"/>
    <cellStyle name="_BPA NOS" xfId="1539"/>
    <cellStyle name="_BPA NOS 2" xfId="1540"/>
    <cellStyle name="_BPA NOS_DEM-WP(C) Chelan Power Costs" xfId="1541"/>
    <cellStyle name="_BPA NOS_DEM-WP(C) Gas Transport 2010GRC" xfId="1542"/>
    <cellStyle name="_BPA NOS_DEM-WP(C) Wind Integration Summary 2010GRC" xfId="1543"/>
    <cellStyle name="_BPA NOS_DEM-WP(C) Wind Integration Summary 2010GRC 2" xfId="1544"/>
    <cellStyle name="_BPA NOS_DEM-WP(C) Wind Integration Summary 2010GRC 2 2" xfId="1545"/>
    <cellStyle name="_BPA NOS_DEM-WP(C) Wind Integration Summary 2010GRC 3" xfId="1546"/>
    <cellStyle name="_BPA NOS_NIM Summary" xfId="1547"/>
    <cellStyle name="_BPA NOS_NIM Summary 2" xfId="1548"/>
    <cellStyle name="_BPA NOS_NIM Summary 2 2" xfId="1549"/>
    <cellStyle name="_BPA NOS_NIM Summary 3" xfId="1550"/>
    <cellStyle name="_Chelan Debt Forecast 12.19.05" xfId="1551"/>
    <cellStyle name="_Chelan Debt Forecast 12.19.05 2" xfId="1552"/>
    <cellStyle name="_Chelan Debt Forecast 12.19.05 2 2" xfId="1553"/>
    <cellStyle name="_Chelan Debt Forecast 12.19.05 2 2 2" xfId="1554"/>
    <cellStyle name="_Chelan Debt Forecast 12.19.05 2 3" xfId="1555"/>
    <cellStyle name="_Chelan Debt Forecast 12.19.05 3" xfId="1556"/>
    <cellStyle name="_Chelan Debt Forecast 12.19.05 3 2" xfId="1557"/>
    <cellStyle name="_Chelan Debt Forecast 12.19.05 3 2 2" xfId="1558"/>
    <cellStyle name="_Chelan Debt Forecast 12.19.05 3 3" xfId="1559"/>
    <cellStyle name="_Chelan Debt Forecast 12.19.05 3 3 2" xfId="1560"/>
    <cellStyle name="_Chelan Debt Forecast 12.19.05 3 4" xfId="1561"/>
    <cellStyle name="_Chelan Debt Forecast 12.19.05 3 4 2" xfId="1562"/>
    <cellStyle name="_Chelan Debt Forecast 12.19.05 4" xfId="1563"/>
    <cellStyle name="_Chelan Debt Forecast 12.19.05 4 2" xfId="1564"/>
    <cellStyle name="_Chelan Debt Forecast 12.19.05 5" xfId="1565"/>
    <cellStyle name="_Chelan Debt Forecast 12.19.05_(C) WHE Proforma with ITC cash grant 10 Yr Amort_for deferral_102809" xfId="1566"/>
    <cellStyle name="_Chelan Debt Forecast 12.19.05_(C) WHE Proforma with ITC cash grant 10 Yr Amort_for deferral_102809 2" xfId="1567"/>
    <cellStyle name="_Chelan Debt Forecast 12.19.05_(C) WHE Proforma with ITC cash grant 10 Yr Amort_for deferral_102809 2 2" xfId="1568"/>
    <cellStyle name="_Chelan Debt Forecast 12.19.05_(C) WHE Proforma with ITC cash grant 10 Yr Amort_for deferral_102809 3" xfId="1569"/>
    <cellStyle name="_Chelan Debt Forecast 12.19.05_(C) WHE Proforma with ITC cash grant 10 Yr Amort_for deferral_102809_16.07E Wild Horse Wind Expansionwrkingfile" xfId="1570"/>
    <cellStyle name="_Chelan Debt Forecast 12.19.05_(C) WHE Proforma with ITC cash grant 10 Yr Amort_for deferral_102809_16.07E Wild Horse Wind Expansionwrkingfile 2" xfId="1571"/>
    <cellStyle name="_Chelan Debt Forecast 12.19.05_(C) WHE Proforma with ITC cash grant 10 Yr Amort_for deferral_102809_16.07E Wild Horse Wind Expansionwrkingfile 2 2" xfId="1572"/>
    <cellStyle name="_Chelan Debt Forecast 12.19.05_(C) WHE Proforma with ITC cash grant 10 Yr Amort_for deferral_102809_16.07E Wild Horse Wind Expansionwrkingfile 3" xfId="1573"/>
    <cellStyle name="_Chelan Debt Forecast 12.19.05_(C) WHE Proforma with ITC cash grant 10 Yr Amort_for deferral_102809_16.07E Wild Horse Wind Expansionwrkingfile SF" xfId="1574"/>
    <cellStyle name="_Chelan Debt Forecast 12.19.05_(C) WHE Proforma with ITC cash grant 10 Yr Amort_for deferral_102809_16.07E Wild Horse Wind Expansionwrkingfile SF 2" xfId="1575"/>
    <cellStyle name="_Chelan Debt Forecast 12.19.05_(C) WHE Proforma with ITC cash grant 10 Yr Amort_for deferral_102809_16.07E Wild Horse Wind Expansionwrkingfile SF 2 2" xfId="1576"/>
    <cellStyle name="_Chelan Debt Forecast 12.19.05_(C) WHE Proforma with ITC cash grant 10 Yr Amort_for deferral_102809_16.07E Wild Horse Wind Expansionwrkingfile SF 3" xfId="1577"/>
    <cellStyle name="_Chelan Debt Forecast 12.19.05_(C) WHE Proforma with ITC cash grant 10 Yr Amort_for deferral_102809_16.37E Wild Horse Expansion DeferralRevwrkingfile SF" xfId="1578"/>
    <cellStyle name="_Chelan Debt Forecast 12.19.05_(C) WHE Proforma with ITC cash grant 10 Yr Amort_for deferral_102809_16.37E Wild Horse Expansion DeferralRevwrkingfile SF 2" xfId="1579"/>
    <cellStyle name="_Chelan Debt Forecast 12.19.05_(C) WHE Proforma with ITC cash grant 10 Yr Amort_for deferral_102809_16.37E Wild Horse Expansion DeferralRevwrkingfile SF 2 2" xfId="1580"/>
    <cellStyle name="_Chelan Debt Forecast 12.19.05_(C) WHE Proforma with ITC cash grant 10 Yr Amort_for deferral_102809_16.37E Wild Horse Expansion DeferralRevwrkingfile SF 3" xfId="1581"/>
    <cellStyle name="_Chelan Debt Forecast 12.19.05_(C) WHE Proforma with ITC cash grant 10 Yr Amort_for rebuttal_120709" xfId="1582"/>
    <cellStyle name="_Chelan Debt Forecast 12.19.05_(C) WHE Proforma with ITC cash grant 10 Yr Amort_for rebuttal_120709 2" xfId="1583"/>
    <cellStyle name="_Chelan Debt Forecast 12.19.05_(C) WHE Proforma with ITC cash grant 10 Yr Amort_for rebuttal_120709 2 2" xfId="1584"/>
    <cellStyle name="_Chelan Debt Forecast 12.19.05_(C) WHE Proforma with ITC cash grant 10 Yr Amort_for rebuttal_120709 3" xfId="1585"/>
    <cellStyle name="_Chelan Debt Forecast 12.19.05_04.07E Wild Horse Wind Expansion" xfId="1586"/>
    <cellStyle name="_Chelan Debt Forecast 12.19.05_04.07E Wild Horse Wind Expansion 2" xfId="1587"/>
    <cellStyle name="_Chelan Debt Forecast 12.19.05_04.07E Wild Horse Wind Expansion 2 2" xfId="1588"/>
    <cellStyle name="_Chelan Debt Forecast 12.19.05_04.07E Wild Horse Wind Expansion 3" xfId="1589"/>
    <cellStyle name="_Chelan Debt Forecast 12.19.05_04.07E Wild Horse Wind Expansion_16.07E Wild Horse Wind Expansionwrkingfile" xfId="1590"/>
    <cellStyle name="_Chelan Debt Forecast 12.19.05_04.07E Wild Horse Wind Expansion_16.07E Wild Horse Wind Expansionwrkingfile 2" xfId="1591"/>
    <cellStyle name="_Chelan Debt Forecast 12.19.05_04.07E Wild Horse Wind Expansion_16.07E Wild Horse Wind Expansionwrkingfile 2 2" xfId="1592"/>
    <cellStyle name="_Chelan Debt Forecast 12.19.05_04.07E Wild Horse Wind Expansion_16.07E Wild Horse Wind Expansionwrkingfile 3" xfId="1593"/>
    <cellStyle name="_Chelan Debt Forecast 12.19.05_04.07E Wild Horse Wind Expansion_16.07E Wild Horse Wind Expansionwrkingfile SF" xfId="1594"/>
    <cellStyle name="_Chelan Debt Forecast 12.19.05_04.07E Wild Horse Wind Expansion_16.07E Wild Horse Wind Expansionwrkingfile SF 2" xfId="1595"/>
    <cellStyle name="_Chelan Debt Forecast 12.19.05_04.07E Wild Horse Wind Expansion_16.07E Wild Horse Wind Expansionwrkingfile SF 2 2" xfId="1596"/>
    <cellStyle name="_Chelan Debt Forecast 12.19.05_04.07E Wild Horse Wind Expansion_16.07E Wild Horse Wind Expansionwrkingfile SF 3" xfId="1597"/>
    <cellStyle name="_Chelan Debt Forecast 12.19.05_04.07E Wild Horse Wind Expansion_16.37E Wild Horse Expansion DeferralRevwrkingfile SF" xfId="1598"/>
    <cellStyle name="_Chelan Debt Forecast 12.19.05_04.07E Wild Horse Wind Expansion_16.37E Wild Horse Expansion DeferralRevwrkingfile SF 2" xfId="1599"/>
    <cellStyle name="_Chelan Debt Forecast 12.19.05_04.07E Wild Horse Wind Expansion_16.37E Wild Horse Expansion DeferralRevwrkingfile SF 2 2" xfId="1600"/>
    <cellStyle name="_Chelan Debt Forecast 12.19.05_04.07E Wild Horse Wind Expansion_16.37E Wild Horse Expansion DeferralRevwrkingfile SF 3" xfId="1601"/>
    <cellStyle name="_Chelan Debt Forecast 12.19.05_16.07E Wild Horse Wind Expansionwrkingfile" xfId="1602"/>
    <cellStyle name="_Chelan Debt Forecast 12.19.05_16.07E Wild Horse Wind Expansionwrkingfile 2" xfId="1603"/>
    <cellStyle name="_Chelan Debt Forecast 12.19.05_16.07E Wild Horse Wind Expansionwrkingfile 2 2" xfId="1604"/>
    <cellStyle name="_Chelan Debt Forecast 12.19.05_16.07E Wild Horse Wind Expansionwrkingfile 3" xfId="1605"/>
    <cellStyle name="_Chelan Debt Forecast 12.19.05_16.07E Wild Horse Wind Expansionwrkingfile SF" xfId="1606"/>
    <cellStyle name="_Chelan Debt Forecast 12.19.05_16.07E Wild Horse Wind Expansionwrkingfile SF 2" xfId="1607"/>
    <cellStyle name="_Chelan Debt Forecast 12.19.05_16.07E Wild Horse Wind Expansionwrkingfile SF 2 2" xfId="1608"/>
    <cellStyle name="_Chelan Debt Forecast 12.19.05_16.07E Wild Horse Wind Expansionwrkingfile SF 3" xfId="1609"/>
    <cellStyle name="_Chelan Debt Forecast 12.19.05_16.37E Wild Horse Expansion DeferralRevwrkingfile SF" xfId="1610"/>
    <cellStyle name="_Chelan Debt Forecast 12.19.05_16.37E Wild Horse Expansion DeferralRevwrkingfile SF 2" xfId="1611"/>
    <cellStyle name="_Chelan Debt Forecast 12.19.05_16.37E Wild Horse Expansion DeferralRevwrkingfile SF 2 2" xfId="1612"/>
    <cellStyle name="_Chelan Debt Forecast 12.19.05_16.37E Wild Horse Expansion DeferralRevwrkingfile SF 3" xfId="1613"/>
    <cellStyle name="_Chelan Debt Forecast 12.19.05_2009 Compliance Filing PCA Exhibits for GRC" xfId="1614"/>
    <cellStyle name="_Chelan Debt Forecast 12.19.05_2009 Compliance Filing PCA Exhibits for GRC 2" xfId="1615"/>
    <cellStyle name="_Chelan Debt Forecast 12.19.05_2009 GRC Compl Filing - Exhibit D" xfId="1616"/>
    <cellStyle name="_Chelan Debt Forecast 12.19.05_2009 GRC Compl Filing - Exhibit D 2" xfId="1617"/>
    <cellStyle name="_Chelan Debt Forecast 12.19.05_2009 GRC Compl Filing - Exhibit D 2 2" xfId="1618"/>
    <cellStyle name="_Chelan Debt Forecast 12.19.05_2009 GRC Compl Filing - Exhibit D 3" xfId="1619"/>
    <cellStyle name="_Chelan Debt Forecast 12.19.05_2010 PTC's July1_Dec31 2010 " xfId="9356"/>
    <cellStyle name="_Chelan Debt Forecast 12.19.05_2010 PTC's Sept10_Aug11 (Version 4)" xfId="9357"/>
    <cellStyle name="_Chelan Debt Forecast 12.19.05_3.01 Income Statement" xfId="9358"/>
    <cellStyle name="_Chelan Debt Forecast 12.19.05_4 31 Regulatory Assets and Liabilities  7 06- Exhibit D" xfId="1620"/>
    <cellStyle name="_Chelan Debt Forecast 12.19.05_4 31 Regulatory Assets and Liabilities  7 06- Exhibit D 2" xfId="1621"/>
    <cellStyle name="_Chelan Debt Forecast 12.19.05_4 31 Regulatory Assets and Liabilities  7 06- Exhibit D 2 2" xfId="1622"/>
    <cellStyle name="_Chelan Debt Forecast 12.19.05_4 31 Regulatory Assets and Liabilities  7 06- Exhibit D 3" xfId="1623"/>
    <cellStyle name="_Chelan Debt Forecast 12.19.05_4 31 Regulatory Assets and Liabilities  7 06- Exhibit D_NIM Summary" xfId="1624"/>
    <cellStyle name="_Chelan Debt Forecast 12.19.05_4 31 Regulatory Assets and Liabilities  7 06- Exhibit D_NIM Summary 2" xfId="1625"/>
    <cellStyle name="_Chelan Debt Forecast 12.19.05_4 31 Regulatory Assets and Liabilities  7 06- Exhibit D_NIM Summary 2 2" xfId="1626"/>
    <cellStyle name="_Chelan Debt Forecast 12.19.05_4 31 Regulatory Assets and Liabilities  7 06- Exhibit D_NIM Summary 3" xfId="1627"/>
    <cellStyle name="_Chelan Debt Forecast 12.19.05_4 31E Reg Asset  Liab and EXH D" xfId="1628"/>
    <cellStyle name="_Chelan Debt Forecast 12.19.05_4 31E Reg Asset  Liab and EXH D _ Aug 10 Filing (2)" xfId="1629"/>
    <cellStyle name="_Chelan Debt Forecast 12.19.05_4 32 Regulatory Assets and Liabilities  7 06- Exhibit D" xfId="1630"/>
    <cellStyle name="_Chelan Debt Forecast 12.19.05_4 32 Regulatory Assets and Liabilities  7 06- Exhibit D 2" xfId="1631"/>
    <cellStyle name="_Chelan Debt Forecast 12.19.05_4 32 Regulatory Assets and Liabilities  7 06- Exhibit D 2 2" xfId="1632"/>
    <cellStyle name="_Chelan Debt Forecast 12.19.05_4 32 Regulatory Assets and Liabilities  7 06- Exhibit D 3" xfId="1633"/>
    <cellStyle name="_Chelan Debt Forecast 12.19.05_4 32 Regulatory Assets and Liabilities  7 06- Exhibit D_NIM Summary" xfId="1634"/>
    <cellStyle name="_Chelan Debt Forecast 12.19.05_4 32 Regulatory Assets and Liabilities  7 06- Exhibit D_NIM Summary 2" xfId="1635"/>
    <cellStyle name="_Chelan Debt Forecast 12.19.05_4 32 Regulatory Assets and Liabilities  7 06- Exhibit D_NIM Summary 2 2" xfId="1636"/>
    <cellStyle name="_Chelan Debt Forecast 12.19.05_4 32 Regulatory Assets and Liabilities  7 06- Exhibit D_NIM Summary 3" xfId="1637"/>
    <cellStyle name="_Chelan Debt Forecast 12.19.05_6.06E Operating Expenses" xfId="9359"/>
    <cellStyle name="_Chelan Debt Forecast 12.19.05_Att B to RECs proceeds proposal" xfId="9360"/>
    <cellStyle name="_Chelan Debt Forecast 12.19.05_AURORA Total New" xfId="1638"/>
    <cellStyle name="_Chelan Debt Forecast 12.19.05_AURORA Total New 2" xfId="1639"/>
    <cellStyle name="_Chelan Debt Forecast 12.19.05_AURORA Total New 2 2" xfId="1640"/>
    <cellStyle name="_Chelan Debt Forecast 12.19.05_AURORA Total New 3" xfId="1641"/>
    <cellStyle name="_Chelan Debt Forecast 12.19.05_Backup for Attachment B 2010-09-09" xfId="9361"/>
    <cellStyle name="_Chelan Debt Forecast 12.19.05_Bench Request - Attachment B" xfId="9362"/>
    <cellStyle name="_Chelan Debt Forecast 12.19.05_Book2" xfId="1642"/>
    <cellStyle name="_Chelan Debt Forecast 12.19.05_Book2 2" xfId="1643"/>
    <cellStyle name="_Chelan Debt Forecast 12.19.05_Book2 2 2" xfId="1644"/>
    <cellStyle name="_Chelan Debt Forecast 12.19.05_Book2 3" xfId="1645"/>
    <cellStyle name="_Chelan Debt Forecast 12.19.05_Book2_Adj Bench DR 3 for Initial Briefs (Electric)" xfId="1646"/>
    <cellStyle name="_Chelan Debt Forecast 12.19.05_Book2_Adj Bench DR 3 for Initial Briefs (Electric) 2" xfId="1647"/>
    <cellStyle name="_Chelan Debt Forecast 12.19.05_Book2_Adj Bench DR 3 for Initial Briefs (Electric) 2 2" xfId="1648"/>
    <cellStyle name="_Chelan Debt Forecast 12.19.05_Book2_Adj Bench DR 3 for Initial Briefs (Electric) 3" xfId="1649"/>
    <cellStyle name="_Chelan Debt Forecast 12.19.05_Book2_Electric Rev Req Model (2009 GRC) Rebuttal" xfId="1650"/>
    <cellStyle name="_Chelan Debt Forecast 12.19.05_Book2_Electric Rev Req Model (2009 GRC) Rebuttal 2" xfId="1651"/>
    <cellStyle name="_Chelan Debt Forecast 12.19.05_Book2_Electric Rev Req Model (2009 GRC) Rebuttal 2 2" xfId="1652"/>
    <cellStyle name="_Chelan Debt Forecast 12.19.05_Book2_Electric Rev Req Model (2009 GRC) Rebuttal 3" xfId="1653"/>
    <cellStyle name="_Chelan Debt Forecast 12.19.05_Book2_Electric Rev Req Model (2009 GRC) Rebuttal REmoval of New  WH Solar AdjustMI" xfId="1654"/>
    <cellStyle name="_Chelan Debt Forecast 12.19.05_Book2_Electric Rev Req Model (2009 GRC) Rebuttal REmoval of New  WH Solar AdjustMI 2" xfId="1655"/>
    <cellStyle name="_Chelan Debt Forecast 12.19.05_Book2_Electric Rev Req Model (2009 GRC) Rebuttal REmoval of New  WH Solar AdjustMI 2 2" xfId="1656"/>
    <cellStyle name="_Chelan Debt Forecast 12.19.05_Book2_Electric Rev Req Model (2009 GRC) Rebuttal REmoval of New  WH Solar AdjustMI 3" xfId="1657"/>
    <cellStyle name="_Chelan Debt Forecast 12.19.05_Book2_Electric Rev Req Model (2009 GRC) Revised 01-18-2010" xfId="1658"/>
    <cellStyle name="_Chelan Debt Forecast 12.19.05_Book2_Electric Rev Req Model (2009 GRC) Revised 01-18-2010 2" xfId="1659"/>
    <cellStyle name="_Chelan Debt Forecast 12.19.05_Book2_Electric Rev Req Model (2009 GRC) Revised 01-18-2010 2 2" xfId="1660"/>
    <cellStyle name="_Chelan Debt Forecast 12.19.05_Book2_Electric Rev Req Model (2009 GRC) Revised 01-18-2010 3" xfId="1661"/>
    <cellStyle name="_Chelan Debt Forecast 12.19.05_Book2_Final Order Electric EXHIBIT A-1" xfId="1662"/>
    <cellStyle name="_Chelan Debt Forecast 12.19.05_Book2_Final Order Electric EXHIBIT A-1 2" xfId="1663"/>
    <cellStyle name="_Chelan Debt Forecast 12.19.05_Book2_Final Order Electric EXHIBIT A-1 2 2" xfId="1664"/>
    <cellStyle name="_Chelan Debt Forecast 12.19.05_Book2_Final Order Electric EXHIBIT A-1 3" xfId="1665"/>
    <cellStyle name="_Chelan Debt Forecast 12.19.05_Book4" xfId="1666"/>
    <cellStyle name="_Chelan Debt Forecast 12.19.05_Book4 2" xfId="1667"/>
    <cellStyle name="_Chelan Debt Forecast 12.19.05_Book4 2 2" xfId="1668"/>
    <cellStyle name="_Chelan Debt Forecast 12.19.05_Book4 3" xfId="1669"/>
    <cellStyle name="_Chelan Debt Forecast 12.19.05_Book9" xfId="1670"/>
    <cellStyle name="_Chelan Debt Forecast 12.19.05_Book9 2" xfId="1671"/>
    <cellStyle name="_Chelan Debt Forecast 12.19.05_Book9 2 2" xfId="1672"/>
    <cellStyle name="_Chelan Debt Forecast 12.19.05_Book9 3" xfId="1673"/>
    <cellStyle name="_Chelan Debt Forecast 12.19.05_Check the Interest Calculation" xfId="1674"/>
    <cellStyle name="_Chelan Debt Forecast 12.19.05_Check the Interest Calculation_Scenario 1 REC vs PTC Offset" xfId="1675"/>
    <cellStyle name="_Chelan Debt Forecast 12.19.05_Check the Interest Calculation_Scenario 3" xfId="1676"/>
    <cellStyle name="_Chelan Debt Forecast 12.19.05_DEM-WP(C) Chelan Power Costs" xfId="1677"/>
    <cellStyle name="_Chelan Debt Forecast 12.19.05_DEM-WP(C) Gas Transport 2010GRC" xfId="1678"/>
    <cellStyle name="_Chelan Debt Forecast 12.19.05_Exh A-1 resulting from UE-112050 effective Jan 1 2012" xfId="1679"/>
    <cellStyle name="_Chelan Debt Forecast 12.19.05_Exh G - Klamath Peaker PPA fr C Locke 2-12" xfId="1680"/>
    <cellStyle name="_Chelan Debt Forecast 12.19.05_Exhibit A-1 effective 4-1-11 fr S Free 12-11" xfId="1681"/>
    <cellStyle name="_Chelan Debt Forecast 12.19.05_Exhibit D fr R Gho 12-31-08" xfId="1682"/>
    <cellStyle name="_Chelan Debt Forecast 12.19.05_Exhibit D fr R Gho 12-31-08 2" xfId="1683"/>
    <cellStyle name="_Chelan Debt Forecast 12.19.05_Exhibit D fr R Gho 12-31-08 2 2" xfId="1684"/>
    <cellStyle name="_Chelan Debt Forecast 12.19.05_Exhibit D fr R Gho 12-31-08 3" xfId="1685"/>
    <cellStyle name="_Chelan Debt Forecast 12.19.05_Exhibit D fr R Gho 12-31-08 v2" xfId="1686"/>
    <cellStyle name="_Chelan Debt Forecast 12.19.05_Exhibit D fr R Gho 12-31-08 v2 2" xfId="1687"/>
    <cellStyle name="_Chelan Debt Forecast 12.19.05_Exhibit D fr R Gho 12-31-08 v2 2 2" xfId="1688"/>
    <cellStyle name="_Chelan Debt Forecast 12.19.05_Exhibit D fr R Gho 12-31-08 v2 3" xfId="1689"/>
    <cellStyle name="_Chelan Debt Forecast 12.19.05_Exhibit D fr R Gho 12-31-08 v2_NIM Summary" xfId="1690"/>
    <cellStyle name="_Chelan Debt Forecast 12.19.05_Exhibit D fr R Gho 12-31-08 v2_NIM Summary 2" xfId="1691"/>
    <cellStyle name="_Chelan Debt Forecast 12.19.05_Exhibit D fr R Gho 12-31-08 v2_NIM Summary 2 2" xfId="1692"/>
    <cellStyle name="_Chelan Debt Forecast 12.19.05_Exhibit D fr R Gho 12-31-08 v2_NIM Summary 3" xfId="1693"/>
    <cellStyle name="_Chelan Debt Forecast 12.19.05_Exhibit D fr R Gho 12-31-08_NIM Summary" xfId="1694"/>
    <cellStyle name="_Chelan Debt Forecast 12.19.05_Exhibit D fr R Gho 12-31-08_NIM Summary 2" xfId="1695"/>
    <cellStyle name="_Chelan Debt Forecast 12.19.05_Exhibit D fr R Gho 12-31-08_NIM Summary 2 2" xfId="1696"/>
    <cellStyle name="_Chelan Debt Forecast 12.19.05_Exhibit D fr R Gho 12-31-08_NIM Summary 3" xfId="1697"/>
    <cellStyle name="_Chelan Debt Forecast 12.19.05_Hopkins Ridge Prepaid Tran - Interest Earned RY 12ME Feb  '11" xfId="1698"/>
    <cellStyle name="_Chelan Debt Forecast 12.19.05_Hopkins Ridge Prepaid Tran - Interest Earned RY 12ME Feb  '11 2" xfId="1699"/>
    <cellStyle name="_Chelan Debt Forecast 12.19.05_Hopkins Ridge Prepaid Tran - Interest Earned RY 12ME Feb  '11 2 2" xfId="1700"/>
    <cellStyle name="_Chelan Debt Forecast 12.19.05_Hopkins Ridge Prepaid Tran - Interest Earned RY 12ME Feb  '11 3" xfId="1701"/>
    <cellStyle name="_Chelan Debt Forecast 12.19.05_Hopkins Ridge Prepaid Tran - Interest Earned RY 12ME Feb  '11_NIM Summary" xfId="1702"/>
    <cellStyle name="_Chelan Debt Forecast 12.19.05_Hopkins Ridge Prepaid Tran - Interest Earned RY 12ME Feb  '11_NIM Summary 2" xfId="1703"/>
    <cellStyle name="_Chelan Debt Forecast 12.19.05_Hopkins Ridge Prepaid Tran - Interest Earned RY 12ME Feb  '11_NIM Summary 2 2" xfId="1704"/>
    <cellStyle name="_Chelan Debt Forecast 12.19.05_Hopkins Ridge Prepaid Tran - Interest Earned RY 12ME Feb  '11_NIM Summary 3" xfId="1705"/>
    <cellStyle name="_Chelan Debt Forecast 12.19.05_Hopkins Ridge Prepaid Tran - Interest Earned RY 12ME Feb  '11_Transmission Workbook for May BOD" xfId="1706"/>
    <cellStyle name="_Chelan Debt Forecast 12.19.05_Hopkins Ridge Prepaid Tran - Interest Earned RY 12ME Feb  '11_Transmission Workbook for May BOD 2" xfId="1707"/>
    <cellStyle name="_Chelan Debt Forecast 12.19.05_Hopkins Ridge Prepaid Tran - Interest Earned RY 12ME Feb  '11_Transmission Workbook for May BOD 2 2" xfId="1708"/>
    <cellStyle name="_Chelan Debt Forecast 12.19.05_Hopkins Ridge Prepaid Tran - Interest Earned RY 12ME Feb  '11_Transmission Workbook for May BOD 3" xfId="1709"/>
    <cellStyle name="_Chelan Debt Forecast 12.19.05_INPUTS" xfId="1710"/>
    <cellStyle name="_Chelan Debt Forecast 12.19.05_INPUTS 2" xfId="1711"/>
    <cellStyle name="_Chelan Debt Forecast 12.19.05_INPUTS 2 2" xfId="1712"/>
    <cellStyle name="_Chelan Debt Forecast 12.19.05_INPUTS 3" xfId="1713"/>
    <cellStyle name="_Chelan Debt Forecast 12.19.05_Low Income 2010 RevRequirement" xfId="9363"/>
    <cellStyle name="_Chelan Debt Forecast 12.19.05_Low Income 2010 RevRequirement (2)" xfId="9364"/>
    <cellStyle name="_Chelan Debt Forecast 12.19.05_NIM Summary" xfId="1714"/>
    <cellStyle name="_Chelan Debt Forecast 12.19.05_NIM Summary 09GRC" xfId="1715"/>
    <cellStyle name="_Chelan Debt Forecast 12.19.05_NIM Summary 09GRC 2" xfId="1716"/>
    <cellStyle name="_Chelan Debt Forecast 12.19.05_NIM Summary 09GRC 2 2" xfId="1717"/>
    <cellStyle name="_Chelan Debt Forecast 12.19.05_NIM Summary 09GRC 3" xfId="1718"/>
    <cellStyle name="_Chelan Debt Forecast 12.19.05_NIM Summary 10" xfId="1719"/>
    <cellStyle name="_Chelan Debt Forecast 12.19.05_NIM Summary 2" xfId="1720"/>
    <cellStyle name="_Chelan Debt Forecast 12.19.05_NIM Summary 2 2" xfId="1721"/>
    <cellStyle name="_Chelan Debt Forecast 12.19.05_NIM Summary 3" xfId="1722"/>
    <cellStyle name="_Chelan Debt Forecast 12.19.05_NIM Summary 4" xfId="1723"/>
    <cellStyle name="_Chelan Debt Forecast 12.19.05_NIM Summary 5" xfId="1724"/>
    <cellStyle name="_Chelan Debt Forecast 12.19.05_NIM Summary 6" xfId="1725"/>
    <cellStyle name="_Chelan Debt Forecast 12.19.05_NIM Summary 7" xfId="1726"/>
    <cellStyle name="_Chelan Debt Forecast 12.19.05_NIM Summary 8" xfId="1727"/>
    <cellStyle name="_Chelan Debt Forecast 12.19.05_NIM Summary 9" xfId="1728"/>
    <cellStyle name="_Chelan Debt Forecast 12.19.05_Oct2010toSep2011LwIncLead" xfId="9365"/>
    <cellStyle name="_Chelan Debt Forecast 12.19.05_PCA 10 -  Exhibit D Dec 2011" xfId="1729"/>
    <cellStyle name="_Chelan Debt Forecast 12.19.05_PCA 10 -  Exhibit D from A Kellogg Jan 2011" xfId="1730"/>
    <cellStyle name="_Chelan Debt Forecast 12.19.05_PCA 10 -  Exhibit D from A Kellogg July 2011" xfId="1731"/>
    <cellStyle name="_Chelan Debt Forecast 12.19.05_PCA 10 -  Exhibit D from S Free Rcv'd 12-11" xfId="1732"/>
    <cellStyle name="_Chelan Debt Forecast 12.19.05_PCA 11 -  Exhibit D Apr 2012 fr A Kellogg v2" xfId="1733"/>
    <cellStyle name="_Chelan Debt Forecast 12.19.05_PCA 11 -  Exhibit D Jan 2012 fr A Kellogg" xfId="1734"/>
    <cellStyle name="_Chelan Debt Forecast 12.19.05_PCA 11 -  Exhibit D Jan 2012 WF" xfId="1735"/>
    <cellStyle name="_Chelan Debt Forecast 12.19.05_PCA 7 - Exhibit D update 11_30_08 (2)" xfId="1736"/>
    <cellStyle name="_Chelan Debt Forecast 12.19.05_PCA 7 - Exhibit D update 11_30_08 (2) 2" xfId="1737"/>
    <cellStyle name="_Chelan Debt Forecast 12.19.05_PCA 7 - Exhibit D update 11_30_08 (2) 2 2" xfId="1738"/>
    <cellStyle name="_Chelan Debt Forecast 12.19.05_PCA 7 - Exhibit D update 11_30_08 (2) 2 2 2" xfId="1739"/>
    <cellStyle name="_Chelan Debt Forecast 12.19.05_PCA 7 - Exhibit D update 11_30_08 (2) 2 3" xfId="1740"/>
    <cellStyle name="_Chelan Debt Forecast 12.19.05_PCA 7 - Exhibit D update 11_30_08 (2) 3" xfId="1741"/>
    <cellStyle name="_Chelan Debt Forecast 12.19.05_PCA 7 - Exhibit D update 11_30_08 (2) 3 2" xfId="1742"/>
    <cellStyle name="_Chelan Debt Forecast 12.19.05_PCA 7 - Exhibit D update 11_30_08 (2) 4" xfId="1743"/>
    <cellStyle name="_Chelan Debt Forecast 12.19.05_PCA 7 - Exhibit D update 11_30_08 (2)_NIM Summary" xfId="1744"/>
    <cellStyle name="_Chelan Debt Forecast 12.19.05_PCA 7 - Exhibit D update 11_30_08 (2)_NIM Summary 2" xfId="1745"/>
    <cellStyle name="_Chelan Debt Forecast 12.19.05_PCA 7 - Exhibit D update 11_30_08 (2)_NIM Summary 2 2" xfId="1746"/>
    <cellStyle name="_Chelan Debt Forecast 12.19.05_PCA 7 - Exhibit D update 11_30_08 (2)_NIM Summary 3" xfId="1747"/>
    <cellStyle name="_Chelan Debt Forecast 12.19.05_PCA 8 - Exhibit D update 12_31_09" xfId="1748"/>
    <cellStyle name="_Chelan Debt Forecast 12.19.05_PCA 8 - Exhibit D update 12_31_09 2" xfId="1749"/>
    <cellStyle name="_Chelan Debt Forecast 12.19.05_PCA 9 -  Exhibit D April 2010" xfId="1750"/>
    <cellStyle name="_Chelan Debt Forecast 12.19.05_PCA 9 -  Exhibit D April 2010 (3)" xfId="1751"/>
    <cellStyle name="_Chelan Debt Forecast 12.19.05_PCA 9 -  Exhibit D April 2010 (3) 2" xfId="1752"/>
    <cellStyle name="_Chelan Debt Forecast 12.19.05_PCA 9 -  Exhibit D April 2010 (3) 2 2" xfId="1753"/>
    <cellStyle name="_Chelan Debt Forecast 12.19.05_PCA 9 -  Exhibit D April 2010 (3) 3" xfId="1754"/>
    <cellStyle name="_Chelan Debt Forecast 12.19.05_PCA 9 -  Exhibit D April 2010 2" xfId="1755"/>
    <cellStyle name="_Chelan Debt Forecast 12.19.05_PCA 9 -  Exhibit D April 2010 3" xfId="1756"/>
    <cellStyle name="_Chelan Debt Forecast 12.19.05_PCA 9 -  Exhibit D April 2010 4" xfId="1757"/>
    <cellStyle name="_Chelan Debt Forecast 12.19.05_PCA 9 -  Exhibit D April 2010 5" xfId="1758"/>
    <cellStyle name="_Chelan Debt Forecast 12.19.05_PCA 9 -  Exhibit D April 2010 6" xfId="1759"/>
    <cellStyle name="_Chelan Debt Forecast 12.19.05_PCA 9 -  Exhibit D April 2010 7" xfId="1760"/>
    <cellStyle name="_Chelan Debt Forecast 12.19.05_PCA 9 -  Exhibit D Feb 2010" xfId="1761"/>
    <cellStyle name="_Chelan Debt Forecast 12.19.05_PCA 9 -  Exhibit D Feb 2010 2" xfId="1762"/>
    <cellStyle name="_Chelan Debt Forecast 12.19.05_PCA 9 -  Exhibit D Feb 2010 v2" xfId="1763"/>
    <cellStyle name="_Chelan Debt Forecast 12.19.05_PCA 9 -  Exhibit D Feb 2010 v2 2" xfId="1764"/>
    <cellStyle name="_Chelan Debt Forecast 12.19.05_PCA 9 -  Exhibit D Feb 2010 WF" xfId="1765"/>
    <cellStyle name="_Chelan Debt Forecast 12.19.05_PCA 9 -  Exhibit D Feb 2010 WF 2" xfId="1766"/>
    <cellStyle name="_Chelan Debt Forecast 12.19.05_PCA 9 -  Exhibit D Jan 2010" xfId="1767"/>
    <cellStyle name="_Chelan Debt Forecast 12.19.05_PCA 9 -  Exhibit D Jan 2010 2" xfId="1768"/>
    <cellStyle name="_Chelan Debt Forecast 12.19.05_PCA 9 -  Exhibit D March 2010 (2)" xfId="1769"/>
    <cellStyle name="_Chelan Debt Forecast 12.19.05_PCA 9 -  Exhibit D March 2010 (2) 2" xfId="1770"/>
    <cellStyle name="_Chelan Debt Forecast 12.19.05_PCA 9 -  Exhibit D Nov 2010" xfId="1771"/>
    <cellStyle name="_Chelan Debt Forecast 12.19.05_PCA 9 -  Exhibit D Nov 2010 2" xfId="1772"/>
    <cellStyle name="_Chelan Debt Forecast 12.19.05_PCA 9 - Exhibit D at August 2010" xfId="1773"/>
    <cellStyle name="_Chelan Debt Forecast 12.19.05_PCA 9 - Exhibit D at August 2010 2" xfId="1774"/>
    <cellStyle name="_Chelan Debt Forecast 12.19.05_PCA 9 - Exhibit D June 2010 GRC" xfId="1775"/>
    <cellStyle name="_Chelan Debt Forecast 12.19.05_PCA 9 - Exhibit D June 2010 GRC 2" xfId="1776"/>
    <cellStyle name="_Chelan Debt Forecast 12.19.05_Power Costs - Comparison bx Rbtl-Staff-Jt-PC" xfId="1777"/>
    <cellStyle name="_Chelan Debt Forecast 12.19.05_Power Costs - Comparison bx Rbtl-Staff-Jt-PC 2" xfId="1778"/>
    <cellStyle name="_Chelan Debt Forecast 12.19.05_Power Costs - Comparison bx Rbtl-Staff-Jt-PC 2 2" xfId="1779"/>
    <cellStyle name="_Chelan Debt Forecast 12.19.05_Power Costs - Comparison bx Rbtl-Staff-Jt-PC 3" xfId="1780"/>
    <cellStyle name="_Chelan Debt Forecast 12.19.05_Power Costs - Comparison bx Rbtl-Staff-Jt-PC_Adj Bench DR 3 for Initial Briefs (Electric)" xfId="1781"/>
    <cellStyle name="_Chelan Debt Forecast 12.19.05_Power Costs - Comparison bx Rbtl-Staff-Jt-PC_Adj Bench DR 3 for Initial Briefs (Electric) 2" xfId="1782"/>
    <cellStyle name="_Chelan Debt Forecast 12.19.05_Power Costs - Comparison bx Rbtl-Staff-Jt-PC_Adj Bench DR 3 for Initial Briefs (Electric) 2 2" xfId="1783"/>
    <cellStyle name="_Chelan Debt Forecast 12.19.05_Power Costs - Comparison bx Rbtl-Staff-Jt-PC_Adj Bench DR 3 for Initial Briefs (Electric) 3" xfId="1784"/>
    <cellStyle name="_Chelan Debt Forecast 12.19.05_Power Costs - Comparison bx Rbtl-Staff-Jt-PC_Electric Rev Req Model (2009 GRC) Rebuttal" xfId="1785"/>
    <cellStyle name="_Chelan Debt Forecast 12.19.05_Power Costs - Comparison bx Rbtl-Staff-Jt-PC_Electric Rev Req Model (2009 GRC) Rebuttal 2" xfId="1786"/>
    <cellStyle name="_Chelan Debt Forecast 12.19.05_Power Costs - Comparison bx Rbtl-Staff-Jt-PC_Electric Rev Req Model (2009 GRC) Rebuttal 2 2" xfId="1787"/>
    <cellStyle name="_Chelan Debt Forecast 12.19.05_Power Costs - Comparison bx Rbtl-Staff-Jt-PC_Electric Rev Req Model (2009 GRC) Rebuttal 3" xfId="1788"/>
    <cellStyle name="_Chelan Debt Forecast 12.19.05_Power Costs - Comparison bx Rbtl-Staff-Jt-PC_Electric Rev Req Model (2009 GRC) Rebuttal REmoval of New  WH Solar AdjustMI" xfId="1789"/>
    <cellStyle name="_Chelan Debt Forecast 12.19.05_Power Costs - Comparison bx Rbtl-Staff-Jt-PC_Electric Rev Req Model (2009 GRC) Rebuttal REmoval of New  WH Solar AdjustMI 2" xfId="1790"/>
    <cellStyle name="_Chelan Debt Forecast 12.19.05_Power Costs - Comparison bx Rbtl-Staff-Jt-PC_Electric Rev Req Model (2009 GRC) Rebuttal REmoval of New  WH Solar AdjustMI 2 2" xfId="1791"/>
    <cellStyle name="_Chelan Debt Forecast 12.19.05_Power Costs - Comparison bx Rbtl-Staff-Jt-PC_Electric Rev Req Model (2009 GRC) Rebuttal REmoval of New  WH Solar AdjustMI 3" xfId="1792"/>
    <cellStyle name="_Chelan Debt Forecast 12.19.05_Power Costs - Comparison bx Rbtl-Staff-Jt-PC_Electric Rev Req Model (2009 GRC) Revised 01-18-2010" xfId="1793"/>
    <cellStyle name="_Chelan Debt Forecast 12.19.05_Power Costs - Comparison bx Rbtl-Staff-Jt-PC_Electric Rev Req Model (2009 GRC) Revised 01-18-2010 2" xfId="1794"/>
    <cellStyle name="_Chelan Debt Forecast 12.19.05_Power Costs - Comparison bx Rbtl-Staff-Jt-PC_Electric Rev Req Model (2009 GRC) Revised 01-18-2010 2 2" xfId="1795"/>
    <cellStyle name="_Chelan Debt Forecast 12.19.05_Power Costs - Comparison bx Rbtl-Staff-Jt-PC_Electric Rev Req Model (2009 GRC) Revised 01-18-2010 3" xfId="1796"/>
    <cellStyle name="_Chelan Debt Forecast 12.19.05_Power Costs - Comparison bx Rbtl-Staff-Jt-PC_Final Order Electric EXHIBIT A-1" xfId="1797"/>
    <cellStyle name="_Chelan Debt Forecast 12.19.05_Power Costs - Comparison bx Rbtl-Staff-Jt-PC_Final Order Electric EXHIBIT A-1 2" xfId="1798"/>
    <cellStyle name="_Chelan Debt Forecast 12.19.05_Power Costs - Comparison bx Rbtl-Staff-Jt-PC_Final Order Electric EXHIBIT A-1 2 2" xfId="1799"/>
    <cellStyle name="_Chelan Debt Forecast 12.19.05_Power Costs - Comparison bx Rbtl-Staff-Jt-PC_Final Order Electric EXHIBIT A-1 3" xfId="1800"/>
    <cellStyle name="_Chelan Debt Forecast 12.19.05_Production Adj 4.37" xfId="1801"/>
    <cellStyle name="_Chelan Debt Forecast 12.19.05_Production Adj 4.37 2" xfId="1802"/>
    <cellStyle name="_Chelan Debt Forecast 12.19.05_Production Adj 4.37 2 2" xfId="1803"/>
    <cellStyle name="_Chelan Debt Forecast 12.19.05_Production Adj 4.37 3" xfId="1804"/>
    <cellStyle name="_Chelan Debt Forecast 12.19.05_Purchased Power Adj 4.03" xfId="1805"/>
    <cellStyle name="_Chelan Debt Forecast 12.19.05_Purchased Power Adj 4.03 2" xfId="1806"/>
    <cellStyle name="_Chelan Debt Forecast 12.19.05_Purchased Power Adj 4.03 2 2" xfId="1807"/>
    <cellStyle name="_Chelan Debt Forecast 12.19.05_Purchased Power Adj 4.03 3" xfId="1808"/>
    <cellStyle name="_Chelan Debt Forecast 12.19.05_Rebuttal Power Costs" xfId="1809"/>
    <cellStyle name="_Chelan Debt Forecast 12.19.05_Rebuttal Power Costs 2" xfId="1810"/>
    <cellStyle name="_Chelan Debt Forecast 12.19.05_Rebuttal Power Costs 2 2" xfId="1811"/>
    <cellStyle name="_Chelan Debt Forecast 12.19.05_Rebuttal Power Costs 3" xfId="1812"/>
    <cellStyle name="_Chelan Debt Forecast 12.19.05_Rebuttal Power Costs_Adj Bench DR 3 for Initial Briefs (Electric)" xfId="1813"/>
    <cellStyle name="_Chelan Debt Forecast 12.19.05_Rebuttal Power Costs_Adj Bench DR 3 for Initial Briefs (Electric) 2" xfId="1814"/>
    <cellStyle name="_Chelan Debt Forecast 12.19.05_Rebuttal Power Costs_Adj Bench DR 3 for Initial Briefs (Electric) 2 2" xfId="1815"/>
    <cellStyle name="_Chelan Debt Forecast 12.19.05_Rebuttal Power Costs_Adj Bench DR 3 for Initial Briefs (Electric) 3" xfId="1816"/>
    <cellStyle name="_Chelan Debt Forecast 12.19.05_Rebuttal Power Costs_Electric Rev Req Model (2009 GRC) Rebuttal" xfId="1817"/>
    <cellStyle name="_Chelan Debt Forecast 12.19.05_Rebuttal Power Costs_Electric Rev Req Model (2009 GRC) Rebuttal 2" xfId="1818"/>
    <cellStyle name="_Chelan Debt Forecast 12.19.05_Rebuttal Power Costs_Electric Rev Req Model (2009 GRC) Rebuttal 2 2" xfId="1819"/>
    <cellStyle name="_Chelan Debt Forecast 12.19.05_Rebuttal Power Costs_Electric Rev Req Model (2009 GRC) Rebuttal 3" xfId="1820"/>
    <cellStyle name="_Chelan Debt Forecast 12.19.05_Rebuttal Power Costs_Electric Rev Req Model (2009 GRC) Rebuttal REmoval of New  WH Solar AdjustMI" xfId="1821"/>
    <cellStyle name="_Chelan Debt Forecast 12.19.05_Rebuttal Power Costs_Electric Rev Req Model (2009 GRC) Rebuttal REmoval of New  WH Solar AdjustMI 2" xfId="1822"/>
    <cellStyle name="_Chelan Debt Forecast 12.19.05_Rebuttal Power Costs_Electric Rev Req Model (2009 GRC) Rebuttal REmoval of New  WH Solar AdjustMI 2 2" xfId="1823"/>
    <cellStyle name="_Chelan Debt Forecast 12.19.05_Rebuttal Power Costs_Electric Rev Req Model (2009 GRC) Rebuttal REmoval of New  WH Solar AdjustMI 3" xfId="1824"/>
    <cellStyle name="_Chelan Debt Forecast 12.19.05_Rebuttal Power Costs_Electric Rev Req Model (2009 GRC) Revised 01-18-2010" xfId="1825"/>
    <cellStyle name="_Chelan Debt Forecast 12.19.05_Rebuttal Power Costs_Electric Rev Req Model (2009 GRC) Revised 01-18-2010 2" xfId="1826"/>
    <cellStyle name="_Chelan Debt Forecast 12.19.05_Rebuttal Power Costs_Electric Rev Req Model (2009 GRC) Revised 01-18-2010 2 2" xfId="1827"/>
    <cellStyle name="_Chelan Debt Forecast 12.19.05_Rebuttal Power Costs_Electric Rev Req Model (2009 GRC) Revised 01-18-2010 3" xfId="1828"/>
    <cellStyle name="_Chelan Debt Forecast 12.19.05_Rebuttal Power Costs_Final Order Electric EXHIBIT A-1" xfId="1829"/>
    <cellStyle name="_Chelan Debt Forecast 12.19.05_Rebuttal Power Costs_Final Order Electric EXHIBIT A-1 2" xfId="1830"/>
    <cellStyle name="_Chelan Debt Forecast 12.19.05_Rebuttal Power Costs_Final Order Electric EXHIBIT A-1 2 2" xfId="1831"/>
    <cellStyle name="_Chelan Debt Forecast 12.19.05_Rebuttal Power Costs_Final Order Electric EXHIBIT A-1 3" xfId="1832"/>
    <cellStyle name="_Chelan Debt Forecast 12.19.05_RECS vs PTC's w Interest 6-28-10" xfId="9366"/>
    <cellStyle name="_Chelan Debt Forecast 12.19.05_revised april pca for Annette" xfId="1833"/>
    <cellStyle name="_Chelan Debt Forecast 12.19.05_ROR &amp; CONV FACTOR" xfId="1834"/>
    <cellStyle name="_Chelan Debt Forecast 12.19.05_ROR &amp; CONV FACTOR 2" xfId="1835"/>
    <cellStyle name="_Chelan Debt Forecast 12.19.05_ROR &amp; CONV FACTOR 2 2" xfId="1836"/>
    <cellStyle name="_Chelan Debt Forecast 12.19.05_ROR &amp; CONV FACTOR 3" xfId="1837"/>
    <cellStyle name="_Chelan Debt Forecast 12.19.05_ROR 5.02" xfId="1838"/>
    <cellStyle name="_Chelan Debt Forecast 12.19.05_ROR 5.02 2" xfId="1839"/>
    <cellStyle name="_Chelan Debt Forecast 12.19.05_ROR 5.02 2 2" xfId="1840"/>
    <cellStyle name="_Chelan Debt Forecast 12.19.05_ROR 5.02 3" xfId="1841"/>
    <cellStyle name="_Chelan Debt Forecast 12.19.05_Transmission Workbook for May BOD" xfId="1842"/>
    <cellStyle name="_Chelan Debt Forecast 12.19.05_Transmission Workbook for May BOD 2" xfId="1843"/>
    <cellStyle name="_Chelan Debt Forecast 12.19.05_Transmission Workbook for May BOD 2 2" xfId="1844"/>
    <cellStyle name="_Chelan Debt Forecast 12.19.05_Transmission Workbook for May BOD 3" xfId="1845"/>
    <cellStyle name="_Chelan Debt Forecast 12.19.05_Wind Integration 10GRC" xfId="1846"/>
    <cellStyle name="_Chelan Debt Forecast 12.19.05_Wind Integration 10GRC 2" xfId="1847"/>
    <cellStyle name="_Chelan Debt Forecast 12.19.05_Wind Integration 10GRC 2 2" xfId="1848"/>
    <cellStyle name="_Chelan Debt Forecast 12.19.05_Wind Integration 10GRC 3" xfId="1849"/>
    <cellStyle name="_x0013__Colstrip 1&amp;2 Annual O&amp;M Budgets" xfId="1850"/>
    <cellStyle name="_Colstrip FOR - GADS 1990-2009" xfId="1851"/>
    <cellStyle name="_Colstrip FOR - GADS 1990-2009 2" xfId="1852"/>
    <cellStyle name="_Copy 11-9 Sumas Proforma - Current" xfId="1853"/>
    <cellStyle name="_Costs not in AURORA 06GRC" xfId="1854"/>
    <cellStyle name="_Costs not in AURORA 06GRC 2" xfId="1855"/>
    <cellStyle name="_Costs not in AURORA 06GRC 2 2" xfId="1856"/>
    <cellStyle name="_Costs not in AURORA 06GRC 2 2 2" xfId="1857"/>
    <cellStyle name="_Costs not in AURORA 06GRC 2 3" xfId="1858"/>
    <cellStyle name="_Costs not in AURORA 06GRC 3" xfId="1859"/>
    <cellStyle name="_Costs not in AURORA 06GRC 3 2" xfId="1860"/>
    <cellStyle name="_Costs not in AURORA 06GRC 3 2 2" xfId="1861"/>
    <cellStyle name="_Costs not in AURORA 06GRC 3 3" xfId="1862"/>
    <cellStyle name="_Costs not in AURORA 06GRC 3 3 2" xfId="1863"/>
    <cellStyle name="_Costs not in AURORA 06GRC 3 4" xfId="1864"/>
    <cellStyle name="_Costs not in AURORA 06GRC 3 4 2" xfId="1865"/>
    <cellStyle name="_Costs not in AURORA 06GRC 4" xfId="1866"/>
    <cellStyle name="_Costs not in AURORA 06GRC 4 2" xfId="1867"/>
    <cellStyle name="_Costs not in AURORA 06GRC 5" xfId="1868"/>
    <cellStyle name="_Costs not in AURORA 06GRC_04 07E Wild Horse Wind Expansion (C) (2)" xfId="1869"/>
    <cellStyle name="_Costs not in AURORA 06GRC_04 07E Wild Horse Wind Expansion (C) (2) 2" xfId="1870"/>
    <cellStyle name="_Costs not in AURORA 06GRC_04 07E Wild Horse Wind Expansion (C) (2) 2 2" xfId="1871"/>
    <cellStyle name="_Costs not in AURORA 06GRC_04 07E Wild Horse Wind Expansion (C) (2) 3" xfId="1872"/>
    <cellStyle name="_Costs not in AURORA 06GRC_04 07E Wild Horse Wind Expansion (C) (2)_Adj Bench DR 3 for Initial Briefs (Electric)" xfId="1873"/>
    <cellStyle name="_Costs not in AURORA 06GRC_04 07E Wild Horse Wind Expansion (C) (2)_Adj Bench DR 3 for Initial Briefs (Electric) 2" xfId="1874"/>
    <cellStyle name="_Costs not in AURORA 06GRC_04 07E Wild Horse Wind Expansion (C) (2)_Adj Bench DR 3 for Initial Briefs (Electric) 2 2" xfId="1875"/>
    <cellStyle name="_Costs not in AURORA 06GRC_04 07E Wild Horse Wind Expansion (C) (2)_Adj Bench DR 3 for Initial Briefs (Electric) 3" xfId="1876"/>
    <cellStyle name="_Costs not in AURORA 06GRC_04 07E Wild Horse Wind Expansion (C) (2)_Book1" xfId="1877"/>
    <cellStyle name="_Costs not in AURORA 06GRC_04 07E Wild Horse Wind Expansion (C) (2)_Electric Rev Req Model (2009 GRC) " xfId="1878"/>
    <cellStyle name="_Costs not in AURORA 06GRC_04 07E Wild Horse Wind Expansion (C) (2)_Electric Rev Req Model (2009 GRC)  2" xfId="1879"/>
    <cellStyle name="_Costs not in AURORA 06GRC_04 07E Wild Horse Wind Expansion (C) (2)_Electric Rev Req Model (2009 GRC)  2 2" xfId="1880"/>
    <cellStyle name="_Costs not in AURORA 06GRC_04 07E Wild Horse Wind Expansion (C) (2)_Electric Rev Req Model (2009 GRC)  3" xfId="1881"/>
    <cellStyle name="_Costs not in AURORA 06GRC_04 07E Wild Horse Wind Expansion (C) (2)_Electric Rev Req Model (2009 GRC) Rebuttal" xfId="1882"/>
    <cellStyle name="_Costs not in AURORA 06GRC_04 07E Wild Horse Wind Expansion (C) (2)_Electric Rev Req Model (2009 GRC) Rebuttal 2" xfId="1883"/>
    <cellStyle name="_Costs not in AURORA 06GRC_04 07E Wild Horse Wind Expansion (C) (2)_Electric Rev Req Model (2009 GRC) Rebuttal 2 2" xfId="1884"/>
    <cellStyle name="_Costs not in AURORA 06GRC_04 07E Wild Horse Wind Expansion (C) (2)_Electric Rev Req Model (2009 GRC) Rebuttal 3" xfId="1885"/>
    <cellStyle name="_Costs not in AURORA 06GRC_04 07E Wild Horse Wind Expansion (C) (2)_Electric Rev Req Model (2009 GRC) Rebuttal REmoval of New  WH Solar AdjustMI" xfId="1886"/>
    <cellStyle name="_Costs not in AURORA 06GRC_04 07E Wild Horse Wind Expansion (C) (2)_Electric Rev Req Model (2009 GRC) Rebuttal REmoval of New  WH Solar AdjustMI 2" xfId="1887"/>
    <cellStyle name="_Costs not in AURORA 06GRC_04 07E Wild Horse Wind Expansion (C) (2)_Electric Rev Req Model (2009 GRC) Rebuttal REmoval of New  WH Solar AdjustMI 2 2" xfId="1888"/>
    <cellStyle name="_Costs not in AURORA 06GRC_04 07E Wild Horse Wind Expansion (C) (2)_Electric Rev Req Model (2009 GRC) Rebuttal REmoval of New  WH Solar AdjustMI 3" xfId="1889"/>
    <cellStyle name="_Costs not in AURORA 06GRC_04 07E Wild Horse Wind Expansion (C) (2)_Electric Rev Req Model (2009 GRC) Revised 01-18-2010" xfId="1890"/>
    <cellStyle name="_Costs not in AURORA 06GRC_04 07E Wild Horse Wind Expansion (C) (2)_Electric Rev Req Model (2009 GRC) Revised 01-18-2010 2" xfId="1891"/>
    <cellStyle name="_Costs not in AURORA 06GRC_04 07E Wild Horse Wind Expansion (C) (2)_Electric Rev Req Model (2009 GRC) Revised 01-18-2010 2 2" xfId="1892"/>
    <cellStyle name="_Costs not in AURORA 06GRC_04 07E Wild Horse Wind Expansion (C) (2)_Electric Rev Req Model (2009 GRC) Revised 01-18-2010 3" xfId="1893"/>
    <cellStyle name="_Costs not in AURORA 06GRC_04 07E Wild Horse Wind Expansion (C) (2)_Electric Rev Req Model (2010 GRC)" xfId="1894"/>
    <cellStyle name="_Costs not in AURORA 06GRC_04 07E Wild Horse Wind Expansion (C) (2)_Electric Rev Req Model (2010 GRC) SF" xfId="1895"/>
    <cellStyle name="_Costs not in AURORA 06GRC_04 07E Wild Horse Wind Expansion (C) (2)_Final Order Electric EXHIBIT A-1" xfId="1896"/>
    <cellStyle name="_Costs not in AURORA 06GRC_04 07E Wild Horse Wind Expansion (C) (2)_Final Order Electric EXHIBIT A-1 2" xfId="1897"/>
    <cellStyle name="_Costs not in AURORA 06GRC_04 07E Wild Horse Wind Expansion (C) (2)_Final Order Electric EXHIBIT A-1 2 2" xfId="1898"/>
    <cellStyle name="_Costs not in AURORA 06GRC_04 07E Wild Horse Wind Expansion (C) (2)_Final Order Electric EXHIBIT A-1 3" xfId="1899"/>
    <cellStyle name="_Costs not in AURORA 06GRC_04 07E Wild Horse Wind Expansion (C) (2)_TENASKA REGULATORY ASSET" xfId="1900"/>
    <cellStyle name="_Costs not in AURORA 06GRC_04 07E Wild Horse Wind Expansion (C) (2)_TENASKA REGULATORY ASSET 2" xfId="1901"/>
    <cellStyle name="_Costs not in AURORA 06GRC_04 07E Wild Horse Wind Expansion (C) (2)_TENASKA REGULATORY ASSET 2 2" xfId="1902"/>
    <cellStyle name="_Costs not in AURORA 06GRC_04 07E Wild Horse Wind Expansion (C) (2)_TENASKA REGULATORY ASSET 3" xfId="1903"/>
    <cellStyle name="_Costs not in AURORA 06GRC_16.37E Wild Horse Expansion DeferralRevwrkingfile SF" xfId="1904"/>
    <cellStyle name="_Costs not in AURORA 06GRC_16.37E Wild Horse Expansion DeferralRevwrkingfile SF 2" xfId="1905"/>
    <cellStyle name="_Costs not in AURORA 06GRC_16.37E Wild Horse Expansion DeferralRevwrkingfile SF 2 2" xfId="1906"/>
    <cellStyle name="_Costs not in AURORA 06GRC_16.37E Wild Horse Expansion DeferralRevwrkingfile SF 3" xfId="1907"/>
    <cellStyle name="_Costs not in AURORA 06GRC_2009 Compliance Filing PCA Exhibits for GRC" xfId="1908"/>
    <cellStyle name="_Costs not in AURORA 06GRC_2009 Compliance Filing PCA Exhibits for GRC 2" xfId="1909"/>
    <cellStyle name="_Costs not in AURORA 06GRC_2009 GRC Compl Filing - Exhibit D" xfId="1910"/>
    <cellStyle name="_Costs not in AURORA 06GRC_2009 GRC Compl Filing - Exhibit D 2" xfId="1911"/>
    <cellStyle name="_Costs not in AURORA 06GRC_2009 GRC Compl Filing - Exhibit D 2 2" xfId="1912"/>
    <cellStyle name="_Costs not in AURORA 06GRC_2009 GRC Compl Filing - Exhibit D 3" xfId="1913"/>
    <cellStyle name="_Costs not in AURORA 06GRC_2010 PTC's July1_Dec31 2010 " xfId="9367"/>
    <cellStyle name="_Costs not in AURORA 06GRC_2010 PTC's Sept10_Aug11 (Version 4)" xfId="9368"/>
    <cellStyle name="_Costs not in AURORA 06GRC_3.01 Income Statement" xfId="9369"/>
    <cellStyle name="_Costs not in AURORA 06GRC_4 31 Regulatory Assets and Liabilities  7 06- Exhibit D" xfId="1914"/>
    <cellStyle name="_Costs not in AURORA 06GRC_4 31 Regulatory Assets and Liabilities  7 06- Exhibit D 2" xfId="1915"/>
    <cellStyle name="_Costs not in AURORA 06GRC_4 31 Regulatory Assets and Liabilities  7 06- Exhibit D 2 2" xfId="1916"/>
    <cellStyle name="_Costs not in AURORA 06GRC_4 31 Regulatory Assets and Liabilities  7 06- Exhibit D 3" xfId="1917"/>
    <cellStyle name="_Costs not in AURORA 06GRC_4 31 Regulatory Assets and Liabilities  7 06- Exhibit D_NIM Summary" xfId="1918"/>
    <cellStyle name="_Costs not in AURORA 06GRC_4 31 Regulatory Assets and Liabilities  7 06- Exhibit D_NIM Summary 2" xfId="1919"/>
    <cellStyle name="_Costs not in AURORA 06GRC_4 31 Regulatory Assets and Liabilities  7 06- Exhibit D_NIM Summary 2 2" xfId="1920"/>
    <cellStyle name="_Costs not in AURORA 06GRC_4 31 Regulatory Assets and Liabilities  7 06- Exhibit D_NIM Summary 3" xfId="1921"/>
    <cellStyle name="_Costs not in AURORA 06GRC_4 31E Reg Asset  Liab and EXH D" xfId="1922"/>
    <cellStyle name="_Costs not in AURORA 06GRC_4 31E Reg Asset  Liab and EXH D _ Aug 10 Filing (2)" xfId="1923"/>
    <cellStyle name="_Costs not in AURORA 06GRC_4 32 Regulatory Assets and Liabilities  7 06- Exhibit D" xfId="1924"/>
    <cellStyle name="_Costs not in AURORA 06GRC_4 32 Regulatory Assets and Liabilities  7 06- Exhibit D 2" xfId="1925"/>
    <cellStyle name="_Costs not in AURORA 06GRC_4 32 Regulatory Assets and Liabilities  7 06- Exhibit D 2 2" xfId="1926"/>
    <cellStyle name="_Costs not in AURORA 06GRC_4 32 Regulatory Assets and Liabilities  7 06- Exhibit D 3" xfId="1927"/>
    <cellStyle name="_Costs not in AURORA 06GRC_4 32 Regulatory Assets and Liabilities  7 06- Exhibit D_NIM Summary" xfId="1928"/>
    <cellStyle name="_Costs not in AURORA 06GRC_4 32 Regulatory Assets and Liabilities  7 06- Exhibit D_NIM Summary 2" xfId="1929"/>
    <cellStyle name="_Costs not in AURORA 06GRC_4 32 Regulatory Assets and Liabilities  7 06- Exhibit D_NIM Summary 2 2" xfId="1930"/>
    <cellStyle name="_Costs not in AURORA 06GRC_4 32 Regulatory Assets and Liabilities  7 06- Exhibit D_NIM Summary 3" xfId="1931"/>
    <cellStyle name="_Costs not in AURORA 06GRC_6.06E Operating Expenses" xfId="9370"/>
    <cellStyle name="_Costs not in AURORA 06GRC_Att B to RECs proceeds proposal" xfId="9371"/>
    <cellStyle name="_Costs not in AURORA 06GRC_AURORA Total New" xfId="1932"/>
    <cellStyle name="_Costs not in AURORA 06GRC_AURORA Total New 2" xfId="1933"/>
    <cellStyle name="_Costs not in AURORA 06GRC_AURORA Total New 2 2" xfId="1934"/>
    <cellStyle name="_Costs not in AURORA 06GRC_AURORA Total New 3" xfId="1935"/>
    <cellStyle name="_Costs not in AURORA 06GRC_Backup for Attachment B 2010-09-09" xfId="9372"/>
    <cellStyle name="_Costs not in AURORA 06GRC_Bench Request - Attachment B" xfId="9373"/>
    <cellStyle name="_Costs not in AURORA 06GRC_Book2" xfId="1936"/>
    <cellStyle name="_Costs not in AURORA 06GRC_Book2 2" xfId="1937"/>
    <cellStyle name="_Costs not in AURORA 06GRC_Book2 2 2" xfId="1938"/>
    <cellStyle name="_Costs not in AURORA 06GRC_Book2 3" xfId="1939"/>
    <cellStyle name="_Costs not in AURORA 06GRC_Book2_Adj Bench DR 3 for Initial Briefs (Electric)" xfId="1940"/>
    <cellStyle name="_Costs not in AURORA 06GRC_Book2_Adj Bench DR 3 for Initial Briefs (Electric) 2" xfId="1941"/>
    <cellStyle name="_Costs not in AURORA 06GRC_Book2_Adj Bench DR 3 for Initial Briefs (Electric) 2 2" xfId="1942"/>
    <cellStyle name="_Costs not in AURORA 06GRC_Book2_Adj Bench DR 3 for Initial Briefs (Electric) 3" xfId="1943"/>
    <cellStyle name="_Costs not in AURORA 06GRC_Book2_Electric Rev Req Model (2009 GRC) Rebuttal" xfId="1944"/>
    <cellStyle name="_Costs not in AURORA 06GRC_Book2_Electric Rev Req Model (2009 GRC) Rebuttal 2" xfId="1945"/>
    <cellStyle name="_Costs not in AURORA 06GRC_Book2_Electric Rev Req Model (2009 GRC) Rebuttal 2 2" xfId="1946"/>
    <cellStyle name="_Costs not in AURORA 06GRC_Book2_Electric Rev Req Model (2009 GRC) Rebuttal 3" xfId="1947"/>
    <cellStyle name="_Costs not in AURORA 06GRC_Book2_Electric Rev Req Model (2009 GRC) Rebuttal REmoval of New  WH Solar AdjustMI" xfId="1948"/>
    <cellStyle name="_Costs not in AURORA 06GRC_Book2_Electric Rev Req Model (2009 GRC) Rebuttal REmoval of New  WH Solar AdjustMI 2" xfId="1949"/>
    <cellStyle name="_Costs not in AURORA 06GRC_Book2_Electric Rev Req Model (2009 GRC) Rebuttal REmoval of New  WH Solar AdjustMI 2 2" xfId="1950"/>
    <cellStyle name="_Costs not in AURORA 06GRC_Book2_Electric Rev Req Model (2009 GRC) Rebuttal REmoval of New  WH Solar AdjustMI 3" xfId="1951"/>
    <cellStyle name="_Costs not in AURORA 06GRC_Book2_Electric Rev Req Model (2009 GRC) Revised 01-18-2010" xfId="1952"/>
    <cellStyle name="_Costs not in AURORA 06GRC_Book2_Electric Rev Req Model (2009 GRC) Revised 01-18-2010 2" xfId="1953"/>
    <cellStyle name="_Costs not in AURORA 06GRC_Book2_Electric Rev Req Model (2009 GRC) Revised 01-18-2010 2 2" xfId="1954"/>
    <cellStyle name="_Costs not in AURORA 06GRC_Book2_Electric Rev Req Model (2009 GRC) Revised 01-18-2010 3" xfId="1955"/>
    <cellStyle name="_Costs not in AURORA 06GRC_Book2_Final Order Electric EXHIBIT A-1" xfId="1956"/>
    <cellStyle name="_Costs not in AURORA 06GRC_Book2_Final Order Electric EXHIBIT A-1 2" xfId="1957"/>
    <cellStyle name="_Costs not in AURORA 06GRC_Book2_Final Order Electric EXHIBIT A-1 2 2" xfId="1958"/>
    <cellStyle name="_Costs not in AURORA 06GRC_Book2_Final Order Electric EXHIBIT A-1 3" xfId="1959"/>
    <cellStyle name="_Costs not in AURORA 06GRC_Book4" xfId="1960"/>
    <cellStyle name="_Costs not in AURORA 06GRC_Book4 2" xfId="1961"/>
    <cellStyle name="_Costs not in AURORA 06GRC_Book4 2 2" xfId="1962"/>
    <cellStyle name="_Costs not in AURORA 06GRC_Book4 3" xfId="1963"/>
    <cellStyle name="_Costs not in AURORA 06GRC_Book9" xfId="1964"/>
    <cellStyle name="_Costs not in AURORA 06GRC_Book9 2" xfId="1965"/>
    <cellStyle name="_Costs not in AURORA 06GRC_Book9 2 2" xfId="1966"/>
    <cellStyle name="_Costs not in AURORA 06GRC_Book9 3" xfId="1967"/>
    <cellStyle name="_Costs not in AURORA 06GRC_Check the Interest Calculation" xfId="1968"/>
    <cellStyle name="_Costs not in AURORA 06GRC_Check the Interest Calculation_Scenario 1 REC vs PTC Offset" xfId="1969"/>
    <cellStyle name="_Costs not in AURORA 06GRC_Check the Interest Calculation_Scenario 3" xfId="1970"/>
    <cellStyle name="_Costs not in AURORA 06GRC_DEM-WP(C) Chelan Power Costs" xfId="1971"/>
    <cellStyle name="_Costs not in AURORA 06GRC_DEM-WP(C) Gas Transport 2010GRC" xfId="1972"/>
    <cellStyle name="_Costs not in AURORA 06GRC_Exh A-1 resulting from UE-112050 effective Jan 1 2012" xfId="1973"/>
    <cellStyle name="_Costs not in AURORA 06GRC_Exh G - Klamath Peaker PPA fr C Locke 2-12" xfId="1974"/>
    <cellStyle name="_Costs not in AURORA 06GRC_Exhibit A-1 effective 4-1-11 fr S Free 12-11" xfId="1975"/>
    <cellStyle name="_Costs not in AURORA 06GRC_Exhibit D fr R Gho 12-31-08" xfId="1976"/>
    <cellStyle name="_Costs not in AURORA 06GRC_Exhibit D fr R Gho 12-31-08 2" xfId="1977"/>
    <cellStyle name="_Costs not in AURORA 06GRC_Exhibit D fr R Gho 12-31-08 2 2" xfId="1978"/>
    <cellStyle name="_Costs not in AURORA 06GRC_Exhibit D fr R Gho 12-31-08 3" xfId="1979"/>
    <cellStyle name="_Costs not in AURORA 06GRC_Exhibit D fr R Gho 12-31-08 v2" xfId="1980"/>
    <cellStyle name="_Costs not in AURORA 06GRC_Exhibit D fr R Gho 12-31-08 v2 2" xfId="1981"/>
    <cellStyle name="_Costs not in AURORA 06GRC_Exhibit D fr R Gho 12-31-08 v2 2 2" xfId="1982"/>
    <cellStyle name="_Costs not in AURORA 06GRC_Exhibit D fr R Gho 12-31-08 v2 3" xfId="1983"/>
    <cellStyle name="_Costs not in AURORA 06GRC_Exhibit D fr R Gho 12-31-08 v2_NIM Summary" xfId="1984"/>
    <cellStyle name="_Costs not in AURORA 06GRC_Exhibit D fr R Gho 12-31-08 v2_NIM Summary 2" xfId="1985"/>
    <cellStyle name="_Costs not in AURORA 06GRC_Exhibit D fr R Gho 12-31-08 v2_NIM Summary 2 2" xfId="1986"/>
    <cellStyle name="_Costs not in AURORA 06GRC_Exhibit D fr R Gho 12-31-08 v2_NIM Summary 3" xfId="1987"/>
    <cellStyle name="_Costs not in AURORA 06GRC_Exhibit D fr R Gho 12-31-08_NIM Summary" xfId="1988"/>
    <cellStyle name="_Costs not in AURORA 06GRC_Exhibit D fr R Gho 12-31-08_NIM Summary 2" xfId="1989"/>
    <cellStyle name="_Costs not in AURORA 06GRC_Exhibit D fr R Gho 12-31-08_NIM Summary 2 2" xfId="1990"/>
    <cellStyle name="_Costs not in AURORA 06GRC_Exhibit D fr R Gho 12-31-08_NIM Summary 3" xfId="1991"/>
    <cellStyle name="_Costs not in AURORA 06GRC_Hopkins Ridge Prepaid Tran - Interest Earned RY 12ME Feb  '11" xfId="1992"/>
    <cellStyle name="_Costs not in AURORA 06GRC_Hopkins Ridge Prepaid Tran - Interest Earned RY 12ME Feb  '11 2" xfId="1993"/>
    <cellStyle name="_Costs not in AURORA 06GRC_Hopkins Ridge Prepaid Tran - Interest Earned RY 12ME Feb  '11 2 2" xfId="1994"/>
    <cellStyle name="_Costs not in AURORA 06GRC_Hopkins Ridge Prepaid Tran - Interest Earned RY 12ME Feb  '11 3" xfId="1995"/>
    <cellStyle name="_Costs not in AURORA 06GRC_Hopkins Ridge Prepaid Tran - Interest Earned RY 12ME Feb  '11_NIM Summary" xfId="1996"/>
    <cellStyle name="_Costs not in AURORA 06GRC_Hopkins Ridge Prepaid Tran - Interest Earned RY 12ME Feb  '11_NIM Summary 2" xfId="1997"/>
    <cellStyle name="_Costs not in AURORA 06GRC_Hopkins Ridge Prepaid Tran - Interest Earned RY 12ME Feb  '11_NIM Summary 2 2" xfId="1998"/>
    <cellStyle name="_Costs not in AURORA 06GRC_Hopkins Ridge Prepaid Tran - Interest Earned RY 12ME Feb  '11_NIM Summary 3" xfId="1999"/>
    <cellStyle name="_Costs not in AURORA 06GRC_Hopkins Ridge Prepaid Tran - Interest Earned RY 12ME Feb  '11_Transmission Workbook for May BOD" xfId="2000"/>
    <cellStyle name="_Costs not in AURORA 06GRC_Hopkins Ridge Prepaid Tran - Interest Earned RY 12ME Feb  '11_Transmission Workbook for May BOD 2" xfId="2001"/>
    <cellStyle name="_Costs not in AURORA 06GRC_Hopkins Ridge Prepaid Tran - Interest Earned RY 12ME Feb  '11_Transmission Workbook for May BOD 2 2" xfId="2002"/>
    <cellStyle name="_Costs not in AURORA 06GRC_Hopkins Ridge Prepaid Tran - Interest Earned RY 12ME Feb  '11_Transmission Workbook for May BOD 3" xfId="2003"/>
    <cellStyle name="_Costs not in AURORA 06GRC_INPUTS" xfId="2004"/>
    <cellStyle name="_Costs not in AURORA 06GRC_INPUTS 2" xfId="2005"/>
    <cellStyle name="_Costs not in AURORA 06GRC_INPUTS 2 2" xfId="2006"/>
    <cellStyle name="_Costs not in AURORA 06GRC_INPUTS 3" xfId="2007"/>
    <cellStyle name="_Costs not in AURORA 06GRC_Low Income 2010 RevRequirement" xfId="9374"/>
    <cellStyle name="_Costs not in AURORA 06GRC_Low Income 2010 RevRequirement (2)" xfId="9375"/>
    <cellStyle name="_Costs not in AURORA 06GRC_NIM Summary" xfId="2008"/>
    <cellStyle name="_Costs not in AURORA 06GRC_NIM Summary 09GRC" xfId="2009"/>
    <cellStyle name="_Costs not in AURORA 06GRC_NIM Summary 09GRC 2" xfId="2010"/>
    <cellStyle name="_Costs not in AURORA 06GRC_NIM Summary 09GRC 2 2" xfId="2011"/>
    <cellStyle name="_Costs not in AURORA 06GRC_NIM Summary 09GRC 3" xfId="2012"/>
    <cellStyle name="_Costs not in AURORA 06GRC_NIM Summary 10" xfId="2013"/>
    <cellStyle name="_Costs not in AURORA 06GRC_NIM Summary 2" xfId="2014"/>
    <cellStyle name="_Costs not in AURORA 06GRC_NIM Summary 2 2" xfId="2015"/>
    <cellStyle name="_Costs not in AURORA 06GRC_NIM Summary 3" xfId="2016"/>
    <cellStyle name="_Costs not in AURORA 06GRC_NIM Summary 4" xfId="2017"/>
    <cellStyle name="_Costs not in AURORA 06GRC_NIM Summary 5" xfId="2018"/>
    <cellStyle name="_Costs not in AURORA 06GRC_NIM Summary 6" xfId="2019"/>
    <cellStyle name="_Costs not in AURORA 06GRC_NIM Summary 7" xfId="2020"/>
    <cellStyle name="_Costs not in AURORA 06GRC_NIM Summary 8" xfId="2021"/>
    <cellStyle name="_Costs not in AURORA 06GRC_NIM Summary 9" xfId="2022"/>
    <cellStyle name="_Costs not in AURORA 06GRC_Oct2010toSep2011LwIncLead" xfId="9376"/>
    <cellStyle name="_Costs not in AURORA 06GRC_PCA 10 -  Exhibit D Dec 2011" xfId="2023"/>
    <cellStyle name="_Costs not in AURORA 06GRC_PCA 10 -  Exhibit D from A Kellogg Jan 2011" xfId="2024"/>
    <cellStyle name="_Costs not in AURORA 06GRC_PCA 10 -  Exhibit D from A Kellogg July 2011" xfId="2025"/>
    <cellStyle name="_Costs not in AURORA 06GRC_PCA 10 -  Exhibit D from S Free Rcv'd 12-11" xfId="2026"/>
    <cellStyle name="_Costs not in AURORA 06GRC_PCA 11 -  Exhibit D Apr 2012 fr A Kellogg v2" xfId="2027"/>
    <cellStyle name="_Costs not in AURORA 06GRC_PCA 11 -  Exhibit D Jan 2012 fr A Kellogg" xfId="2028"/>
    <cellStyle name="_Costs not in AURORA 06GRC_PCA 11 -  Exhibit D Jan 2012 WF" xfId="2029"/>
    <cellStyle name="_Costs not in AURORA 06GRC_PCA 7 - Exhibit D update 11_30_08 (2)" xfId="2030"/>
    <cellStyle name="_Costs not in AURORA 06GRC_PCA 7 - Exhibit D update 11_30_08 (2) 2" xfId="2031"/>
    <cellStyle name="_Costs not in AURORA 06GRC_PCA 7 - Exhibit D update 11_30_08 (2) 2 2" xfId="2032"/>
    <cellStyle name="_Costs not in AURORA 06GRC_PCA 7 - Exhibit D update 11_30_08 (2) 2 2 2" xfId="2033"/>
    <cellStyle name="_Costs not in AURORA 06GRC_PCA 7 - Exhibit D update 11_30_08 (2) 2 3" xfId="2034"/>
    <cellStyle name="_Costs not in AURORA 06GRC_PCA 7 - Exhibit D update 11_30_08 (2) 3" xfId="2035"/>
    <cellStyle name="_Costs not in AURORA 06GRC_PCA 7 - Exhibit D update 11_30_08 (2) 3 2" xfId="2036"/>
    <cellStyle name="_Costs not in AURORA 06GRC_PCA 7 - Exhibit D update 11_30_08 (2) 4" xfId="2037"/>
    <cellStyle name="_Costs not in AURORA 06GRC_PCA 7 - Exhibit D update 11_30_08 (2)_NIM Summary" xfId="2038"/>
    <cellStyle name="_Costs not in AURORA 06GRC_PCA 7 - Exhibit D update 11_30_08 (2)_NIM Summary 2" xfId="2039"/>
    <cellStyle name="_Costs not in AURORA 06GRC_PCA 7 - Exhibit D update 11_30_08 (2)_NIM Summary 2 2" xfId="2040"/>
    <cellStyle name="_Costs not in AURORA 06GRC_PCA 7 - Exhibit D update 11_30_08 (2)_NIM Summary 3" xfId="2041"/>
    <cellStyle name="_Costs not in AURORA 06GRC_PCA 8 - Exhibit D update 12_31_09" xfId="2042"/>
    <cellStyle name="_Costs not in AURORA 06GRC_PCA 8 - Exhibit D update 12_31_09 2" xfId="2043"/>
    <cellStyle name="_Costs not in AURORA 06GRC_PCA 9 -  Exhibit D April 2010" xfId="2044"/>
    <cellStyle name="_Costs not in AURORA 06GRC_PCA 9 -  Exhibit D April 2010 (3)" xfId="2045"/>
    <cellStyle name="_Costs not in AURORA 06GRC_PCA 9 -  Exhibit D April 2010 (3) 2" xfId="2046"/>
    <cellStyle name="_Costs not in AURORA 06GRC_PCA 9 -  Exhibit D April 2010 (3) 2 2" xfId="2047"/>
    <cellStyle name="_Costs not in AURORA 06GRC_PCA 9 -  Exhibit D April 2010 (3) 3" xfId="2048"/>
    <cellStyle name="_Costs not in AURORA 06GRC_PCA 9 -  Exhibit D April 2010 2" xfId="2049"/>
    <cellStyle name="_Costs not in AURORA 06GRC_PCA 9 -  Exhibit D April 2010 3" xfId="2050"/>
    <cellStyle name="_Costs not in AURORA 06GRC_PCA 9 -  Exhibit D April 2010 4" xfId="2051"/>
    <cellStyle name="_Costs not in AURORA 06GRC_PCA 9 -  Exhibit D April 2010 5" xfId="2052"/>
    <cellStyle name="_Costs not in AURORA 06GRC_PCA 9 -  Exhibit D April 2010 6" xfId="2053"/>
    <cellStyle name="_Costs not in AURORA 06GRC_PCA 9 -  Exhibit D April 2010 7" xfId="2054"/>
    <cellStyle name="_Costs not in AURORA 06GRC_PCA 9 -  Exhibit D Feb 2010" xfId="2055"/>
    <cellStyle name="_Costs not in AURORA 06GRC_PCA 9 -  Exhibit D Feb 2010 2" xfId="2056"/>
    <cellStyle name="_Costs not in AURORA 06GRC_PCA 9 -  Exhibit D Feb 2010 v2" xfId="2057"/>
    <cellStyle name="_Costs not in AURORA 06GRC_PCA 9 -  Exhibit D Feb 2010 v2 2" xfId="2058"/>
    <cellStyle name="_Costs not in AURORA 06GRC_PCA 9 -  Exhibit D Feb 2010 WF" xfId="2059"/>
    <cellStyle name="_Costs not in AURORA 06GRC_PCA 9 -  Exhibit D Feb 2010 WF 2" xfId="2060"/>
    <cellStyle name="_Costs not in AURORA 06GRC_PCA 9 -  Exhibit D Jan 2010" xfId="2061"/>
    <cellStyle name="_Costs not in AURORA 06GRC_PCA 9 -  Exhibit D Jan 2010 2" xfId="2062"/>
    <cellStyle name="_Costs not in AURORA 06GRC_PCA 9 -  Exhibit D March 2010 (2)" xfId="2063"/>
    <cellStyle name="_Costs not in AURORA 06GRC_PCA 9 -  Exhibit D March 2010 (2) 2" xfId="2064"/>
    <cellStyle name="_Costs not in AURORA 06GRC_PCA 9 -  Exhibit D Nov 2010" xfId="2065"/>
    <cellStyle name="_Costs not in AURORA 06GRC_PCA 9 -  Exhibit D Nov 2010 2" xfId="2066"/>
    <cellStyle name="_Costs not in AURORA 06GRC_PCA 9 - Exhibit D at August 2010" xfId="2067"/>
    <cellStyle name="_Costs not in AURORA 06GRC_PCA 9 - Exhibit D at August 2010 2" xfId="2068"/>
    <cellStyle name="_Costs not in AURORA 06GRC_PCA 9 - Exhibit D June 2010 GRC" xfId="2069"/>
    <cellStyle name="_Costs not in AURORA 06GRC_PCA 9 - Exhibit D June 2010 GRC 2" xfId="2070"/>
    <cellStyle name="_Costs not in AURORA 06GRC_Power Costs - Comparison bx Rbtl-Staff-Jt-PC" xfId="2071"/>
    <cellStyle name="_Costs not in AURORA 06GRC_Power Costs - Comparison bx Rbtl-Staff-Jt-PC 2" xfId="2072"/>
    <cellStyle name="_Costs not in AURORA 06GRC_Power Costs - Comparison bx Rbtl-Staff-Jt-PC 2 2" xfId="2073"/>
    <cellStyle name="_Costs not in AURORA 06GRC_Power Costs - Comparison bx Rbtl-Staff-Jt-PC 3" xfId="2074"/>
    <cellStyle name="_Costs not in AURORA 06GRC_Power Costs - Comparison bx Rbtl-Staff-Jt-PC_Adj Bench DR 3 for Initial Briefs (Electric)" xfId="2075"/>
    <cellStyle name="_Costs not in AURORA 06GRC_Power Costs - Comparison bx Rbtl-Staff-Jt-PC_Adj Bench DR 3 for Initial Briefs (Electric) 2" xfId="2076"/>
    <cellStyle name="_Costs not in AURORA 06GRC_Power Costs - Comparison bx Rbtl-Staff-Jt-PC_Adj Bench DR 3 for Initial Briefs (Electric) 2 2" xfId="2077"/>
    <cellStyle name="_Costs not in AURORA 06GRC_Power Costs - Comparison bx Rbtl-Staff-Jt-PC_Adj Bench DR 3 for Initial Briefs (Electric) 3" xfId="2078"/>
    <cellStyle name="_Costs not in AURORA 06GRC_Power Costs - Comparison bx Rbtl-Staff-Jt-PC_Electric Rev Req Model (2009 GRC) Rebuttal" xfId="2079"/>
    <cellStyle name="_Costs not in AURORA 06GRC_Power Costs - Comparison bx Rbtl-Staff-Jt-PC_Electric Rev Req Model (2009 GRC) Rebuttal 2" xfId="2080"/>
    <cellStyle name="_Costs not in AURORA 06GRC_Power Costs - Comparison bx Rbtl-Staff-Jt-PC_Electric Rev Req Model (2009 GRC) Rebuttal 2 2" xfId="2081"/>
    <cellStyle name="_Costs not in AURORA 06GRC_Power Costs - Comparison bx Rbtl-Staff-Jt-PC_Electric Rev Req Model (2009 GRC) Rebuttal 3" xfId="2082"/>
    <cellStyle name="_Costs not in AURORA 06GRC_Power Costs - Comparison bx Rbtl-Staff-Jt-PC_Electric Rev Req Model (2009 GRC) Rebuttal REmoval of New  WH Solar AdjustMI" xfId="2083"/>
    <cellStyle name="_Costs not in AURORA 06GRC_Power Costs - Comparison bx Rbtl-Staff-Jt-PC_Electric Rev Req Model (2009 GRC) Rebuttal REmoval of New  WH Solar AdjustMI 2" xfId="2084"/>
    <cellStyle name="_Costs not in AURORA 06GRC_Power Costs - Comparison bx Rbtl-Staff-Jt-PC_Electric Rev Req Model (2009 GRC) Rebuttal REmoval of New  WH Solar AdjustMI 2 2" xfId="2085"/>
    <cellStyle name="_Costs not in AURORA 06GRC_Power Costs - Comparison bx Rbtl-Staff-Jt-PC_Electric Rev Req Model (2009 GRC) Rebuttal REmoval of New  WH Solar AdjustMI 3" xfId="2086"/>
    <cellStyle name="_Costs not in AURORA 06GRC_Power Costs - Comparison bx Rbtl-Staff-Jt-PC_Electric Rev Req Model (2009 GRC) Revised 01-18-2010" xfId="2087"/>
    <cellStyle name="_Costs not in AURORA 06GRC_Power Costs - Comparison bx Rbtl-Staff-Jt-PC_Electric Rev Req Model (2009 GRC) Revised 01-18-2010 2" xfId="2088"/>
    <cellStyle name="_Costs not in AURORA 06GRC_Power Costs - Comparison bx Rbtl-Staff-Jt-PC_Electric Rev Req Model (2009 GRC) Revised 01-18-2010 2 2" xfId="2089"/>
    <cellStyle name="_Costs not in AURORA 06GRC_Power Costs - Comparison bx Rbtl-Staff-Jt-PC_Electric Rev Req Model (2009 GRC) Revised 01-18-2010 3" xfId="2090"/>
    <cellStyle name="_Costs not in AURORA 06GRC_Power Costs - Comparison bx Rbtl-Staff-Jt-PC_Final Order Electric EXHIBIT A-1" xfId="2091"/>
    <cellStyle name="_Costs not in AURORA 06GRC_Power Costs - Comparison bx Rbtl-Staff-Jt-PC_Final Order Electric EXHIBIT A-1 2" xfId="2092"/>
    <cellStyle name="_Costs not in AURORA 06GRC_Power Costs - Comparison bx Rbtl-Staff-Jt-PC_Final Order Electric EXHIBIT A-1 2 2" xfId="2093"/>
    <cellStyle name="_Costs not in AURORA 06GRC_Power Costs - Comparison bx Rbtl-Staff-Jt-PC_Final Order Electric EXHIBIT A-1 3" xfId="2094"/>
    <cellStyle name="_Costs not in AURORA 06GRC_Production Adj 4.37" xfId="2095"/>
    <cellStyle name="_Costs not in AURORA 06GRC_Production Adj 4.37 2" xfId="2096"/>
    <cellStyle name="_Costs not in AURORA 06GRC_Production Adj 4.37 2 2" xfId="2097"/>
    <cellStyle name="_Costs not in AURORA 06GRC_Production Adj 4.37 3" xfId="2098"/>
    <cellStyle name="_Costs not in AURORA 06GRC_Purchased Power Adj 4.03" xfId="2099"/>
    <cellStyle name="_Costs not in AURORA 06GRC_Purchased Power Adj 4.03 2" xfId="2100"/>
    <cellStyle name="_Costs not in AURORA 06GRC_Purchased Power Adj 4.03 2 2" xfId="2101"/>
    <cellStyle name="_Costs not in AURORA 06GRC_Purchased Power Adj 4.03 3" xfId="2102"/>
    <cellStyle name="_Costs not in AURORA 06GRC_Rebuttal Power Costs" xfId="2103"/>
    <cellStyle name="_Costs not in AURORA 06GRC_Rebuttal Power Costs 2" xfId="2104"/>
    <cellStyle name="_Costs not in AURORA 06GRC_Rebuttal Power Costs 2 2" xfId="2105"/>
    <cellStyle name="_Costs not in AURORA 06GRC_Rebuttal Power Costs 3" xfId="2106"/>
    <cellStyle name="_Costs not in AURORA 06GRC_Rebuttal Power Costs_Adj Bench DR 3 for Initial Briefs (Electric)" xfId="2107"/>
    <cellStyle name="_Costs not in AURORA 06GRC_Rebuttal Power Costs_Adj Bench DR 3 for Initial Briefs (Electric) 2" xfId="2108"/>
    <cellStyle name="_Costs not in AURORA 06GRC_Rebuttal Power Costs_Adj Bench DR 3 for Initial Briefs (Electric) 2 2" xfId="2109"/>
    <cellStyle name="_Costs not in AURORA 06GRC_Rebuttal Power Costs_Adj Bench DR 3 for Initial Briefs (Electric) 3" xfId="2110"/>
    <cellStyle name="_Costs not in AURORA 06GRC_Rebuttal Power Costs_Electric Rev Req Model (2009 GRC) Rebuttal" xfId="2111"/>
    <cellStyle name="_Costs not in AURORA 06GRC_Rebuttal Power Costs_Electric Rev Req Model (2009 GRC) Rebuttal 2" xfId="2112"/>
    <cellStyle name="_Costs not in AURORA 06GRC_Rebuttal Power Costs_Electric Rev Req Model (2009 GRC) Rebuttal 2 2" xfId="2113"/>
    <cellStyle name="_Costs not in AURORA 06GRC_Rebuttal Power Costs_Electric Rev Req Model (2009 GRC) Rebuttal 3" xfId="2114"/>
    <cellStyle name="_Costs not in AURORA 06GRC_Rebuttal Power Costs_Electric Rev Req Model (2009 GRC) Rebuttal REmoval of New  WH Solar AdjustMI" xfId="2115"/>
    <cellStyle name="_Costs not in AURORA 06GRC_Rebuttal Power Costs_Electric Rev Req Model (2009 GRC) Rebuttal REmoval of New  WH Solar AdjustMI 2" xfId="2116"/>
    <cellStyle name="_Costs not in AURORA 06GRC_Rebuttal Power Costs_Electric Rev Req Model (2009 GRC) Rebuttal REmoval of New  WH Solar AdjustMI 2 2" xfId="2117"/>
    <cellStyle name="_Costs not in AURORA 06GRC_Rebuttal Power Costs_Electric Rev Req Model (2009 GRC) Rebuttal REmoval of New  WH Solar AdjustMI 3" xfId="2118"/>
    <cellStyle name="_Costs not in AURORA 06GRC_Rebuttal Power Costs_Electric Rev Req Model (2009 GRC) Revised 01-18-2010" xfId="2119"/>
    <cellStyle name="_Costs not in AURORA 06GRC_Rebuttal Power Costs_Electric Rev Req Model (2009 GRC) Revised 01-18-2010 2" xfId="2120"/>
    <cellStyle name="_Costs not in AURORA 06GRC_Rebuttal Power Costs_Electric Rev Req Model (2009 GRC) Revised 01-18-2010 2 2" xfId="2121"/>
    <cellStyle name="_Costs not in AURORA 06GRC_Rebuttal Power Costs_Electric Rev Req Model (2009 GRC) Revised 01-18-2010 3" xfId="2122"/>
    <cellStyle name="_Costs not in AURORA 06GRC_Rebuttal Power Costs_Final Order Electric EXHIBIT A-1" xfId="2123"/>
    <cellStyle name="_Costs not in AURORA 06GRC_Rebuttal Power Costs_Final Order Electric EXHIBIT A-1 2" xfId="2124"/>
    <cellStyle name="_Costs not in AURORA 06GRC_Rebuttal Power Costs_Final Order Electric EXHIBIT A-1 2 2" xfId="2125"/>
    <cellStyle name="_Costs not in AURORA 06GRC_Rebuttal Power Costs_Final Order Electric EXHIBIT A-1 3" xfId="2126"/>
    <cellStyle name="_Costs not in AURORA 06GRC_RECS vs PTC's w Interest 6-28-10" xfId="9377"/>
    <cellStyle name="_Costs not in AURORA 06GRC_revised april pca for Annette" xfId="2127"/>
    <cellStyle name="_Costs not in AURORA 06GRC_ROR &amp; CONV FACTOR" xfId="2128"/>
    <cellStyle name="_Costs not in AURORA 06GRC_ROR &amp; CONV FACTOR 2" xfId="2129"/>
    <cellStyle name="_Costs not in AURORA 06GRC_ROR &amp; CONV FACTOR 2 2" xfId="2130"/>
    <cellStyle name="_Costs not in AURORA 06GRC_ROR &amp; CONV FACTOR 3" xfId="2131"/>
    <cellStyle name="_Costs not in AURORA 06GRC_ROR 5.02" xfId="2132"/>
    <cellStyle name="_Costs not in AURORA 06GRC_ROR 5.02 2" xfId="2133"/>
    <cellStyle name="_Costs not in AURORA 06GRC_ROR 5.02 2 2" xfId="2134"/>
    <cellStyle name="_Costs not in AURORA 06GRC_ROR 5.02 3" xfId="2135"/>
    <cellStyle name="_Costs not in AURORA 06GRC_Transmission Workbook for May BOD" xfId="2136"/>
    <cellStyle name="_Costs not in AURORA 06GRC_Transmission Workbook for May BOD 2" xfId="2137"/>
    <cellStyle name="_Costs not in AURORA 06GRC_Transmission Workbook for May BOD 2 2" xfId="2138"/>
    <cellStyle name="_Costs not in AURORA 06GRC_Transmission Workbook for May BOD 3" xfId="2139"/>
    <cellStyle name="_Costs not in AURORA 06GRC_Wind Integration 10GRC" xfId="2140"/>
    <cellStyle name="_Costs not in AURORA 06GRC_Wind Integration 10GRC 2" xfId="2141"/>
    <cellStyle name="_Costs not in AURORA 06GRC_Wind Integration 10GRC 2 2" xfId="2142"/>
    <cellStyle name="_Costs not in AURORA 06GRC_Wind Integration 10GRC 3" xfId="2143"/>
    <cellStyle name="_Costs not in AURORA 2006GRC 6.15.06" xfId="2144"/>
    <cellStyle name="_Costs not in AURORA 2006GRC 6.15.06 2" xfId="2145"/>
    <cellStyle name="_Costs not in AURORA 2006GRC 6.15.06 2 2" xfId="2146"/>
    <cellStyle name="_Costs not in AURORA 2006GRC 6.15.06 2 2 2" xfId="2147"/>
    <cellStyle name="_Costs not in AURORA 2006GRC 6.15.06 2 3" xfId="2148"/>
    <cellStyle name="_Costs not in AURORA 2006GRC 6.15.06 3" xfId="2149"/>
    <cellStyle name="_Costs not in AURORA 2006GRC 6.15.06 3 2" xfId="2150"/>
    <cellStyle name="_Costs not in AURORA 2006GRC 6.15.06 3 2 2" xfId="2151"/>
    <cellStyle name="_Costs not in AURORA 2006GRC 6.15.06 3 3" xfId="2152"/>
    <cellStyle name="_Costs not in AURORA 2006GRC 6.15.06 3 3 2" xfId="2153"/>
    <cellStyle name="_Costs not in AURORA 2006GRC 6.15.06 3 4" xfId="2154"/>
    <cellStyle name="_Costs not in AURORA 2006GRC 6.15.06 3 4 2" xfId="2155"/>
    <cellStyle name="_Costs not in AURORA 2006GRC 6.15.06 4" xfId="2156"/>
    <cellStyle name="_Costs not in AURORA 2006GRC 6.15.06 4 2" xfId="2157"/>
    <cellStyle name="_Costs not in AURORA 2006GRC 6.15.06 5" xfId="2158"/>
    <cellStyle name="_Costs not in AURORA 2006GRC 6.15.06_04 07E Wild Horse Wind Expansion (C) (2)" xfId="2159"/>
    <cellStyle name="_Costs not in AURORA 2006GRC 6.15.06_04 07E Wild Horse Wind Expansion (C) (2) 2" xfId="2160"/>
    <cellStyle name="_Costs not in AURORA 2006GRC 6.15.06_04 07E Wild Horse Wind Expansion (C) (2) 2 2" xfId="2161"/>
    <cellStyle name="_Costs not in AURORA 2006GRC 6.15.06_04 07E Wild Horse Wind Expansion (C) (2) 3" xfId="2162"/>
    <cellStyle name="_Costs not in AURORA 2006GRC 6.15.06_04 07E Wild Horse Wind Expansion (C) (2)_Adj Bench DR 3 for Initial Briefs (Electric)" xfId="2163"/>
    <cellStyle name="_Costs not in AURORA 2006GRC 6.15.06_04 07E Wild Horse Wind Expansion (C) (2)_Adj Bench DR 3 for Initial Briefs (Electric) 2" xfId="2164"/>
    <cellStyle name="_Costs not in AURORA 2006GRC 6.15.06_04 07E Wild Horse Wind Expansion (C) (2)_Adj Bench DR 3 for Initial Briefs (Electric) 2 2" xfId="2165"/>
    <cellStyle name="_Costs not in AURORA 2006GRC 6.15.06_04 07E Wild Horse Wind Expansion (C) (2)_Adj Bench DR 3 for Initial Briefs (Electric) 3" xfId="2166"/>
    <cellStyle name="_Costs not in AURORA 2006GRC 6.15.06_04 07E Wild Horse Wind Expansion (C) (2)_Book1" xfId="2167"/>
    <cellStyle name="_Costs not in AURORA 2006GRC 6.15.06_04 07E Wild Horse Wind Expansion (C) (2)_Electric Rev Req Model (2009 GRC) " xfId="2168"/>
    <cellStyle name="_Costs not in AURORA 2006GRC 6.15.06_04 07E Wild Horse Wind Expansion (C) (2)_Electric Rev Req Model (2009 GRC)  2" xfId="2169"/>
    <cellStyle name="_Costs not in AURORA 2006GRC 6.15.06_04 07E Wild Horse Wind Expansion (C) (2)_Electric Rev Req Model (2009 GRC)  2 2" xfId="2170"/>
    <cellStyle name="_Costs not in AURORA 2006GRC 6.15.06_04 07E Wild Horse Wind Expansion (C) (2)_Electric Rev Req Model (2009 GRC)  3" xfId="2171"/>
    <cellStyle name="_Costs not in AURORA 2006GRC 6.15.06_04 07E Wild Horse Wind Expansion (C) (2)_Electric Rev Req Model (2009 GRC) Rebuttal" xfId="2172"/>
    <cellStyle name="_Costs not in AURORA 2006GRC 6.15.06_04 07E Wild Horse Wind Expansion (C) (2)_Electric Rev Req Model (2009 GRC) Rebuttal 2" xfId="2173"/>
    <cellStyle name="_Costs not in AURORA 2006GRC 6.15.06_04 07E Wild Horse Wind Expansion (C) (2)_Electric Rev Req Model (2009 GRC) Rebuttal 2 2" xfId="2174"/>
    <cellStyle name="_Costs not in AURORA 2006GRC 6.15.06_04 07E Wild Horse Wind Expansion (C) (2)_Electric Rev Req Model (2009 GRC) Rebuttal 3" xfId="2175"/>
    <cellStyle name="_Costs not in AURORA 2006GRC 6.15.06_04 07E Wild Horse Wind Expansion (C) (2)_Electric Rev Req Model (2009 GRC) Rebuttal REmoval of New  WH Solar AdjustMI" xfId="2176"/>
    <cellStyle name="_Costs not in AURORA 2006GRC 6.15.06_04 07E Wild Horse Wind Expansion (C) (2)_Electric Rev Req Model (2009 GRC) Rebuttal REmoval of New  WH Solar AdjustMI 2" xfId="2177"/>
    <cellStyle name="_Costs not in AURORA 2006GRC 6.15.06_04 07E Wild Horse Wind Expansion (C) (2)_Electric Rev Req Model (2009 GRC) Rebuttal REmoval of New  WH Solar AdjustMI 2 2" xfId="2178"/>
    <cellStyle name="_Costs not in AURORA 2006GRC 6.15.06_04 07E Wild Horse Wind Expansion (C) (2)_Electric Rev Req Model (2009 GRC) Rebuttal REmoval of New  WH Solar AdjustMI 3" xfId="2179"/>
    <cellStyle name="_Costs not in AURORA 2006GRC 6.15.06_04 07E Wild Horse Wind Expansion (C) (2)_Electric Rev Req Model (2009 GRC) Revised 01-18-2010" xfId="2180"/>
    <cellStyle name="_Costs not in AURORA 2006GRC 6.15.06_04 07E Wild Horse Wind Expansion (C) (2)_Electric Rev Req Model (2009 GRC) Revised 01-18-2010 2" xfId="2181"/>
    <cellStyle name="_Costs not in AURORA 2006GRC 6.15.06_04 07E Wild Horse Wind Expansion (C) (2)_Electric Rev Req Model (2009 GRC) Revised 01-18-2010 2 2" xfId="2182"/>
    <cellStyle name="_Costs not in AURORA 2006GRC 6.15.06_04 07E Wild Horse Wind Expansion (C) (2)_Electric Rev Req Model (2009 GRC) Revised 01-18-2010 3" xfId="2183"/>
    <cellStyle name="_Costs not in AURORA 2006GRC 6.15.06_04 07E Wild Horse Wind Expansion (C) (2)_Electric Rev Req Model (2010 GRC)" xfId="2184"/>
    <cellStyle name="_Costs not in AURORA 2006GRC 6.15.06_04 07E Wild Horse Wind Expansion (C) (2)_Electric Rev Req Model (2010 GRC) SF" xfId="2185"/>
    <cellStyle name="_Costs not in AURORA 2006GRC 6.15.06_04 07E Wild Horse Wind Expansion (C) (2)_Final Order Electric EXHIBIT A-1" xfId="2186"/>
    <cellStyle name="_Costs not in AURORA 2006GRC 6.15.06_04 07E Wild Horse Wind Expansion (C) (2)_Final Order Electric EXHIBIT A-1 2" xfId="2187"/>
    <cellStyle name="_Costs not in AURORA 2006GRC 6.15.06_04 07E Wild Horse Wind Expansion (C) (2)_Final Order Electric EXHIBIT A-1 2 2" xfId="2188"/>
    <cellStyle name="_Costs not in AURORA 2006GRC 6.15.06_04 07E Wild Horse Wind Expansion (C) (2)_Final Order Electric EXHIBIT A-1 3" xfId="2189"/>
    <cellStyle name="_Costs not in AURORA 2006GRC 6.15.06_04 07E Wild Horse Wind Expansion (C) (2)_TENASKA REGULATORY ASSET" xfId="2190"/>
    <cellStyle name="_Costs not in AURORA 2006GRC 6.15.06_04 07E Wild Horse Wind Expansion (C) (2)_TENASKA REGULATORY ASSET 2" xfId="2191"/>
    <cellStyle name="_Costs not in AURORA 2006GRC 6.15.06_04 07E Wild Horse Wind Expansion (C) (2)_TENASKA REGULATORY ASSET 2 2" xfId="2192"/>
    <cellStyle name="_Costs not in AURORA 2006GRC 6.15.06_04 07E Wild Horse Wind Expansion (C) (2)_TENASKA REGULATORY ASSET 3" xfId="2193"/>
    <cellStyle name="_Costs not in AURORA 2006GRC 6.15.06_16.37E Wild Horse Expansion DeferralRevwrkingfile SF" xfId="2194"/>
    <cellStyle name="_Costs not in AURORA 2006GRC 6.15.06_16.37E Wild Horse Expansion DeferralRevwrkingfile SF 2" xfId="2195"/>
    <cellStyle name="_Costs not in AURORA 2006GRC 6.15.06_16.37E Wild Horse Expansion DeferralRevwrkingfile SF 2 2" xfId="2196"/>
    <cellStyle name="_Costs not in AURORA 2006GRC 6.15.06_16.37E Wild Horse Expansion DeferralRevwrkingfile SF 3" xfId="2197"/>
    <cellStyle name="_Costs not in AURORA 2006GRC 6.15.06_2009 Compliance Filing PCA Exhibits for GRC" xfId="2198"/>
    <cellStyle name="_Costs not in AURORA 2006GRC 6.15.06_2009 Compliance Filing PCA Exhibits for GRC 2" xfId="2199"/>
    <cellStyle name="_Costs not in AURORA 2006GRC 6.15.06_2009 GRC Compl Filing - Exhibit D" xfId="2200"/>
    <cellStyle name="_Costs not in AURORA 2006GRC 6.15.06_2009 GRC Compl Filing - Exhibit D 2" xfId="2201"/>
    <cellStyle name="_Costs not in AURORA 2006GRC 6.15.06_2009 GRC Compl Filing - Exhibit D 2 2" xfId="2202"/>
    <cellStyle name="_Costs not in AURORA 2006GRC 6.15.06_2009 GRC Compl Filing - Exhibit D 3" xfId="2203"/>
    <cellStyle name="_Costs not in AURORA 2006GRC 6.15.06_2010 PTC's July1_Dec31 2010 " xfId="9378"/>
    <cellStyle name="_Costs not in AURORA 2006GRC 6.15.06_2010 PTC's Sept10_Aug11 (Version 4)" xfId="9379"/>
    <cellStyle name="_Costs not in AURORA 2006GRC 6.15.06_3.01 Income Statement" xfId="9380"/>
    <cellStyle name="_Costs not in AURORA 2006GRC 6.15.06_4 31 Regulatory Assets and Liabilities  7 06- Exhibit D" xfId="2204"/>
    <cellStyle name="_Costs not in AURORA 2006GRC 6.15.06_4 31 Regulatory Assets and Liabilities  7 06- Exhibit D 2" xfId="2205"/>
    <cellStyle name="_Costs not in AURORA 2006GRC 6.15.06_4 31 Regulatory Assets and Liabilities  7 06- Exhibit D 2 2" xfId="2206"/>
    <cellStyle name="_Costs not in AURORA 2006GRC 6.15.06_4 31 Regulatory Assets and Liabilities  7 06- Exhibit D 3" xfId="2207"/>
    <cellStyle name="_Costs not in AURORA 2006GRC 6.15.06_4 31 Regulatory Assets and Liabilities  7 06- Exhibit D_NIM Summary" xfId="2208"/>
    <cellStyle name="_Costs not in AURORA 2006GRC 6.15.06_4 31 Regulatory Assets and Liabilities  7 06- Exhibit D_NIM Summary 2" xfId="2209"/>
    <cellStyle name="_Costs not in AURORA 2006GRC 6.15.06_4 31 Regulatory Assets and Liabilities  7 06- Exhibit D_NIM Summary 2 2" xfId="2210"/>
    <cellStyle name="_Costs not in AURORA 2006GRC 6.15.06_4 31 Regulatory Assets and Liabilities  7 06- Exhibit D_NIM Summary 3" xfId="2211"/>
    <cellStyle name="_Costs not in AURORA 2006GRC 6.15.06_4 31E Reg Asset  Liab and EXH D" xfId="2212"/>
    <cellStyle name="_Costs not in AURORA 2006GRC 6.15.06_4 31E Reg Asset  Liab and EXH D _ Aug 10 Filing (2)" xfId="2213"/>
    <cellStyle name="_Costs not in AURORA 2006GRC 6.15.06_4 32 Regulatory Assets and Liabilities  7 06- Exhibit D" xfId="2214"/>
    <cellStyle name="_Costs not in AURORA 2006GRC 6.15.06_4 32 Regulatory Assets and Liabilities  7 06- Exhibit D 2" xfId="2215"/>
    <cellStyle name="_Costs not in AURORA 2006GRC 6.15.06_4 32 Regulatory Assets and Liabilities  7 06- Exhibit D 2 2" xfId="2216"/>
    <cellStyle name="_Costs not in AURORA 2006GRC 6.15.06_4 32 Regulatory Assets and Liabilities  7 06- Exhibit D 3" xfId="2217"/>
    <cellStyle name="_Costs not in AURORA 2006GRC 6.15.06_4 32 Regulatory Assets and Liabilities  7 06- Exhibit D_NIM Summary" xfId="2218"/>
    <cellStyle name="_Costs not in AURORA 2006GRC 6.15.06_4 32 Regulatory Assets and Liabilities  7 06- Exhibit D_NIM Summary 2" xfId="2219"/>
    <cellStyle name="_Costs not in AURORA 2006GRC 6.15.06_4 32 Regulatory Assets and Liabilities  7 06- Exhibit D_NIM Summary 2 2" xfId="2220"/>
    <cellStyle name="_Costs not in AURORA 2006GRC 6.15.06_4 32 Regulatory Assets and Liabilities  7 06- Exhibit D_NIM Summary 3" xfId="2221"/>
    <cellStyle name="_Costs not in AURORA 2006GRC 6.15.06_6.06E Operating Expenses" xfId="9381"/>
    <cellStyle name="_Costs not in AURORA 2006GRC 6.15.06_Att B to RECs proceeds proposal" xfId="9382"/>
    <cellStyle name="_Costs not in AURORA 2006GRC 6.15.06_AURORA Total New" xfId="2222"/>
    <cellStyle name="_Costs not in AURORA 2006GRC 6.15.06_AURORA Total New 2" xfId="2223"/>
    <cellStyle name="_Costs not in AURORA 2006GRC 6.15.06_AURORA Total New 2 2" xfId="2224"/>
    <cellStyle name="_Costs not in AURORA 2006GRC 6.15.06_AURORA Total New 3" xfId="2225"/>
    <cellStyle name="_Costs not in AURORA 2006GRC 6.15.06_Backup for Attachment B 2010-09-09" xfId="9383"/>
    <cellStyle name="_Costs not in AURORA 2006GRC 6.15.06_Bench Request - Attachment B" xfId="9384"/>
    <cellStyle name="_Costs not in AURORA 2006GRC 6.15.06_Book2" xfId="2226"/>
    <cellStyle name="_Costs not in AURORA 2006GRC 6.15.06_Book2 2" xfId="2227"/>
    <cellStyle name="_Costs not in AURORA 2006GRC 6.15.06_Book2 2 2" xfId="2228"/>
    <cellStyle name="_Costs not in AURORA 2006GRC 6.15.06_Book2 3" xfId="2229"/>
    <cellStyle name="_Costs not in AURORA 2006GRC 6.15.06_Book2_Adj Bench DR 3 for Initial Briefs (Electric)" xfId="2230"/>
    <cellStyle name="_Costs not in AURORA 2006GRC 6.15.06_Book2_Adj Bench DR 3 for Initial Briefs (Electric) 2" xfId="2231"/>
    <cellStyle name="_Costs not in AURORA 2006GRC 6.15.06_Book2_Adj Bench DR 3 for Initial Briefs (Electric) 2 2" xfId="2232"/>
    <cellStyle name="_Costs not in AURORA 2006GRC 6.15.06_Book2_Adj Bench DR 3 for Initial Briefs (Electric) 3" xfId="2233"/>
    <cellStyle name="_Costs not in AURORA 2006GRC 6.15.06_Book2_Electric Rev Req Model (2009 GRC) Rebuttal" xfId="2234"/>
    <cellStyle name="_Costs not in AURORA 2006GRC 6.15.06_Book2_Electric Rev Req Model (2009 GRC) Rebuttal 2" xfId="2235"/>
    <cellStyle name="_Costs not in AURORA 2006GRC 6.15.06_Book2_Electric Rev Req Model (2009 GRC) Rebuttal 2 2" xfId="2236"/>
    <cellStyle name="_Costs not in AURORA 2006GRC 6.15.06_Book2_Electric Rev Req Model (2009 GRC) Rebuttal 3" xfId="2237"/>
    <cellStyle name="_Costs not in AURORA 2006GRC 6.15.06_Book2_Electric Rev Req Model (2009 GRC) Rebuttal REmoval of New  WH Solar AdjustMI" xfId="2238"/>
    <cellStyle name="_Costs not in AURORA 2006GRC 6.15.06_Book2_Electric Rev Req Model (2009 GRC) Rebuttal REmoval of New  WH Solar AdjustMI 2" xfId="2239"/>
    <cellStyle name="_Costs not in AURORA 2006GRC 6.15.06_Book2_Electric Rev Req Model (2009 GRC) Rebuttal REmoval of New  WH Solar AdjustMI 2 2" xfId="2240"/>
    <cellStyle name="_Costs not in AURORA 2006GRC 6.15.06_Book2_Electric Rev Req Model (2009 GRC) Rebuttal REmoval of New  WH Solar AdjustMI 3" xfId="2241"/>
    <cellStyle name="_Costs not in AURORA 2006GRC 6.15.06_Book2_Electric Rev Req Model (2009 GRC) Revised 01-18-2010" xfId="2242"/>
    <cellStyle name="_Costs not in AURORA 2006GRC 6.15.06_Book2_Electric Rev Req Model (2009 GRC) Revised 01-18-2010 2" xfId="2243"/>
    <cellStyle name="_Costs not in AURORA 2006GRC 6.15.06_Book2_Electric Rev Req Model (2009 GRC) Revised 01-18-2010 2 2" xfId="2244"/>
    <cellStyle name="_Costs not in AURORA 2006GRC 6.15.06_Book2_Electric Rev Req Model (2009 GRC) Revised 01-18-2010 3" xfId="2245"/>
    <cellStyle name="_Costs not in AURORA 2006GRC 6.15.06_Book2_Final Order Electric EXHIBIT A-1" xfId="2246"/>
    <cellStyle name="_Costs not in AURORA 2006GRC 6.15.06_Book2_Final Order Electric EXHIBIT A-1 2" xfId="2247"/>
    <cellStyle name="_Costs not in AURORA 2006GRC 6.15.06_Book2_Final Order Electric EXHIBIT A-1 2 2" xfId="2248"/>
    <cellStyle name="_Costs not in AURORA 2006GRC 6.15.06_Book2_Final Order Electric EXHIBIT A-1 3" xfId="2249"/>
    <cellStyle name="_Costs not in AURORA 2006GRC 6.15.06_Book4" xfId="2250"/>
    <cellStyle name="_Costs not in AURORA 2006GRC 6.15.06_Book4 2" xfId="2251"/>
    <cellStyle name="_Costs not in AURORA 2006GRC 6.15.06_Book4 2 2" xfId="2252"/>
    <cellStyle name="_Costs not in AURORA 2006GRC 6.15.06_Book4 3" xfId="2253"/>
    <cellStyle name="_Costs not in AURORA 2006GRC 6.15.06_Book9" xfId="2254"/>
    <cellStyle name="_Costs not in AURORA 2006GRC 6.15.06_Book9 2" xfId="2255"/>
    <cellStyle name="_Costs not in AURORA 2006GRC 6.15.06_Book9 2 2" xfId="2256"/>
    <cellStyle name="_Costs not in AURORA 2006GRC 6.15.06_Book9 3" xfId="2257"/>
    <cellStyle name="_Costs not in AURORA 2006GRC 6.15.06_DEM-WP(C) Chelan Power Costs" xfId="2258"/>
    <cellStyle name="_Costs not in AURORA 2006GRC 6.15.06_DEM-WP(C) Gas Transport 2010GRC" xfId="2259"/>
    <cellStyle name="_Costs not in AURORA 2006GRC 6.15.06_Exh A-1 resulting from UE-112050 effective Jan 1 2012" xfId="2260"/>
    <cellStyle name="_Costs not in AURORA 2006GRC 6.15.06_Exh G - Klamath Peaker PPA fr C Locke 2-12" xfId="2261"/>
    <cellStyle name="_Costs not in AURORA 2006GRC 6.15.06_Exhibit A-1 effective 4-1-11 fr S Free 12-11" xfId="2262"/>
    <cellStyle name="_Costs not in AURORA 2006GRC 6.15.06_INPUTS" xfId="2263"/>
    <cellStyle name="_Costs not in AURORA 2006GRC 6.15.06_INPUTS 2" xfId="2264"/>
    <cellStyle name="_Costs not in AURORA 2006GRC 6.15.06_INPUTS 2 2" xfId="2265"/>
    <cellStyle name="_Costs not in AURORA 2006GRC 6.15.06_INPUTS 3" xfId="2266"/>
    <cellStyle name="_Costs not in AURORA 2006GRC 6.15.06_Low Income 2010 RevRequirement" xfId="9385"/>
    <cellStyle name="_Costs not in AURORA 2006GRC 6.15.06_Low Income 2010 RevRequirement (2)" xfId="9386"/>
    <cellStyle name="_Costs not in AURORA 2006GRC 6.15.06_NIM Summary" xfId="2267"/>
    <cellStyle name="_Costs not in AURORA 2006GRC 6.15.06_NIM Summary 09GRC" xfId="2268"/>
    <cellStyle name="_Costs not in AURORA 2006GRC 6.15.06_NIM Summary 09GRC 2" xfId="2269"/>
    <cellStyle name="_Costs not in AURORA 2006GRC 6.15.06_NIM Summary 09GRC 2 2" xfId="2270"/>
    <cellStyle name="_Costs not in AURORA 2006GRC 6.15.06_NIM Summary 09GRC 3" xfId="2271"/>
    <cellStyle name="_Costs not in AURORA 2006GRC 6.15.06_NIM Summary 10" xfId="2272"/>
    <cellStyle name="_Costs not in AURORA 2006GRC 6.15.06_NIM Summary 2" xfId="2273"/>
    <cellStyle name="_Costs not in AURORA 2006GRC 6.15.06_NIM Summary 2 2" xfId="2274"/>
    <cellStyle name="_Costs not in AURORA 2006GRC 6.15.06_NIM Summary 3" xfId="2275"/>
    <cellStyle name="_Costs not in AURORA 2006GRC 6.15.06_NIM Summary 4" xfId="2276"/>
    <cellStyle name="_Costs not in AURORA 2006GRC 6.15.06_NIM Summary 5" xfId="2277"/>
    <cellStyle name="_Costs not in AURORA 2006GRC 6.15.06_NIM Summary 6" xfId="2278"/>
    <cellStyle name="_Costs not in AURORA 2006GRC 6.15.06_NIM Summary 7" xfId="2279"/>
    <cellStyle name="_Costs not in AURORA 2006GRC 6.15.06_NIM Summary 8" xfId="2280"/>
    <cellStyle name="_Costs not in AURORA 2006GRC 6.15.06_NIM Summary 9" xfId="2281"/>
    <cellStyle name="_Costs not in AURORA 2006GRC 6.15.06_Oct2010toSep2011LwIncLead" xfId="9387"/>
    <cellStyle name="_Costs not in AURORA 2006GRC 6.15.06_PCA 10 -  Exhibit D Dec 2011" xfId="2282"/>
    <cellStyle name="_Costs not in AURORA 2006GRC 6.15.06_PCA 10 -  Exhibit D from A Kellogg Jan 2011" xfId="2283"/>
    <cellStyle name="_Costs not in AURORA 2006GRC 6.15.06_PCA 10 -  Exhibit D from A Kellogg July 2011" xfId="2284"/>
    <cellStyle name="_Costs not in AURORA 2006GRC 6.15.06_PCA 10 -  Exhibit D from S Free Rcv'd 12-11" xfId="2285"/>
    <cellStyle name="_Costs not in AURORA 2006GRC 6.15.06_PCA 11 -  Exhibit D Apr 2012 fr A Kellogg v2" xfId="2286"/>
    <cellStyle name="_Costs not in AURORA 2006GRC 6.15.06_PCA 11 -  Exhibit D Jan 2012 fr A Kellogg" xfId="2287"/>
    <cellStyle name="_Costs not in AURORA 2006GRC 6.15.06_PCA 11 -  Exhibit D Jan 2012 WF" xfId="2288"/>
    <cellStyle name="_Costs not in AURORA 2006GRC 6.15.06_PCA 9 -  Exhibit D April 2010" xfId="2289"/>
    <cellStyle name="_Costs not in AURORA 2006GRC 6.15.06_PCA 9 -  Exhibit D April 2010 (3)" xfId="2290"/>
    <cellStyle name="_Costs not in AURORA 2006GRC 6.15.06_PCA 9 -  Exhibit D April 2010 (3) 2" xfId="2291"/>
    <cellStyle name="_Costs not in AURORA 2006GRC 6.15.06_PCA 9 -  Exhibit D April 2010 (3) 2 2" xfId="2292"/>
    <cellStyle name="_Costs not in AURORA 2006GRC 6.15.06_PCA 9 -  Exhibit D April 2010 (3) 3" xfId="2293"/>
    <cellStyle name="_Costs not in AURORA 2006GRC 6.15.06_PCA 9 -  Exhibit D April 2010 2" xfId="2294"/>
    <cellStyle name="_Costs not in AURORA 2006GRC 6.15.06_PCA 9 -  Exhibit D April 2010 3" xfId="2295"/>
    <cellStyle name="_Costs not in AURORA 2006GRC 6.15.06_PCA 9 -  Exhibit D April 2010 4" xfId="2296"/>
    <cellStyle name="_Costs not in AURORA 2006GRC 6.15.06_PCA 9 -  Exhibit D April 2010 5" xfId="2297"/>
    <cellStyle name="_Costs not in AURORA 2006GRC 6.15.06_PCA 9 -  Exhibit D April 2010 6" xfId="2298"/>
    <cellStyle name="_Costs not in AURORA 2006GRC 6.15.06_PCA 9 -  Exhibit D April 2010 7" xfId="2299"/>
    <cellStyle name="_Costs not in AURORA 2006GRC 6.15.06_PCA 9 -  Exhibit D Nov 2010" xfId="2300"/>
    <cellStyle name="_Costs not in AURORA 2006GRC 6.15.06_PCA 9 -  Exhibit D Nov 2010 2" xfId="2301"/>
    <cellStyle name="_Costs not in AURORA 2006GRC 6.15.06_PCA 9 - Exhibit D at August 2010" xfId="2302"/>
    <cellStyle name="_Costs not in AURORA 2006GRC 6.15.06_PCA 9 - Exhibit D at August 2010 2" xfId="2303"/>
    <cellStyle name="_Costs not in AURORA 2006GRC 6.15.06_PCA 9 - Exhibit D June 2010 GRC" xfId="2304"/>
    <cellStyle name="_Costs not in AURORA 2006GRC 6.15.06_PCA 9 - Exhibit D June 2010 GRC 2" xfId="2305"/>
    <cellStyle name="_Costs not in AURORA 2006GRC 6.15.06_Power Costs - Comparison bx Rbtl-Staff-Jt-PC" xfId="2306"/>
    <cellStyle name="_Costs not in AURORA 2006GRC 6.15.06_Power Costs - Comparison bx Rbtl-Staff-Jt-PC 2" xfId="2307"/>
    <cellStyle name="_Costs not in AURORA 2006GRC 6.15.06_Power Costs - Comparison bx Rbtl-Staff-Jt-PC 2 2" xfId="2308"/>
    <cellStyle name="_Costs not in AURORA 2006GRC 6.15.06_Power Costs - Comparison bx Rbtl-Staff-Jt-PC 3" xfId="2309"/>
    <cellStyle name="_Costs not in AURORA 2006GRC 6.15.06_Power Costs - Comparison bx Rbtl-Staff-Jt-PC_Adj Bench DR 3 for Initial Briefs (Electric)" xfId="2310"/>
    <cellStyle name="_Costs not in AURORA 2006GRC 6.15.06_Power Costs - Comparison bx Rbtl-Staff-Jt-PC_Adj Bench DR 3 for Initial Briefs (Electric) 2" xfId="2311"/>
    <cellStyle name="_Costs not in AURORA 2006GRC 6.15.06_Power Costs - Comparison bx Rbtl-Staff-Jt-PC_Adj Bench DR 3 for Initial Briefs (Electric) 2 2" xfId="2312"/>
    <cellStyle name="_Costs not in AURORA 2006GRC 6.15.06_Power Costs - Comparison bx Rbtl-Staff-Jt-PC_Adj Bench DR 3 for Initial Briefs (Electric) 3" xfId="2313"/>
    <cellStyle name="_Costs not in AURORA 2006GRC 6.15.06_Power Costs - Comparison bx Rbtl-Staff-Jt-PC_Electric Rev Req Model (2009 GRC) Rebuttal" xfId="2314"/>
    <cellStyle name="_Costs not in AURORA 2006GRC 6.15.06_Power Costs - Comparison bx Rbtl-Staff-Jt-PC_Electric Rev Req Model (2009 GRC) Rebuttal 2" xfId="2315"/>
    <cellStyle name="_Costs not in AURORA 2006GRC 6.15.06_Power Costs - Comparison bx Rbtl-Staff-Jt-PC_Electric Rev Req Model (2009 GRC) Rebuttal 2 2" xfId="2316"/>
    <cellStyle name="_Costs not in AURORA 2006GRC 6.15.06_Power Costs - Comparison bx Rbtl-Staff-Jt-PC_Electric Rev Req Model (2009 GRC) Rebuttal 3" xfId="2317"/>
    <cellStyle name="_Costs not in AURORA 2006GRC 6.15.06_Power Costs - Comparison bx Rbtl-Staff-Jt-PC_Electric Rev Req Model (2009 GRC) Rebuttal REmoval of New  WH Solar AdjustMI" xfId="2318"/>
    <cellStyle name="_Costs not in AURORA 2006GRC 6.15.06_Power Costs - Comparison bx Rbtl-Staff-Jt-PC_Electric Rev Req Model (2009 GRC) Rebuttal REmoval of New  WH Solar AdjustMI 2" xfId="2319"/>
    <cellStyle name="_Costs not in AURORA 2006GRC 6.15.06_Power Costs - Comparison bx Rbtl-Staff-Jt-PC_Electric Rev Req Model (2009 GRC) Rebuttal REmoval of New  WH Solar AdjustMI 2 2" xfId="2320"/>
    <cellStyle name="_Costs not in AURORA 2006GRC 6.15.06_Power Costs - Comparison bx Rbtl-Staff-Jt-PC_Electric Rev Req Model (2009 GRC) Rebuttal REmoval of New  WH Solar AdjustMI 3" xfId="2321"/>
    <cellStyle name="_Costs not in AURORA 2006GRC 6.15.06_Power Costs - Comparison bx Rbtl-Staff-Jt-PC_Electric Rev Req Model (2009 GRC) Revised 01-18-2010" xfId="2322"/>
    <cellStyle name="_Costs not in AURORA 2006GRC 6.15.06_Power Costs - Comparison bx Rbtl-Staff-Jt-PC_Electric Rev Req Model (2009 GRC) Revised 01-18-2010 2" xfId="2323"/>
    <cellStyle name="_Costs not in AURORA 2006GRC 6.15.06_Power Costs - Comparison bx Rbtl-Staff-Jt-PC_Electric Rev Req Model (2009 GRC) Revised 01-18-2010 2 2" xfId="2324"/>
    <cellStyle name="_Costs not in AURORA 2006GRC 6.15.06_Power Costs - Comparison bx Rbtl-Staff-Jt-PC_Electric Rev Req Model (2009 GRC) Revised 01-18-2010 3" xfId="2325"/>
    <cellStyle name="_Costs not in AURORA 2006GRC 6.15.06_Power Costs - Comparison bx Rbtl-Staff-Jt-PC_Final Order Electric EXHIBIT A-1" xfId="2326"/>
    <cellStyle name="_Costs not in AURORA 2006GRC 6.15.06_Power Costs - Comparison bx Rbtl-Staff-Jt-PC_Final Order Electric EXHIBIT A-1 2" xfId="2327"/>
    <cellStyle name="_Costs not in AURORA 2006GRC 6.15.06_Power Costs - Comparison bx Rbtl-Staff-Jt-PC_Final Order Electric EXHIBIT A-1 2 2" xfId="2328"/>
    <cellStyle name="_Costs not in AURORA 2006GRC 6.15.06_Power Costs - Comparison bx Rbtl-Staff-Jt-PC_Final Order Electric EXHIBIT A-1 3" xfId="2329"/>
    <cellStyle name="_Costs not in AURORA 2006GRC 6.15.06_Production Adj 4.37" xfId="2330"/>
    <cellStyle name="_Costs not in AURORA 2006GRC 6.15.06_Production Adj 4.37 2" xfId="2331"/>
    <cellStyle name="_Costs not in AURORA 2006GRC 6.15.06_Production Adj 4.37 2 2" xfId="2332"/>
    <cellStyle name="_Costs not in AURORA 2006GRC 6.15.06_Production Adj 4.37 3" xfId="2333"/>
    <cellStyle name="_Costs not in AURORA 2006GRC 6.15.06_Purchased Power Adj 4.03" xfId="2334"/>
    <cellStyle name="_Costs not in AURORA 2006GRC 6.15.06_Purchased Power Adj 4.03 2" xfId="2335"/>
    <cellStyle name="_Costs not in AURORA 2006GRC 6.15.06_Purchased Power Adj 4.03 2 2" xfId="2336"/>
    <cellStyle name="_Costs not in AURORA 2006GRC 6.15.06_Purchased Power Adj 4.03 3" xfId="2337"/>
    <cellStyle name="_Costs not in AURORA 2006GRC 6.15.06_Rebuttal Power Costs" xfId="2338"/>
    <cellStyle name="_Costs not in AURORA 2006GRC 6.15.06_Rebuttal Power Costs 2" xfId="2339"/>
    <cellStyle name="_Costs not in AURORA 2006GRC 6.15.06_Rebuttal Power Costs 2 2" xfId="2340"/>
    <cellStyle name="_Costs not in AURORA 2006GRC 6.15.06_Rebuttal Power Costs 3" xfId="2341"/>
    <cellStyle name="_Costs not in AURORA 2006GRC 6.15.06_Rebuttal Power Costs_Adj Bench DR 3 for Initial Briefs (Electric)" xfId="2342"/>
    <cellStyle name="_Costs not in AURORA 2006GRC 6.15.06_Rebuttal Power Costs_Adj Bench DR 3 for Initial Briefs (Electric) 2" xfId="2343"/>
    <cellStyle name="_Costs not in AURORA 2006GRC 6.15.06_Rebuttal Power Costs_Adj Bench DR 3 for Initial Briefs (Electric) 2 2" xfId="2344"/>
    <cellStyle name="_Costs not in AURORA 2006GRC 6.15.06_Rebuttal Power Costs_Adj Bench DR 3 for Initial Briefs (Electric) 3" xfId="2345"/>
    <cellStyle name="_Costs not in AURORA 2006GRC 6.15.06_Rebuttal Power Costs_Electric Rev Req Model (2009 GRC) Rebuttal" xfId="2346"/>
    <cellStyle name="_Costs not in AURORA 2006GRC 6.15.06_Rebuttal Power Costs_Electric Rev Req Model (2009 GRC) Rebuttal 2" xfId="2347"/>
    <cellStyle name="_Costs not in AURORA 2006GRC 6.15.06_Rebuttal Power Costs_Electric Rev Req Model (2009 GRC) Rebuttal 2 2" xfId="2348"/>
    <cellStyle name="_Costs not in AURORA 2006GRC 6.15.06_Rebuttal Power Costs_Electric Rev Req Model (2009 GRC) Rebuttal 3" xfId="2349"/>
    <cellStyle name="_Costs not in AURORA 2006GRC 6.15.06_Rebuttal Power Costs_Electric Rev Req Model (2009 GRC) Rebuttal REmoval of New  WH Solar AdjustMI" xfId="2350"/>
    <cellStyle name="_Costs not in AURORA 2006GRC 6.15.06_Rebuttal Power Costs_Electric Rev Req Model (2009 GRC) Rebuttal REmoval of New  WH Solar AdjustMI 2" xfId="2351"/>
    <cellStyle name="_Costs not in AURORA 2006GRC 6.15.06_Rebuttal Power Costs_Electric Rev Req Model (2009 GRC) Rebuttal REmoval of New  WH Solar AdjustMI 2 2" xfId="2352"/>
    <cellStyle name="_Costs not in AURORA 2006GRC 6.15.06_Rebuttal Power Costs_Electric Rev Req Model (2009 GRC) Rebuttal REmoval of New  WH Solar AdjustMI 3" xfId="2353"/>
    <cellStyle name="_Costs not in AURORA 2006GRC 6.15.06_Rebuttal Power Costs_Electric Rev Req Model (2009 GRC) Revised 01-18-2010" xfId="2354"/>
    <cellStyle name="_Costs not in AURORA 2006GRC 6.15.06_Rebuttal Power Costs_Electric Rev Req Model (2009 GRC) Revised 01-18-2010 2" xfId="2355"/>
    <cellStyle name="_Costs not in AURORA 2006GRC 6.15.06_Rebuttal Power Costs_Electric Rev Req Model (2009 GRC) Revised 01-18-2010 2 2" xfId="2356"/>
    <cellStyle name="_Costs not in AURORA 2006GRC 6.15.06_Rebuttal Power Costs_Electric Rev Req Model (2009 GRC) Revised 01-18-2010 3" xfId="2357"/>
    <cellStyle name="_Costs not in AURORA 2006GRC 6.15.06_Rebuttal Power Costs_Final Order Electric EXHIBIT A-1" xfId="2358"/>
    <cellStyle name="_Costs not in AURORA 2006GRC 6.15.06_Rebuttal Power Costs_Final Order Electric EXHIBIT A-1 2" xfId="2359"/>
    <cellStyle name="_Costs not in AURORA 2006GRC 6.15.06_Rebuttal Power Costs_Final Order Electric EXHIBIT A-1 2 2" xfId="2360"/>
    <cellStyle name="_Costs not in AURORA 2006GRC 6.15.06_Rebuttal Power Costs_Final Order Electric EXHIBIT A-1 3" xfId="2361"/>
    <cellStyle name="_Costs not in AURORA 2006GRC 6.15.06_RECS vs PTC's w Interest 6-28-10" xfId="9388"/>
    <cellStyle name="_Costs not in AURORA 2006GRC 6.15.06_revised april pca for Annette" xfId="2362"/>
    <cellStyle name="_Costs not in AURORA 2006GRC 6.15.06_ROR &amp; CONV FACTOR" xfId="2363"/>
    <cellStyle name="_Costs not in AURORA 2006GRC 6.15.06_ROR &amp; CONV FACTOR 2" xfId="2364"/>
    <cellStyle name="_Costs not in AURORA 2006GRC 6.15.06_ROR &amp; CONV FACTOR 2 2" xfId="2365"/>
    <cellStyle name="_Costs not in AURORA 2006GRC 6.15.06_ROR &amp; CONV FACTOR 3" xfId="2366"/>
    <cellStyle name="_Costs not in AURORA 2006GRC 6.15.06_ROR 5.02" xfId="2367"/>
    <cellStyle name="_Costs not in AURORA 2006GRC 6.15.06_ROR 5.02 2" xfId="2368"/>
    <cellStyle name="_Costs not in AURORA 2006GRC 6.15.06_ROR 5.02 2 2" xfId="2369"/>
    <cellStyle name="_Costs not in AURORA 2006GRC 6.15.06_ROR 5.02 3" xfId="2370"/>
    <cellStyle name="_Costs not in AURORA 2006GRC 6.15.06_Wind Integration 10GRC" xfId="2371"/>
    <cellStyle name="_Costs not in AURORA 2006GRC 6.15.06_Wind Integration 10GRC 2" xfId="2372"/>
    <cellStyle name="_Costs not in AURORA 2006GRC 6.15.06_Wind Integration 10GRC 2 2" xfId="2373"/>
    <cellStyle name="_Costs not in AURORA 2006GRC 6.15.06_Wind Integration 10GRC 3" xfId="2374"/>
    <cellStyle name="_Costs not in AURORA 2006GRC w gas price updated" xfId="2375"/>
    <cellStyle name="_Costs not in AURORA 2006GRC w gas price updated 2" xfId="2376"/>
    <cellStyle name="_Costs not in AURORA 2006GRC w gas price updated 2 2" xfId="2377"/>
    <cellStyle name="_Costs not in AURORA 2006GRC w gas price updated 3" xfId="2378"/>
    <cellStyle name="_Costs not in AURORA 2006GRC w gas price updated_Adj Bench DR 3 for Initial Briefs (Electric)" xfId="2379"/>
    <cellStyle name="_Costs not in AURORA 2006GRC w gas price updated_Adj Bench DR 3 for Initial Briefs (Electric) 2" xfId="2380"/>
    <cellStyle name="_Costs not in AURORA 2006GRC w gas price updated_Adj Bench DR 3 for Initial Briefs (Electric) 2 2" xfId="2381"/>
    <cellStyle name="_Costs not in AURORA 2006GRC w gas price updated_Adj Bench DR 3 for Initial Briefs (Electric) 3" xfId="2382"/>
    <cellStyle name="_Costs not in AURORA 2006GRC w gas price updated_Book1" xfId="2383"/>
    <cellStyle name="_Costs not in AURORA 2006GRC w gas price updated_Book2" xfId="2384"/>
    <cellStyle name="_Costs not in AURORA 2006GRC w gas price updated_Book2 2" xfId="2385"/>
    <cellStyle name="_Costs not in AURORA 2006GRC w gas price updated_Book2 2 2" xfId="2386"/>
    <cellStyle name="_Costs not in AURORA 2006GRC w gas price updated_Book2 3" xfId="2387"/>
    <cellStyle name="_Costs not in AURORA 2006GRC w gas price updated_Book2_Adj Bench DR 3 for Initial Briefs (Electric)" xfId="2388"/>
    <cellStyle name="_Costs not in AURORA 2006GRC w gas price updated_Book2_Adj Bench DR 3 for Initial Briefs (Electric) 2" xfId="2389"/>
    <cellStyle name="_Costs not in AURORA 2006GRC w gas price updated_Book2_Adj Bench DR 3 for Initial Briefs (Electric) 2 2" xfId="2390"/>
    <cellStyle name="_Costs not in AURORA 2006GRC w gas price updated_Book2_Adj Bench DR 3 for Initial Briefs (Electric) 3" xfId="2391"/>
    <cellStyle name="_Costs not in AURORA 2006GRC w gas price updated_Book2_Electric Rev Req Model (2009 GRC) Rebuttal" xfId="2392"/>
    <cellStyle name="_Costs not in AURORA 2006GRC w gas price updated_Book2_Electric Rev Req Model (2009 GRC) Rebuttal 2" xfId="2393"/>
    <cellStyle name="_Costs not in AURORA 2006GRC w gas price updated_Book2_Electric Rev Req Model (2009 GRC) Rebuttal 2 2" xfId="2394"/>
    <cellStyle name="_Costs not in AURORA 2006GRC w gas price updated_Book2_Electric Rev Req Model (2009 GRC) Rebuttal 3" xfId="2395"/>
    <cellStyle name="_Costs not in AURORA 2006GRC w gas price updated_Book2_Electric Rev Req Model (2009 GRC) Rebuttal REmoval of New  WH Solar AdjustMI" xfId="2396"/>
    <cellStyle name="_Costs not in AURORA 2006GRC w gas price updated_Book2_Electric Rev Req Model (2009 GRC) Rebuttal REmoval of New  WH Solar AdjustMI 2" xfId="2397"/>
    <cellStyle name="_Costs not in AURORA 2006GRC w gas price updated_Book2_Electric Rev Req Model (2009 GRC) Rebuttal REmoval of New  WH Solar AdjustMI 2 2" xfId="2398"/>
    <cellStyle name="_Costs not in AURORA 2006GRC w gas price updated_Book2_Electric Rev Req Model (2009 GRC) Rebuttal REmoval of New  WH Solar AdjustMI 3" xfId="2399"/>
    <cellStyle name="_Costs not in AURORA 2006GRC w gas price updated_Book2_Electric Rev Req Model (2009 GRC) Revised 01-18-2010" xfId="2400"/>
    <cellStyle name="_Costs not in AURORA 2006GRC w gas price updated_Book2_Electric Rev Req Model (2009 GRC) Revised 01-18-2010 2" xfId="2401"/>
    <cellStyle name="_Costs not in AURORA 2006GRC w gas price updated_Book2_Electric Rev Req Model (2009 GRC) Revised 01-18-2010 2 2" xfId="2402"/>
    <cellStyle name="_Costs not in AURORA 2006GRC w gas price updated_Book2_Electric Rev Req Model (2009 GRC) Revised 01-18-2010 3" xfId="2403"/>
    <cellStyle name="_Costs not in AURORA 2006GRC w gas price updated_Book2_Final Order Electric EXHIBIT A-1" xfId="2404"/>
    <cellStyle name="_Costs not in AURORA 2006GRC w gas price updated_Book2_Final Order Electric EXHIBIT A-1 2" xfId="2405"/>
    <cellStyle name="_Costs not in AURORA 2006GRC w gas price updated_Book2_Final Order Electric EXHIBIT A-1 2 2" xfId="2406"/>
    <cellStyle name="_Costs not in AURORA 2006GRC w gas price updated_Book2_Final Order Electric EXHIBIT A-1 3" xfId="2407"/>
    <cellStyle name="_Costs not in AURORA 2006GRC w gas price updated_Colstrip 1&amp;2 Annual O&amp;M Budgets" xfId="2408"/>
    <cellStyle name="_Costs not in AURORA 2006GRC w gas price updated_DEM-WP(C) Production O&amp;M 2010GRC As-Filed" xfId="2409"/>
    <cellStyle name="_Costs not in AURORA 2006GRC w gas price updated_DEM-WP(C) Production O&amp;M 2010GRC As-Filed 2" xfId="2410"/>
    <cellStyle name="_Costs not in AURORA 2006GRC w gas price updated_Electric Rev Req Model (2009 GRC) " xfId="2411"/>
    <cellStyle name="_Costs not in AURORA 2006GRC w gas price updated_Electric Rev Req Model (2009 GRC)  2" xfId="2412"/>
    <cellStyle name="_Costs not in AURORA 2006GRC w gas price updated_Electric Rev Req Model (2009 GRC)  2 2" xfId="2413"/>
    <cellStyle name="_Costs not in AURORA 2006GRC w gas price updated_Electric Rev Req Model (2009 GRC)  3" xfId="2414"/>
    <cellStyle name="_Costs not in AURORA 2006GRC w gas price updated_Electric Rev Req Model (2009 GRC) Rebuttal" xfId="2415"/>
    <cellStyle name="_Costs not in AURORA 2006GRC w gas price updated_Electric Rev Req Model (2009 GRC) Rebuttal 2" xfId="2416"/>
    <cellStyle name="_Costs not in AURORA 2006GRC w gas price updated_Electric Rev Req Model (2009 GRC) Rebuttal 2 2" xfId="2417"/>
    <cellStyle name="_Costs not in AURORA 2006GRC w gas price updated_Electric Rev Req Model (2009 GRC) Rebuttal 3" xfId="2418"/>
    <cellStyle name="_Costs not in AURORA 2006GRC w gas price updated_Electric Rev Req Model (2009 GRC) Rebuttal REmoval of New  WH Solar AdjustMI" xfId="2419"/>
    <cellStyle name="_Costs not in AURORA 2006GRC w gas price updated_Electric Rev Req Model (2009 GRC) Rebuttal REmoval of New  WH Solar AdjustMI 2" xfId="2420"/>
    <cellStyle name="_Costs not in AURORA 2006GRC w gas price updated_Electric Rev Req Model (2009 GRC) Rebuttal REmoval of New  WH Solar AdjustMI 2 2" xfId="2421"/>
    <cellStyle name="_Costs not in AURORA 2006GRC w gas price updated_Electric Rev Req Model (2009 GRC) Rebuttal REmoval of New  WH Solar AdjustMI 3" xfId="2422"/>
    <cellStyle name="_Costs not in AURORA 2006GRC w gas price updated_Electric Rev Req Model (2009 GRC) Revised 01-18-2010" xfId="2423"/>
    <cellStyle name="_Costs not in AURORA 2006GRC w gas price updated_Electric Rev Req Model (2009 GRC) Revised 01-18-2010 2" xfId="2424"/>
    <cellStyle name="_Costs not in AURORA 2006GRC w gas price updated_Electric Rev Req Model (2009 GRC) Revised 01-18-2010 2 2" xfId="2425"/>
    <cellStyle name="_Costs not in AURORA 2006GRC w gas price updated_Electric Rev Req Model (2009 GRC) Revised 01-18-2010 3" xfId="2426"/>
    <cellStyle name="_Costs not in AURORA 2006GRC w gas price updated_Electric Rev Req Model (2010 GRC)" xfId="2427"/>
    <cellStyle name="_Costs not in AURORA 2006GRC w gas price updated_Electric Rev Req Model (2010 GRC) SF" xfId="2428"/>
    <cellStyle name="_Costs not in AURORA 2006GRC w gas price updated_Final Order Electric EXHIBIT A-1" xfId="2429"/>
    <cellStyle name="_Costs not in AURORA 2006GRC w gas price updated_Final Order Electric EXHIBIT A-1 2" xfId="2430"/>
    <cellStyle name="_Costs not in AURORA 2006GRC w gas price updated_Final Order Electric EXHIBIT A-1 2 2" xfId="2431"/>
    <cellStyle name="_Costs not in AURORA 2006GRC w gas price updated_Final Order Electric EXHIBIT A-1 3" xfId="2432"/>
    <cellStyle name="_Costs not in AURORA 2006GRC w gas price updated_NIM Summary" xfId="2433"/>
    <cellStyle name="_Costs not in AURORA 2006GRC w gas price updated_NIM Summary 2" xfId="2434"/>
    <cellStyle name="_Costs not in AURORA 2006GRC w gas price updated_NIM Summary 2 2" xfId="2435"/>
    <cellStyle name="_Costs not in AURORA 2006GRC w gas price updated_NIM Summary 3" xfId="2436"/>
    <cellStyle name="_Costs not in AURORA 2006GRC w gas price updated_Rebuttal Power Costs" xfId="2437"/>
    <cellStyle name="_Costs not in AURORA 2006GRC w gas price updated_Rebuttal Power Costs 2" xfId="2438"/>
    <cellStyle name="_Costs not in AURORA 2006GRC w gas price updated_Rebuttal Power Costs 2 2" xfId="2439"/>
    <cellStyle name="_Costs not in AURORA 2006GRC w gas price updated_Rebuttal Power Costs 3" xfId="2440"/>
    <cellStyle name="_Costs not in AURORA 2006GRC w gas price updated_Rebuttal Power Costs_Adj Bench DR 3 for Initial Briefs (Electric)" xfId="2441"/>
    <cellStyle name="_Costs not in AURORA 2006GRC w gas price updated_Rebuttal Power Costs_Adj Bench DR 3 for Initial Briefs (Electric) 2" xfId="2442"/>
    <cellStyle name="_Costs not in AURORA 2006GRC w gas price updated_Rebuttal Power Costs_Adj Bench DR 3 for Initial Briefs (Electric) 2 2" xfId="2443"/>
    <cellStyle name="_Costs not in AURORA 2006GRC w gas price updated_Rebuttal Power Costs_Adj Bench DR 3 for Initial Briefs (Electric) 3" xfId="2444"/>
    <cellStyle name="_Costs not in AURORA 2006GRC w gas price updated_Rebuttal Power Costs_Electric Rev Req Model (2009 GRC) Rebuttal" xfId="2445"/>
    <cellStyle name="_Costs not in AURORA 2006GRC w gas price updated_Rebuttal Power Costs_Electric Rev Req Model (2009 GRC) Rebuttal 2" xfId="2446"/>
    <cellStyle name="_Costs not in AURORA 2006GRC w gas price updated_Rebuttal Power Costs_Electric Rev Req Model (2009 GRC) Rebuttal 2 2" xfId="2447"/>
    <cellStyle name="_Costs not in AURORA 2006GRC w gas price updated_Rebuttal Power Costs_Electric Rev Req Model (2009 GRC) Rebuttal 3" xfId="2448"/>
    <cellStyle name="_Costs not in AURORA 2006GRC w gas price updated_Rebuttal Power Costs_Electric Rev Req Model (2009 GRC) Rebuttal REmoval of New  WH Solar AdjustMI" xfId="2449"/>
    <cellStyle name="_Costs not in AURORA 2006GRC w gas price updated_Rebuttal Power Costs_Electric Rev Req Model (2009 GRC) Rebuttal REmoval of New  WH Solar AdjustMI 2" xfId="2450"/>
    <cellStyle name="_Costs not in AURORA 2006GRC w gas price updated_Rebuttal Power Costs_Electric Rev Req Model (2009 GRC) Rebuttal REmoval of New  WH Solar AdjustMI 2 2" xfId="2451"/>
    <cellStyle name="_Costs not in AURORA 2006GRC w gas price updated_Rebuttal Power Costs_Electric Rev Req Model (2009 GRC) Rebuttal REmoval of New  WH Solar AdjustMI 3" xfId="2452"/>
    <cellStyle name="_Costs not in AURORA 2006GRC w gas price updated_Rebuttal Power Costs_Electric Rev Req Model (2009 GRC) Revised 01-18-2010" xfId="2453"/>
    <cellStyle name="_Costs not in AURORA 2006GRC w gas price updated_Rebuttal Power Costs_Electric Rev Req Model (2009 GRC) Revised 01-18-2010 2" xfId="2454"/>
    <cellStyle name="_Costs not in AURORA 2006GRC w gas price updated_Rebuttal Power Costs_Electric Rev Req Model (2009 GRC) Revised 01-18-2010 2 2" xfId="2455"/>
    <cellStyle name="_Costs not in AURORA 2006GRC w gas price updated_Rebuttal Power Costs_Electric Rev Req Model (2009 GRC) Revised 01-18-2010 3" xfId="2456"/>
    <cellStyle name="_Costs not in AURORA 2006GRC w gas price updated_Rebuttal Power Costs_Final Order Electric EXHIBIT A-1" xfId="2457"/>
    <cellStyle name="_Costs not in AURORA 2006GRC w gas price updated_Rebuttal Power Costs_Final Order Electric EXHIBIT A-1 2" xfId="2458"/>
    <cellStyle name="_Costs not in AURORA 2006GRC w gas price updated_Rebuttal Power Costs_Final Order Electric EXHIBIT A-1 2 2" xfId="2459"/>
    <cellStyle name="_Costs not in AURORA 2006GRC w gas price updated_Rebuttal Power Costs_Final Order Electric EXHIBIT A-1 3" xfId="2460"/>
    <cellStyle name="_Costs not in AURORA 2006GRC w gas price updated_TENASKA REGULATORY ASSET" xfId="2461"/>
    <cellStyle name="_Costs not in AURORA 2006GRC w gas price updated_TENASKA REGULATORY ASSET 2" xfId="2462"/>
    <cellStyle name="_Costs not in AURORA 2006GRC w gas price updated_TENASKA REGULATORY ASSET 2 2" xfId="2463"/>
    <cellStyle name="_Costs not in AURORA 2006GRC w gas price updated_TENASKA REGULATORY ASSET 3" xfId="2464"/>
    <cellStyle name="_Costs not in AURORA 2007 Rate Case" xfId="2465"/>
    <cellStyle name="_Costs not in AURORA 2007 Rate Case 2" xfId="2466"/>
    <cellStyle name="_Costs not in AURORA 2007 Rate Case 2 2" xfId="2467"/>
    <cellStyle name="_Costs not in AURORA 2007 Rate Case 2 2 2" xfId="2468"/>
    <cellStyle name="_Costs not in AURORA 2007 Rate Case 2 3" xfId="2469"/>
    <cellStyle name="_Costs not in AURORA 2007 Rate Case 3" xfId="2470"/>
    <cellStyle name="_Costs not in AURORA 2007 Rate Case 3 2" xfId="2471"/>
    <cellStyle name="_Costs not in AURORA 2007 Rate Case 4" xfId="2472"/>
    <cellStyle name="_Costs not in AURORA 2007 Rate Case 4 2" xfId="2473"/>
    <cellStyle name="_Costs not in AURORA 2007 Rate Case_(C) WHE Proforma with ITC cash grant 10 Yr Amort_for deferral_102809" xfId="2474"/>
    <cellStyle name="_Costs not in AURORA 2007 Rate Case_(C) WHE Proforma with ITC cash grant 10 Yr Amort_for deferral_102809 2" xfId="2475"/>
    <cellStyle name="_Costs not in AURORA 2007 Rate Case_(C) WHE Proforma with ITC cash grant 10 Yr Amort_for deferral_102809 2 2" xfId="2476"/>
    <cellStyle name="_Costs not in AURORA 2007 Rate Case_(C) WHE Proforma with ITC cash grant 10 Yr Amort_for deferral_102809 3" xfId="2477"/>
    <cellStyle name="_Costs not in AURORA 2007 Rate Case_(C) WHE Proforma with ITC cash grant 10 Yr Amort_for deferral_102809_16.07E Wild Horse Wind Expansionwrkingfile" xfId="2478"/>
    <cellStyle name="_Costs not in AURORA 2007 Rate Case_(C) WHE Proforma with ITC cash grant 10 Yr Amort_for deferral_102809_16.07E Wild Horse Wind Expansionwrkingfile 2" xfId="2479"/>
    <cellStyle name="_Costs not in AURORA 2007 Rate Case_(C) WHE Proforma with ITC cash grant 10 Yr Amort_for deferral_102809_16.07E Wild Horse Wind Expansionwrkingfile 2 2" xfId="2480"/>
    <cellStyle name="_Costs not in AURORA 2007 Rate Case_(C) WHE Proforma with ITC cash grant 10 Yr Amort_for deferral_102809_16.07E Wild Horse Wind Expansionwrkingfile 3" xfId="2481"/>
    <cellStyle name="_Costs not in AURORA 2007 Rate Case_(C) WHE Proforma with ITC cash grant 10 Yr Amort_for deferral_102809_16.07E Wild Horse Wind Expansionwrkingfile SF" xfId="2482"/>
    <cellStyle name="_Costs not in AURORA 2007 Rate Case_(C) WHE Proforma with ITC cash grant 10 Yr Amort_for deferral_102809_16.07E Wild Horse Wind Expansionwrkingfile SF 2" xfId="2483"/>
    <cellStyle name="_Costs not in AURORA 2007 Rate Case_(C) WHE Proforma with ITC cash grant 10 Yr Amort_for deferral_102809_16.07E Wild Horse Wind Expansionwrkingfile SF 2 2" xfId="2484"/>
    <cellStyle name="_Costs not in AURORA 2007 Rate Case_(C) WHE Proforma with ITC cash grant 10 Yr Amort_for deferral_102809_16.07E Wild Horse Wind Expansionwrkingfile SF 3" xfId="2485"/>
    <cellStyle name="_Costs not in AURORA 2007 Rate Case_(C) WHE Proforma with ITC cash grant 10 Yr Amort_for deferral_102809_16.37E Wild Horse Expansion DeferralRevwrkingfile SF" xfId="2486"/>
    <cellStyle name="_Costs not in AURORA 2007 Rate Case_(C) WHE Proforma with ITC cash grant 10 Yr Amort_for deferral_102809_16.37E Wild Horse Expansion DeferralRevwrkingfile SF 2" xfId="2487"/>
    <cellStyle name="_Costs not in AURORA 2007 Rate Case_(C) WHE Proforma with ITC cash grant 10 Yr Amort_for deferral_102809_16.37E Wild Horse Expansion DeferralRevwrkingfile SF 2 2" xfId="2488"/>
    <cellStyle name="_Costs not in AURORA 2007 Rate Case_(C) WHE Proforma with ITC cash grant 10 Yr Amort_for deferral_102809_16.37E Wild Horse Expansion DeferralRevwrkingfile SF 3" xfId="2489"/>
    <cellStyle name="_Costs not in AURORA 2007 Rate Case_(C) WHE Proforma with ITC cash grant 10 Yr Amort_for rebuttal_120709" xfId="2490"/>
    <cellStyle name="_Costs not in AURORA 2007 Rate Case_(C) WHE Proforma with ITC cash grant 10 Yr Amort_for rebuttal_120709 2" xfId="2491"/>
    <cellStyle name="_Costs not in AURORA 2007 Rate Case_(C) WHE Proforma with ITC cash grant 10 Yr Amort_for rebuttal_120709 2 2" xfId="2492"/>
    <cellStyle name="_Costs not in AURORA 2007 Rate Case_(C) WHE Proforma with ITC cash grant 10 Yr Amort_for rebuttal_120709 3" xfId="2493"/>
    <cellStyle name="_Costs not in AURORA 2007 Rate Case_04.07E Wild Horse Wind Expansion" xfId="2494"/>
    <cellStyle name="_Costs not in AURORA 2007 Rate Case_04.07E Wild Horse Wind Expansion 2" xfId="2495"/>
    <cellStyle name="_Costs not in AURORA 2007 Rate Case_04.07E Wild Horse Wind Expansion 2 2" xfId="2496"/>
    <cellStyle name="_Costs not in AURORA 2007 Rate Case_04.07E Wild Horse Wind Expansion 3" xfId="2497"/>
    <cellStyle name="_Costs not in AURORA 2007 Rate Case_04.07E Wild Horse Wind Expansion_16.07E Wild Horse Wind Expansionwrkingfile" xfId="2498"/>
    <cellStyle name="_Costs not in AURORA 2007 Rate Case_04.07E Wild Horse Wind Expansion_16.07E Wild Horse Wind Expansionwrkingfile 2" xfId="2499"/>
    <cellStyle name="_Costs not in AURORA 2007 Rate Case_04.07E Wild Horse Wind Expansion_16.07E Wild Horse Wind Expansionwrkingfile 2 2" xfId="2500"/>
    <cellStyle name="_Costs not in AURORA 2007 Rate Case_04.07E Wild Horse Wind Expansion_16.07E Wild Horse Wind Expansionwrkingfile 3" xfId="2501"/>
    <cellStyle name="_Costs not in AURORA 2007 Rate Case_04.07E Wild Horse Wind Expansion_16.07E Wild Horse Wind Expansionwrkingfile SF" xfId="2502"/>
    <cellStyle name="_Costs not in AURORA 2007 Rate Case_04.07E Wild Horse Wind Expansion_16.07E Wild Horse Wind Expansionwrkingfile SF 2" xfId="2503"/>
    <cellStyle name="_Costs not in AURORA 2007 Rate Case_04.07E Wild Horse Wind Expansion_16.07E Wild Horse Wind Expansionwrkingfile SF 2 2" xfId="2504"/>
    <cellStyle name="_Costs not in AURORA 2007 Rate Case_04.07E Wild Horse Wind Expansion_16.07E Wild Horse Wind Expansionwrkingfile SF 3" xfId="2505"/>
    <cellStyle name="_Costs not in AURORA 2007 Rate Case_04.07E Wild Horse Wind Expansion_16.37E Wild Horse Expansion DeferralRevwrkingfile SF" xfId="2506"/>
    <cellStyle name="_Costs not in AURORA 2007 Rate Case_04.07E Wild Horse Wind Expansion_16.37E Wild Horse Expansion DeferralRevwrkingfile SF 2" xfId="2507"/>
    <cellStyle name="_Costs not in AURORA 2007 Rate Case_04.07E Wild Horse Wind Expansion_16.37E Wild Horse Expansion DeferralRevwrkingfile SF 2 2" xfId="2508"/>
    <cellStyle name="_Costs not in AURORA 2007 Rate Case_04.07E Wild Horse Wind Expansion_16.37E Wild Horse Expansion DeferralRevwrkingfile SF 3" xfId="2509"/>
    <cellStyle name="_Costs not in AURORA 2007 Rate Case_16.07E Wild Horse Wind Expansionwrkingfile" xfId="2510"/>
    <cellStyle name="_Costs not in AURORA 2007 Rate Case_16.07E Wild Horse Wind Expansionwrkingfile 2" xfId="2511"/>
    <cellStyle name="_Costs not in AURORA 2007 Rate Case_16.07E Wild Horse Wind Expansionwrkingfile 2 2" xfId="2512"/>
    <cellStyle name="_Costs not in AURORA 2007 Rate Case_16.07E Wild Horse Wind Expansionwrkingfile 3" xfId="2513"/>
    <cellStyle name="_Costs not in AURORA 2007 Rate Case_16.07E Wild Horse Wind Expansionwrkingfile SF" xfId="2514"/>
    <cellStyle name="_Costs not in AURORA 2007 Rate Case_16.07E Wild Horse Wind Expansionwrkingfile SF 2" xfId="2515"/>
    <cellStyle name="_Costs not in AURORA 2007 Rate Case_16.07E Wild Horse Wind Expansionwrkingfile SF 2 2" xfId="2516"/>
    <cellStyle name="_Costs not in AURORA 2007 Rate Case_16.07E Wild Horse Wind Expansionwrkingfile SF 3" xfId="2517"/>
    <cellStyle name="_Costs not in AURORA 2007 Rate Case_16.37E Wild Horse Expansion DeferralRevwrkingfile SF" xfId="2518"/>
    <cellStyle name="_Costs not in AURORA 2007 Rate Case_16.37E Wild Horse Expansion DeferralRevwrkingfile SF 2" xfId="2519"/>
    <cellStyle name="_Costs not in AURORA 2007 Rate Case_16.37E Wild Horse Expansion DeferralRevwrkingfile SF 2 2" xfId="2520"/>
    <cellStyle name="_Costs not in AURORA 2007 Rate Case_16.37E Wild Horse Expansion DeferralRevwrkingfile SF 3" xfId="2521"/>
    <cellStyle name="_Costs not in AURORA 2007 Rate Case_2009 Compliance Filing PCA Exhibits for GRC" xfId="2522"/>
    <cellStyle name="_Costs not in AURORA 2007 Rate Case_2009 Compliance Filing PCA Exhibits for GRC 2" xfId="2523"/>
    <cellStyle name="_Costs not in AURORA 2007 Rate Case_2009 GRC Compl Filing - Exhibit D" xfId="2524"/>
    <cellStyle name="_Costs not in AURORA 2007 Rate Case_2009 GRC Compl Filing - Exhibit D 2" xfId="2525"/>
    <cellStyle name="_Costs not in AURORA 2007 Rate Case_2009 GRC Compl Filing - Exhibit D 2 2" xfId="2526"/>
    <cellStyle name="_Costs not in AURORA 2007 Rate Case_2009 GRC Compl Filing - Exhibit D 3" xfId="2527"/>
    <cellStyle name="_Costs not in AURORA 2007 Rate Case_3.01 Income Statement" xfId="9389"/>
    <cellStyle name="_Costs not in AURORA 2007 Rate Case_4 31 Regulatory Assets and Liabilities  7 06- Exhibit D" xfId="2528"/>
    <cellStyle name="_Costs not in AURORA 2007 Rate Case_4 31 Regulatory Assets and Liabilities  7 06- Exhibit D 2" xfId="2529"/>
    <cellStyle name="_Costs not in AURORA 2007 Rate Case_4 31 Regulatory Assets and Liabilities  7 06- Exhibit D 2 2" xfId="2530"/>
    <cellStyle name="_Costs not in AURORA 2007 Rate Case_4 31 Regulatory Assets and Liabilities  7 06- Exhibit D 3" xfId="2531"/>
    <cellStyle name="_Costs not in AURORA 2007 Rate Case_4 31 Regulatory Assets and Liabilities  7 06- Exhibit D_NIM Summary" xfId="2532"/>
    <cellStyle name="_Costs not in AURORA 2007 Rate Case_4 31 Regulatory Assets and Liabilities  7 06- Exhibit D_NIM Summary 2" xfId="2533"/>
    <cellStyle name="_Costs not in AURORA 2007 Rate Case_4 31 Regulatory Assets and Liabilities  7 06- Exhibit D_NIM Summary 2 2" xfId="2534"/>
    <cellStyle name="_Costs not in AURORA 2007 Rate Case_4 31 Regulatory Assets and Liabilities  7 06- Exhibit D_NIM Summary 3" xfId="2535"/>
    <cellStyle name="_Costs not in AURORA 2007 Rate Case_4 31E Reg Asset  Liab and EXH D" xfId="2536"/>
    <cellStyle name="_Costs not in AURORA 2007 Rate Case_4 31E Reg Asset  Liab and EXH D _ Aug 10 Filing (2)" xfId="2537"/>
    <cellStyle name="_Costs not in AURORA 2007 Rate Case_4 32 Regulatory Assets and Liabilities  7 06- Exhibit D" xfId="2538"/>
    <cellStyle name="_Costs not in AURORA 2007 Rate Case_4 32 Regulatory Assets and Liabilities  7 06- Exhibit D 2" xfId="2539"/>
    <cellStyle name="_Costs not in AURORA 2007 Rate Case_4 32 Regulatory Assets and Liabilities  7 06- Exhibit D 2 2" xfId="2540"/>
    <cellStyle name="_Costs not in AURORA 2007 Rate Case_4 32 Regulatory Assets and Liabilities  7 06- Exhibit D 3" xfId="2541"/>
    <cellStyle name="_Costs not in AURORA 2007 Rate Case_4 32 Regulatory Assets and Liabilities  7 06- Exhibit D_NIM Summary" xfId="2542"/>
    <cellStyle name="_Costs not in AURORA 2007 Rate Case_4 32 Regulatory Assets and Liabilities  7 06- Exhibit D_NIM Summary 2" xfId="2543"/>
    <cellStyle name="_Costs not in AURORA 2007 Rate Case_4 32 Regulatory Assets and Liabilities  7 06- Exhibit D_NIM Summary 2 2" xfId="2544"/>
    <cellStyle name="_Costs not in AURORA 2007 Rate Case_4 32 Regulatory Assets and Liabilities  7 06- Exhibit D_NIM Summary 3" xfId="2545"/>
    <cellStyle name="_Costs not in AURORA 2007 Rate Case_AURORA Total New" xfId="2546"/>
    <cellStyle name="_Costs not in AURORA 2007 Rate Case_AURORA Total New 2" xfId="2547"/>
    <cellStyle name="_Costs not in AURORA 2007 Rate Case_AURORA Total New 2 2" xfId="2548"/>
    <cellStyle name="_Costs not in AURORA 2007 Rate Case_AURORA Total New 3" xfId="2549"/>
    <cellStyle name="_Costs not in AURORA 2007 Rate Case_Book2" xfId="2550"/>
    <cellStyle name="_Costs not in AURORA 2007 Rate Case_Book2 2" xfId="2551"/>
    <cellStyle name="_Costs not in AURORA 2007 Rate Case_Book2 2 2" xfId="2552"/>
    <cellStyle name="_Costs not in AURORA 2007 Rate Case_Book2 3" xfId="2553"/>
    <cellStyle name="_Costs not in AURORA 2007 Rate Case_Book2_Adj Bench DR 3 for Initial Briefs (Electric)" xfId="2554"/>
    <cellStyle name="_Costs not in AURORA 2007 Rate Case_Book2_Adj Bench DR 3 for Initial Briefs (Electric) 2" xfId="2555"/>
    <cellStyle name="_Costs not in AURORA 2007 Rate Case_Book2_Adj Bench DR 3 for Initial Briefs (Electric) 2 2" xfId="2556"/>
    <cellStyle name="_Costs not in AURORA 2007 Rate Case_Book2_Adj Bench DR 3 for Initial Briefs (Electric) 3" xfId="2557"/>
    <cellStyle name="_Costs not in AURORA 2007 Rate Case_Book2_Electric Rev Req Model (2009 GRC) Rebuttal" xfId="2558"/>
    <cellStyle name="_Costs not in AURORA 2007 Rate Case_Book2_Electric Rev Req Model (2009 GRC) Rebuttal 2" xfId="2559"/>
    <cellStyle name="_Costs not in AURORA 2007 Rate Case_Book2_Electric Rev Req Model (2009 GRC) Rebuttal 2 2" xfId="2560"/>
    <cellStyle name="_Costs not in AURORA 2007 Rate Case_Book2_Electric Rev Req Model (2009 GRC) Rebuttal 3" xfId="2561"/>
    <cellStyle name="_Costs not in AURORA 2007 Rate Case_Book2_Electric Rev Req Model (2009 GRC) Rebuttal REmoval of New  WH Solar AdjustMI" xfId="2562"/>
    <cellStyle name="_Costs not in AURORA 2007 Rate Case_Book2_Electric Rev Req Model (2009 GRC) Rebuttal REmoval of New  WH Solar AdjustMI 2" xfId="2563"/>
    <cellStyle name="_Costs not in AURORA 2007 Rate Case_Book2_Electric Rev Req Model (2009 GRC) Rebuttal REmoval of New  WH Solar AdjustMI 2 2" xfId="2564"/>
    <cellStyle name="_Costs not in AURORA 2007 Rate Case_Book2_Electric Rev Req Model (2009 GRC) Rebuttal REmoval of New  WH Solar AdjustMI 3" xfId="2565"/>
    <cellStyle name="_Costs not in AURORA 2007 Rate Case_Book2_Electric Rev Req Model (2009 GRC) Revised 01-18-2010" xfId="2566"/>
    <cellStyle name="_Costs not in AURORA 2007 Rate Case_Book2_Electric Rev Req Model (2009 GRC) Revised 01-18-2010 2" xfId="2567"/>
    <cellStyle name="_Costs not in AURORA 2007 Rate Case_Book2_Electric Rev Req Model (2009 GRC) Revised 01-18-2010 2 2" xfId="2568"/>
    <cellStyle name="_Costs not in AURORA 2007 Rate Case_Book2_Electric Rev Req Model (2009 GRC) Revised 01-18-2010 3" xfId="2569"/>
    <cellStyle name="_Costs not in AURORA 2007 Rate Case_Book2_Final Order Electric EXHIBIT A-1" xfId="2570"/>
    <cellStyle name="_Costs not in AURORA 2007 Rate Case_Book2_Final Order Electric EXHIBIT A-1 2" xfId="2571"/>
    <cellStyle name="_Costs not in AURORA 2007 Rate Case_Book2_Final Order Electric EXHIBIT A-1 2 2" xfId="2572"/>
    <cellStyle name="_Costs not in AURORA 2007 Rate Case_Book2_Final Order Electric EXHIBIT A-1 3" xfId="2573"/>
    <cellStyle name="_Costs not in AURORA 2007 Rate Case_Book4" xfId="2574"/>
    <cellStyle name="_Costs not in AURORA 2007 Rate Case_Book4 2" xfId="2575"/>
    <cellStyle name="_Costs not in AURORA 2007 Rate Case_Book4 2 2" xfId="2576"/>
    <cellStyle name="_Costs not in AURORA 2007 Rate Case_Book4 3" xfId="2577"/>
    <cellStyle name="_Costs not in AURORA 2007 Rate Case_Book9" xfId="2578"/>
    <cellStyle name="_Costs not in AURORA 2007 Rate Case_Book9 2" xfId="2579"/>
    <cellStyle name="_Costs not in AURORA 2007 Rate Case_Book9 2 2" xfId="2580"/>
    <cellStyle name="_Costs not in AURORA 2007 Rate Case_Book9 3" xfId="2581"/>
    <cellStyle name="_Costs not in AURORA 2007 Rate Case_DEM-WP(C) Chelan Power Costs" xfId="2582"/>
    <cellStyle name="_Costs not in AURORA 2007 Rate Case_DEM-WP(C) Gas Transport 2010GRC" xfId="2583"/>
    <cellStyle name="_Costs not in AURORA 2007 Rate Case_Electric COS Inputs" xfId="2584"/>
    <cellStyle name="_Costs not in AURORA 2007 Rate Case_Electric COS Inputs 2" xfId="2585"/>
    <cellStyle name="_Costs not in AURORA 2007 Rate Case_Electric COS Inputs 2 2" xfId="2586"/>
    <cellStyle name="_Costs not in AURORA 2007 Rate Case_Electric COS Inputs 2 2 2" xfId="2587"/>
    <cellStyle name="_Costs not in AURORA 2007 Rate Case_Electric COS Inputs 2 3" xfId="2588"/>
    <cellStyle name="_Costs not in AURORA 2007 Rate Case_Electric COS Inputs 2 3 2" xfId="2589"/>
    <cellStyle name="_Costs not in AURORA 2007 Rate Case_Electric COS Inputs 2 4" xfId="2590"/>
    <cellStyle name="_Costs not in AURORA 2007 Rate Case_Electric COS Inputs 2 4 2" xfId="2591"/>
    <cellStyle name="_Costs not in AURORA 2007 Rate Case_Electric COS Inputs 3" xfId="2592"/>
    <cellStyle name="_Costs not in AURORA 2007 Rate Case_Electric COS Inputs 3 2" xfId="2593"/>
    <cellStyle name="_Costs not in AURORA 2007 Rate Case_Electric COS Inputs 4" xfId="2594"/>
    <cellStyle name="_Costs not in AURORA 2007 Rate Case_Electric COS Inputs 4 2" xfId="2595"/>
    <cellStyle name="_Costs not in AURORA 2007 Rate Case_Electric COS Inputs 5" xfId="2596"/>
    <cellStyle name="_Costs not in AURORA 2007 Rate Case_Electric COS Inputs_Low Income 2010 RevRequirement" xfId="9390"/>
    <cellStyle name="_Costs not in AURORA 2007 Rate Case_Electric COS Inputs_Low Income 2010 RevRequirement (2)" xfId="9391"/>
    <cellStyle name="_Costs not in AURORA 2007 Rate Case_Electric COS Inputs_Oct2010toSep2011LwIncLead" xfId="9392"/>
    <cellStyle name="_Costs not in AURORA 2007 Rate Case_Exh A-1 resulting from UE-112050 effective Jan 1 2012" xfId="2597"/>
    <cellStyle name="_Costs not in AURORA 2007 Rate Case_Exh G - Klamath Peaker PPA fr C Locke 2-12" xfId="2598"/>
    <cellStyle name="_Costs not in AURORA 2007 Rate Case_Exhibit A-1 effective 4-1-11 fr S Free 12-11" xfId="2599"/>
    <cellStyle name="_Costs not in AURORA 2007 Rate Case_NIM Summary" xfId="2600"/>
    <cellStyle name="_Costs not in AURORA 2007 Rate Case_NIM Summary 09GRC" xfId="2601"/>
    <cellStyle name="_Costs not in AURORA 2007 Rate Case_NIM Summary 09GRC 2" xfId="2602"/>
    <cellStyle name="_Costs not in AURORA 2007 Rate Case_NIM Summary 09GRC 2 2" xfId="2603"/>
    <cellStyle name="_Costs not in AURORA 2007 Rate Case_NIM Summary 09GRC 3" xfId="2604"/>
    <cellStyle name="_Costs not in AURORA 2007 Rate Case_NIM Summary 10" xfId="2605"/>
    <cellStyle name="_Costs not in AURORA 2007 Rate Case_NIM Summary 2" xfId="2606"/>
    <cellStyle name="_Costs not in AURORA 2007 Rate Case_NIM Summary 2 2" xfId="2607"/>
    <cellStyle name="_Costs not in AURORA 2007 Rate Case_NIM Summary 3" xfId="2608"/>
    <cellStyle name="_Costs not in AURORA 2007 Rate Case_NIM Summary 4" xfId="2609"/>
    <cellStyle name="_Costs not in AURORA 2007 Rate Case_NIM Summary 5" xfId="2610"/>
    <cellStyle name="_Costs not in AURORA 2007 Rate Case_NIM Summary 6" xfId="2611"/>
    <cellStyle name="_Costs not in AURORA 2007 Rate Case_NIM Summary 7" xfId="2612"/>
    <cellStyle name="_Costs not in AURORA 2007 Rate Case_NIM Summary 8" xfId="2613"/>
    <cellStyle name="_Costs not in AURORA 2007 Rate Case_NIM Summary 9" xfId="2614"/>
    <cellStyle name="_Costs not in AURORA 2007 Rate Case_PCA 10 -  Exhibit D Dec 2011" xfId="2615"/>
    <cellStyle name="_Costs not in AURORA 2007 Rate Case_PCA 10 -  Exhibit D from A Kellogg Jan 2011" xfId="2616"/>
    <cellStyle name="_Costs not in AURORA 2007 Rate Case_PCA 10 -  Exhibit D from A Kellogg July 2011" xfId="2617"/>
    <cellStyle name="_Costs not in AURORA 2007 Rate Case_PCA 10 -  Exhibit D from S Free Rcv'd 12-11" xfId="2618"/>
    <cellStyle name="_Costs not in AURORA 2007 Rate Case_PCA 11 -  Exhibit D Apr 2012 fr A Kellogg v2" xfId="2619"/>
    <cellStyle name="_Costs not in AURORA 2007 Rate Case_PCA 11 -  Exhibit D Jan 2012 fr A Kellogg" xfId="2620"/>
    <cellStyle name="_Costs not in AURORA 2007 Rate Case_PCA 11 -  Exhibit D Jan 2012 WF" xfId="2621"/>
    <cellStyle name="_Costs not in AURORA 2007 Rate Case_PCA 9 -  Exhibit D April 2010" xfId="2622"/>
    <cellStyle name="_Costs not in AURORA 2007 Rate Case_PCA 9 -  Exhibit D April 2010 (3)" xfId="2623"/>
    <cellStyle name="_Costs not in AURORA 2007 Rate Case_PCA 9 -  Exhibit D April 2010 (3) 2" xfId="2624"/>
    <cellStyle name="_Costs not in AURORA 2007 Rate Case_PCA 9 -  Exhibit D April 2010 (3) 2 2" xfId="2625"/>
    <cellStyle name="_Costs not in AURORA 2007 Rate Case_PCA 9 -  Exhibit D April 2010 (3) 3" xfId="2626"/>
    <cellStyle name="_Costs not in AURORA 2007 Rate Case_PCA 9 -  Exhibit D April 2010 2" xfId="2627"/>
    <cellStyle name="_Costs not in AURORA 2007 Rate Case_PCA 9 -  Exhibit D April 2010 3" xfId="2628"/>
    <cellStyle name="_Costs not in AURORA 2007 Rate Case_PCA 9 -  Exhibit D April 2010 4" xfId="2629"/>
    <cellStyle name="_Costs not in AURORA 2007 Rate Case_PCA 9 -  Exhibit D April 2010 5" xfId="2630"/>
    <cellStyle name="_Costs not in AURORA 2007 Rate Case_PCA 9 -  Exhibit D April 2010 6" xfId="2631"/>
    <cellStyle name="_Costs not in AURORA 2007 Rate Case_PCA 9 -  Exhibit D April 2010 7" xfId="2632"/>
    <cellStyle name="_Costs not in AURORA 2007 Rate Case_PCA 9 -  Exhibit D Nov 2010" xfId="2633"/>
    <cellStyle name="_Costs not in AURORA 2007 Rate Case_PCA 9 -  Exhibit D Nov 2010 2" xfId="2634"/>
    <cellStyle name="_Costs not in AURORA 2007 Rate Case_PCA 9 - Exhibit D at August 2010" xfId="2635"/>
    <cellStyle name="_Costs not in AURORA 2007 Rate Case_PCA 9 - Exhibit D at August 2010 2" xfId="2636"/>
    <cellStyle name="_Costs not in AURORA 2007 Rate Case_PCA 9 - Exhibit D June 2010 GRC" xfId="2637"/>
    <cellStyle name="_Costs not in AURORA 2007 Rate Case_PCA 9 - Exhibit D June 2010 GRC 2" xfId="2638"/>
    <cellStyle name="_Costs not in AURORA 2007 Rate Case_Power Costs - Comparison bx Rbtl-Staff-Jt-PC" xfId="2639"/>
    <cellStyle name="_Costs not in AURORA 2007 Rate Case_Power Costs - Comparison bx Rbtl-Staff-Jt-PC 2" xfId="2640"/>
    <cellStyle name="_Costs not in AURORA 2007 Rate Case_Power Costs - Comparison bx Rbtl-Staff-Jt-PC 2 2" xfId="2641"/>
    <cellStyle name="_Costs not in AURORA 2007 Rate Case_Power Costs - Comparison bx Rbtl-Staff-Jt-PC 3" xfId="2642"/>
    <cellStyle name="_Costs not in AURORA 2007 Rate Case_Power Costs - Comparison bx Rbtl-Staff-Jt-PC_Adj Bench DR 3 for Initial Briefs (Electric)" xfId="2643"/>
    <cellStyle name="_Costs not in AURORA 2007 Rate Case_Power Costs - Comparison bx Rbtl-Staff-Jt-PC_Adj Bench DR 3 for Initial Briefs (Electric) 2" xfId="2644"/>
    <cellStyle name="_Costs not in AURORA 2007 Rate Case_Power Costs - Comparison bx Rbtl-Staff-Jt-PC_Adj Bench DR 3 for Initial Briefs (Electric) 2 2" xfId="2645"/>
    <cellStyle name="_Costs not in AURORA 2007 Rate Case_Power Costs - Comparison bx Rbtl-Staff-Jt-PC_Adj Bench DR 3 for Initial Briefs (Electric) 3" xfId="2646"/>
    <cellStyle name="_Costs not in AURORA 2007 Rate Case_Power Costs - Comparison bx Rbtl-Staff-Jt-PC_Electric Rev Req Model (2009 GRC) Rebuttal" xfId="2647"/>
    <cellStyle name="_Costs not in AURORA 2007 Rate Case_Power Costs - Comparison bx Rbtl-Staff-Jt-PC_Electric Rev Req Model (2009 GRC) Rebuttal 2" xfId="2648"/>
    <cellStyle name="_Costs not in AURORA 2007 Rate Case_Power Costs - Comparison bx Rbtl-Staff-Jt-PC_Electric Rev Req Model (2009 GRC) Rebuttal 2 2" xfId="2649"/>
    <cellStyle name="_Costs not in AURORA 2007 Rate Case_Power Costs - Comparison bx Rbtl-Staff-Jt-PC_Electric Rev Req Model (2009 GRC) Rebuttal 3" xfId="2650"/>
    <cellStyle name="_Costs not in AURORA 2007 Rate Case_Power Costs - Comparison bx Rbtl-Staff-Jt-PC_Electric Rev Req Model (2009 GRC) Rebuttal REmoval of New  WH Solar AdjustMI" xfId="2651"/>
    <cellStyle name="_Costs not in AURORA 2007 Rate Case_Power Costs - Comparison bx Rbtl-Staff-Jt-PC_Electric Rev Req Model (2009 GRC) Rebuttal REmoval of New  WH Solar AdjustMI 2" xfId="2652"/>
    <cellStyle name="_Costs not in AURORA 2007 Rate Case_Power Costs - Comparison bx Rbtl-Staff-Jt-PC_Electric Rev Req Model (2009 GRC) Rebuttal REmoval of New  WH Solar AdjustMI 2 2" xfId="2653"/>
    <cellStyle name="_Costs not in AURORA 2007 Rate Case_Power Costs - Comparison bx Rbtl-Staff-Jt-PC_Electric Rev Req Model (2009 GRC) Rebuttal REmoval of New  WH Solar AdjustMI 3" xfId="2654"/>
    <cellStyle name="_Costs not in AURORA 2007 Rate Case_Power Costs - Comparison bx Rbtl-Staff-Jt-PC_Electric Rev Req Model (2009 GRC) Revised 01-18-2010" xfId="2655"/>
    <cellStyle name="_Costs not in AURORA 2007 Rate Case_Power Costs - Comparison bx Rbtl-Staff-Jt-PC_Electric Rev Req Model (2009 GRC) Revised 01-18-2010 2" xfId="2656"/>
    <cellStyle name="_Costs not in AURORA 2007 Rate Case_Power Costs - Comparison bx Rbtl-Staff-Jt-PC_Electric Rev Req Model (2009 GRC) Revised 01-18-2010 2 2" xfId="2657"/>
    <cellStyle name="_Costs not in AURORA 2007 Rate Case_Power Costs - Comparison bx Rbtl-Staff-Jt-PC_Electric Rev Req Model (2009 GRC) Revised 01-18-2010 3" xfId="2658"/>
    <cellStyle name="_Costs not in AURORA 2007 Rate Case_Power Costs - Comparison bx Rbtl-Staff-Jt-PC_Final Order Electric EXHIBIT A-1" xfId="2659"/>
    <cellStyle name="_Costs not in AURORA 2007 Rate Case_Power Costs - Comparison bx Rbtl-Staff-Jt-PC_Final Order Electric EXHIBIT A-1 2" xfId="2660"/>
    <cellStyle name="_Costs not in AURORA 2007 Rate Case_Power Costs - Comparison bx Rbtl-Staff-Jt-PC_Final Order Electric EXHIBIT A-1 2 2" xfId="2661"/>
    <cellStyle name="_Costs not in AURORA 2007 Rate Case_Power Costs - Comparison bx Rbtl-Staff-Jt-PC_Final Order Electric EXHIBIT A-1 3" xfId="2662"/>
    <cellStyle name="_Costs not in AURORA 2007 Rate Case_Production Adj 4.37" xfId="2663"/>
    <cellStyle name="_Costs not in AURORA 2007 Rate Case_Production Adj 4.37 2" xfId="2664"/>
    <cellStyle name="_Costs not in AURORA 2007 Rate Case_Production Adj 4.37 2 2" xfId="2665"/>
    <cellStyle name="_Costs not in AURORA 2007 Rate Case_Production Adj 4.37 3" xfId="2666"/>
    <cellStyle name="_Costs not in AURORA 2007 Rate Case_Purchased Power Adj 4.03" xfId="2667"/>
    <cellStyle name="_Costs not in AURORA 2007 Rate Case_Purchased Power Adj 4.03 2" xfId="2668"/>
    <cellStyle name="_Costs not in AURORA 2007 Rate Case_Purchased Power Adj 4.03 2 2" xfId="2669"/>
    <cellStyle name="_Costs not in AURORA 2007 Rate Case_Purchased Power Adj 4.03 3" xfId="2670"/>
    <cellStyle name="_Costs not in AURORA 2007 Rate Case_Rebuttal Power Costs" xfId="2671"/>
    <cellStyle name="_Costs not in AURORA 2007 Rate Case_Rebuttal Power Costs 2" xfId="2672"/>
    <cellStyle name="_Costs not in AURORA 2007 Rate Case_Rebuttal Power Costs 2 2" xfId="2673"/>
    <cellStyle name="_Costs not in AURORA 2007 Rate Case_Rebuttal Power Costs 3" xfId="2674"/>
    <cellStyle name="_Costs not in AURORA 2007 Rate Case_Rebuttal Power Costs_Adj Bench DR 3 for Initial Briefs (Electric)" xfId="2675"/>
    <cellStyle name="_Costs not in AURORA 2007 Rate Case_Rebuttal Power Costs_Adj Bench DR 3 for Initial Briefs (Electric) 2" xfId="2676"/>
    <cellStyle name="_Costs not in AURORA 2007 Rate Case_Rebuttal Power Costs_Adj Bench DR 3 for Initial Briefs (Electric) 2 2" xfId="2677"/>
    <cellStyle name="_Costs not in AURORA 2007 Rate Case_Rebuttal Power Costs_Adj Bench DR 3 for Initial Briefs (Electric) 3" xfId="2678"/>
    <cellStyle name="_Costs not in AURORA 2007 Rate Case_Rebuttal Power Costs_Electric Rev Req Model (2009 GRC) Rebuttal" xfId="2679"/>
    <cellStyle name="_Costs not in AURORA 2007 Rate Case_Rebuttal Power Costs_Electric Rev Req Model (2009 GRC) Rebuttal 2" xfId="2680"/>
    <cellStyle name="_Costs not in AURORA 2007 Rate Case_Rebuttal Power Costs_Electric Rev Req Model (2009 GRC) Rebuttal 2 2" xfId="2681"/>
    <cellStyle name="_Costs not in AURORA 2007 Rate Case_Rebuttal Power Costs_Electric Rev Req Model (2009 GRC) Rebuttal 3" xfId="2682"/>
    <cellStyle name="_Costs not in AURORA 2007 Rate Case_Rebuttal Power Costs_Electric Rev Req Model (2009 GRC) Rebuttal REmoval of New  WH Solar AdjustMI" xfId="2683"/>
    <cellStyle name="_Costs not in AURORA 2007 Rate Case_Rebuttal Power Costs_Electric Rev Req Model (2009 GRC) Rebuttal REmoval of New  WH Solar AdjustMI 2" xfId="2684"/>
    <cellStyle name="_Costs not in AURORA 2007 Rate Case_Rebuttal Power Costs_Electric Rev Req Model (2009 GRC) Rebuttal REmoval of New  WH Solar AdjustMI 2 2" xfId="2685"/>
    <cellStyle name="_Costs not in AURORA 2007 Rate Case_Rebuttal Power Costs_Electric Rev Req Model (2009 GRC) Rebuttal REmoval of New  WH Solar AdjustMI 3" xfId="2686"/>
    <cellStyle name="_Costs not in AURORA 2007 Rate Case_Rebuttal Power Costs_Electric Rev Req Model (2009 GRC) Revised 01-18-2010" xfId="2687"/>
    <cellStyle name="_Costs not in AURORA 2007 Rate Case_Rebuttal Power Costs_Electric Rev Req Model (2009 GRC) Revised 01-18-2010 2" xfId="2688"/>
    <cellStyle name="_Costs not in AURORA 2007 Rate Case_Rebuttal Power Costs_Electric Rev Req Model (2009 GRC) Revised 01-18-2010 2 2" xfId="2689"/>
    <cellStyle name="_Costs not in AURORA 2007 Rate Case_Rebuttal Power Costs_Electric Rev Req Model (2009 GRC) Revised 01-18-2010 3" xfId="2690"/>
    <cellStyle name="_Costs not in AURORA 2007 Rate Case_Rebuttal Power Costs_Final Order Electric EXHIBIT A-1" xfId="2691"/>
    <cellStyle name="_Costs not in AURORA 2007 Rate Case_Rebuttal Power Costs_Final Order Electric EXHIBIT A-1 2" xfId="2692"/>
    <cellStyle name="_Costs not in AURORA 2007 Rate Case_Rebuttal Power Costs_Final Order Electric EXHIBIT A-1 2 2" xfId="2693"/>
    <cellStyle name="_Costs not in AURORA 2007 Rate Case_Rebuttal Power Costs_Final Order Electric EXHIBIT A-1 3" xfId="2694"/>
    <cellStyle name="_Costs not in AURORA 2007 Rate Case_revised april pca for Annette" xfId="2695"/>
    <cellStyle name="_Costs not in AURORA 2007 Rate Case_ROR 5.02" xfId="2696"/>
    <cellStyle name="_Costs not in AURORA 2007 Rate Case_ROR 5.02 2" xfId="2697"/>
    <cellStyle name="_Costs not in AURORA 2007 Rate Case_ROR 5.02 2 2" xfId="2698"/>
    <cellStyle name="_Costs not in AURORA 2007 Rate Case_ROR 5.02 3" xfId="2699"/>
    <cellStyle name="_Costs not in AURORA 2007 Rate Case_Transmission Workbook for May BOD" xfId="2700"/>
    <cellStyle name="_Costs not in AURORA 2007 Rate Case_Transmission Workbook for May BOD 2" xfId="2701"/>
    <cellStyle name="_Costs not in AURORA 2007 Rate Case_Transmission Workbook for May BOD 2 2" xfId="2702"/>
    <cellStyle name="_Costs not in AURORA 2007 Rate Case_Transmission Workbook for May BOD 3" xfId="2703"/>
    <cellStyle name="_Costs not in AURORA 2007 Rate Case_Wind Integration 10GRC" xfId="2704"/>
    <cellStyle name="_Costs not in AURORA 2007 Rate Case_Wind Integration 10GRC 2" xfId="2705"/>
    <cellStyle name="_Costs not in AURORA 2007 Rate Case_Wind Integration 10GRC 2 2" xfId="2706"/>
    <cellStyle name="_Costs not in AURORA 2007 Rate Case_Wind Integration 10GRC 3" xfId="2707"/>
    <cellStyle name="_Costs not in KWI3000 '06Budget" xfId="2708"/>
    <cellStyle name="_Costs not in KWI3000 '06Budget 2" xfId="2709"/>
    <cellStyle name="_Costs not in KWI3000 '06Budget 2 2" xfId="2710"/>
    <cellStyle name="_Costs not in KWI3000 '06Budget 2 2 2" xfId="2711"/>
    <cellStyle name="_Costs not in KWI3000 '06Budget 2 3" xfId="2712"/>
    <cellStyle name="_Costs not in KWI3000 '06Budget 3" xfId="2713"/>
    <cellStyle name="_Costs not in KWI3000 '06Budget 3 2" xfId="2714"/>
    <cellStyle name="_Costs not in KWI3000 '06Budget 3 2 2" xfId="2715"/>
    <cellStyle name="_Costs not in KWI3000 '06Budget 3 3" xfId="2716"/>
    <cellStyle name="_Costs not in KWI3000 '06Budget 3 3 2" xfId="2717"/>
    <cellStyle name="_Costs not in KWI3000 '06Budget 3 4" xfId="2718"/>
    <cellStyle name="_Costs not in KWI3000 '06Budget 3 4 2" xfId="2719"/>
    <cellStyle name="_Costs not in KWI3000 '06Budget 4" xfId="2720"/>
    <cellStyle name="_Costs not in KWI3000 '06Budget 4 2" xfId="2721"/>
    <cellStyle name="_Costs not in KWI3000 '06Budget 5" xfId="2722"/>
    <cellStyle name="_Costs not in KWI3000 '06Budget_(C) WHE Proforma with ITC cash grant 10 Yr Amort_for deferral_102809" xfId="2723"/>
    <cellStyle name="_Costs not in KWI3000 '06Budget_(C) WHE Proforma with ITC cash grant 10 Yr Amort_for deferral_102809 2" xfId="2724"/>
    <cellStyle name="_Costs not in KWI3000 '06Budget_(C) WHE Proforma with ITC cash grant 10 Yr Amort_for deferral_102809 2 2" xfId="2725"/>
    <cellStyle name="_Costs not in KWI3000 '06Budget_(C) WHE Proforma with ITC cash grant 10 Yr Amort_for deferral_102809 3" xfId="2726"/>
    <cellStyle name="_Costs not in KWI3000 '06Budget_(C) WHE Proforma with ITC cash grant 10 Yr Amort_for deferral_102809_16.07E Wild Horse Wind Expansionwrkingfile" xfId="2727"/>
    <cellStyle name="_Costs not in KWI3000 '06Budget_(C) WHE Proforma with ITC cash grant 10 Yr Amort_for deferral_102809_16.07E Wild Horse Wind Expansionwrkingfile 2" xfId="2728"/>
    <cellStyle name="_Costs not in KWI3000 '06Budget_(C) WHE Proforma with ITC cash grant 10 Yr Amort_for deferral_102809_16.07E Wild Horse Wind Expansionwrkingfile 2 2" xfId="2729"/>
    <cellStyle name="_Costs not in KWI3000 '06Budget_(C) WHE Proforma with ITC cash grant 10 Yr Amort_for deferral_102809_16.07E Wild Horse Wind Expansionwrkingfile 3" xfId="2730"/>
    <cellStyle name="_Costs not in KWI3000 '06Budget_(C) WHE Proforma with ITC cash grant 10 Yr Amort_for deferral_102809_16.07E Wild Horse Wind Expansionwrkingfile SF" xfId="2731"/>
    <cellStyle name="_Costs not in KWI3000 '06Budget_(C) WHE Proforma with ITC cash grant 10 Yr Amort_for deferral_102809_16.07E Wild Horse Wind Expansionwrkingfile SF 2" xfId="2732"/>
    <cellStyle name="_Costs not in KWI3000 '06Budget_(C) WHE Proforma with ITC cash grant 10 Yr Amort_for deferral_102809_16.07E Wild Horse Wind Expansionwrkingfile SF 2 2" xfId="2733"/>
    <cellStyle name="_Costs not in KWI3000 '06Budget_(C) WHE Proforma with ITC cash grant 10 Yr Amort_for deferral_102809_16.07E Wild Horse Wind Expansionwrkingfile SF 3" xfId="2734"/>
    <cellStyle name="_Costs not in KWI3000 '06Budget_(C) WHE Proforma with ITC cash grant 10 Yr Amort_for deferral_102809_16.37E Wild Horse Expansion DeferralRevwrkingfile SF" xfId="2735"/>
    <cellStyle name="_Costs not in KWI3000 '06Budget_(C) WHE Proforma with ITC cash grant 10 Yr Amort_for deferral_102809_16.37E Wild Horse Expansion DeferralRevwrkingfile SF 2" xfId="2736"/>
    <cellStyle name="_Costs not in KWI3000 '06Budget_(C) WHE Proforma with ITC cash grant 10 Yr Amort_for deferral_102809_16.37E Wild Horse Expansion DeferralRevwrkingfile SF 2 2" xfId="2737"/>
    <cellStyle name="_Costs not in KWI3000 '06Budget_(C) WHE Proforma with ITC cash grant 10 Yr Amort_for deferral_102809_16.37E Wild Horse Expansion DeferralRevwrkingfile SF 3" xfId="2738"/>
    <cellStyle name="_Costs not in KWI3000 '06Budget_(C) WHE Proforma with ITC cash grant 10 Yr Amort_for rebuttal_120709" xfId="2739"/>
    <cellStyle name="_Costs not in KWI3000 '06Budget_(C) WHE Proforma with ITC cash grant 10 Yr Amort_for rebuttal_120709 2" xfId="2740"/>
    <cellStyle name="_Costs not in KWI3000 '06Budget_(C) WHE Proforma with ITC cash grant 10 Yr Amort_for rebuttal_120709 2 2" xfId="2741"/>
    <cellStyle name="_Costs not in KWI3000 '06Budget_(C) WHE Proforma with ITC cash grant 10 Yr Amort_for rebuttal_120709 3" xfId="2742"/>
    <cellStyle name="_Costs not in KWI3000 '06Budget_04.07E Wild Horse Wind Expansion" xfId="2743"/>
    <cellStyle name="_Costs not in KWI3000 '06Budget_04.07E Wild Horse Wind Expansion 2" xfId="2744"/>
    <cellStyle name="_Costs not in KWI3000 '06Budget_04.07E Wild Horse Wind Expansion 2 2" xfId="2745"/>
    <cellStyle name="_Costs not in KWI3000 '06Budget_04.07E Wild Horse Wind Expansion 3" xfId="2746"/>
    <cellStyle name="_Costs not in KWI3000 '06Budget_04.07E Wild Horse Wind Expansion_16.07E Wild Horse Wind Expansionwrkingfile" xfId="2747"/>
    <cellStyle name="_Costs not in KWI3000 '06Budget_04.07E Wild Horse Wind Expansion_16.07E Wild Horse Wind Expansionwrkingfile 2" xfId="2748"/>
    <cellStyle name="_Costs not in KWI3000 '06Budget_04.07E Wild Horse Wind Expansion_16.07E Wild Horse Wind Expansionwrkingfile 2 2" xfId="2749"/>
    <cellStyle name="_Costs not in KWI3000 '06Budget_04.07E Wild Horse Wind Expansion_16.07E Wild Horse Wind Expansionwrkingfile 3" xfId="2750"/>
    <cellStyle name="_Costs not in KWI3000 '06Budget_04.07E Wild Horse Wind Expansion_16.07E Wild Horse Wind Expansionwrkingfile SF" xfId="2751"/>
    <cellStyle name="_Costs not in KWI3000 '06Budget_04.07E Wild Horse Wind Expansion_16.07E Wild Horse Wind Expansionwrkingfile SF 2" xfId="2752"/>
    <cellStyle name="_Costs not in KWI3000 '06Budget_04.07E Wild Horse Wind Expansion_16.07E Wild Horse Wind Expansionwrkingfile SF 2 2" xfId="2753"/>
    <cellStyle name="_Costs not in KWI3000 '06Budget_04.07E Wild Horse Wind Expansion_16.07E Wild Horse Wind Expansionwrkingfile SF 3" xfId="2754"/>
    <cellStyle name="_Costs not in KWI3000 '06Budget_04.07E Wild Horse Wind Expansion_16.37E Wild Horse Expansion DeferralRevwrkingfile SF" xfId="2755"/>
    <cellStyle name="_Costs not in KWI3000 '06Budget_04.07E Wild Horse Wind Expansion_16.37E Wild Horse Expansion DeferralRevwrkingfile SF 2" xfId="2756"/>
    <cellStyle name="_Costs not in KWI3000 '06Budget_04.07E Wild Horse Wind Expansion_16.37E Wild Horse Expansion DeferralRevwrkingfile SF 2 2" xfId="2757"/>
    <cellStyle name="_Costs not in KWI3000 '06Budget_04.07E Wild Horse Wind Expansion_16.37E Wild Horse Expansion DeferralRevwrkingfile SF 3" xfId="2758"/>
    <cellStyle name="_Costs not in KWI3000 '06Budget_16.07E Wild Horse Wind Expansionwrkingfile" xfId="2759"/>
    <cellStyle name="_Costs not in KWI3000 '06Budget_16.07E Wild Horse Wind Expansionwrkingfile 2" xfId="2760"/>
    <cellStyle name="_Costs not in KWI3000 '06Budget_16.07E Wild Horse Wind Expansionwrkingfile 2 2" xfId="2761"/>
    <cellStyle name="_Costs not in KWI3000 '06Budget_16.07E Wild Horse Wind Expansionwrkingfile 3" xfId="2762"/>
    <cellStyle name="_Costs not in KWI3000 '06Budget_16.07E Wild Horse Wind Expansionwrkingfile SF" xfId="2763"/>
    <cellStyle name="_Costs not in KWI3000 '06Budget_16.07E Wild Horse Wind Expansionwrkingfile SF 2" xfId="2764"/>
    <cellStyle name="_Costs not in KWI3000 '06Budget_16.07E Wild Horse Wind Expansionwrkingfile SF 2 2" xfId="2765"/>
    <cellStyle name="_Costs not in KWI3000 '06Budget_16.07E Wild Horse Wind Expansionwrkingfile SF 3" xfId="2766"/>
    <cellStyle name="_Costs not in KWI3000 '06Budget_16.37E Wild Horse Expansion DeferralRevwrkingfile SF" xfId="2767"/>
    <cellStyle name="_Costs not in KWI3000 '06Budget_16.37E Wild Horse Expansion DeferralRevwrkingfile SF 2" xfId="2768"/>
    <cellStyle name="_Costs not in KWI3000 '06Budget_16.37E Wild Horse Expansion DeferralRevwrkingfile SF 2 2" xfId="2769"/>
    <cellStyle name="_Costs not in KWI3000 '06Budget_16.37E Wild Horse Expansion DeferralRevwrkingfile SF 3" xfId="2770"/>
    <cellStyle name="_Costs not in KWI3000 '06Budget_2009 Compliance Filing PCA Exhibits for GRC" xfId="2771"/>
    <cellStyle name="_Costs not in KWI3000 '06Budget_2009 Compliance Filing PCA Exhibits for GRC 2" xfId="2772"/>
    <cellStyle name="_Costs not in KWI3000 '06Budget_2009 GRC Compl Filing - Exhibit D" xfId="2773"/>
    <cellStyle name="_Costs not in KWI3000 '06Budget_2009 GRC Compl Filing - Exhibit D 2" xfId="2774"/>
    <cellStyle name="_Costs not in KWI3000 '06Budget_2009 GRC Compl Filing - Exhibit D 2 2" xfId="2775"/>
    <cellStyle name="_Costs not in KWI3000 '06Budget_2009 GRC Compl Filing - Exhibit D 3" xfId="2776"/>
    <cellStyle name="_Costs not in KWI3000 '06Budget_2010 PTC's July1_Dec31 2010 " xfId="9393"/>
    <cellStyle name="_Costs not in KWI3000 '06Budget_2010 PTC's Sept10_Aug11 (Version 4)" xfId="9394"/>
    <cellStyle name="_Costs not in KWI3000 '06Budget_3.01 Income Statement" xfId="9395"/>
    <cellStyle name="_Costs not in KWI3000 '06Budget_4 31 Regulatory Assets and Liabilities  7 06- Exhibit D" xfId="2777"/>
    <cellStyle name="_Costs not in KWI3000 '06Budget_4 31 Regulatory Assets and Liabilities  7 06- Exhibit D 2" xfId="2778"/>
    <cellStyle name="_Costs not in KWI3000 '06Budget_4 31 Regulatory Assets and Liabilities  7 06- Exhibit D 2 2" xfId="2779"/>
    <cellStyle name="_Costs not in KWI3000 '06Budget_4 31 Regulatory Assets and Liabilities  7 06- Exhibit D 3" xfId="2780"/>
    <cellStyle name="_Costs not in KWI3000 '06Budget_4 31 Regulatory Assets and Liabilities  7 06- Exhibit D_NIM Summary" xfId="2781"/>
    <cellStyle name="_Costs not in KWI3000 '06Budget_4 31 Regulatory Assets and Liabilities  7 06- Exhibit D_NIM Summary 2" xfId="2782"/>
    <cellStyle name="_Costs not in KWI3000 '06Budget_4 31 Regulatory Assets and Liabilities  7 06- Exhibit D_NIM Summary 2 2" xfId="2783"/>
    <cellStyle name="_Costs not in KWI3000 '06Budget_4 31 Regulatory Assets and Liabilities  7 06- Exhibit D_NIM Summary 3" xfId="2784"/>
    <cellStyle name="_Costs not in KWI3000 '06Budget_4 31E Reg Asset  Liab and EXH D" xfId="2785"/>
    <cellStyle name="_Costs not in KWI3000 '06Budget_4 31E Reg Asset  Liab and EXH D _ Aug 10 Filing (2)" xfId="2786"/>
    <cellStyle name="_Costs not in KWI3000 '06Budget_4 32 Regulatory Assets and Liabilities  7 06- Exhibit D" xfId="2787"/>
    <cellStyle name="_Costs not in KWI3000 '06Budget_4 32 Regulatory Assets and Liabilities  7 06- Exhibit D 2" xfId="2788"/>
    <cellStyle name="_Costs not in KWI3000 '06Budget_4 32 Regulatory Assets and Liabilities  7 06- Exhibit D 2 2" xfId="2789"/>
    <cellStyle name="_Costs not in KWI3000 '06Budget_4 32 Regulatory Assets and Liabilities  7 06- Exhibit D 3" xfId="2790"/>
    <cellStyle name="_Costs not in KWI3000 '06Budget_4 32 Regulatory Assets and Liabilities  7 06- Exhibit D_NIM Summary" xfId="2791"/>
    <cellStyle name="_Costs not in KWI3000 '06Budget_4 32 Regulatory Assets and Liabilities  7 06- Exhibit D_NIM Summary 2" xfId="2792"/>
    <cellStyle name="_Costs not in KWI3000 '06Budget_4 32 Regulatory Assets and Liabilities  7 06- Exhibit D_NIM Summary 2 2" xfId="2793"/>
    <cellStyle name="_Costs not in KWI3000 '06Budget_4 32 Regulatory Assets and Liabilities  7 06- Exhibit D_NIM Summary 3" xfId="2794"/>
    <cellStyle name="_Costs not in KWI3000 '06Budget_Att B to RECs proceeds proposal" xfId="9396"/>
    <cellStyle name="_Costs not in KWI3000 '06Budget_AURORA Total New" xfId="2795"/>
    <cellStyle name="_Costs not in KWI3000 '06Budget_AURORA Total New 2" xfId="2796"/>
    <cellStyle name="_Costs not in KWI3000 '06Budget_AURORA Total New 2 2" xfId="2797"/>
    <cellStyle name="_Costs not in KWI3000 '06Budget_AURORA Total New 3" xfId="2798"/>
    <cellStyle name="_Costs not in KWI3000 '06Budget_Backup for Attachment B 2010-09-09" xfId="9397"/>
    <cellStyle name="_Costs not in KWI3000 '06Budget_Bench Request - Attachment B" xfId="9398"/>
    <cellStyle name="_Costs not in KWI3000 '06Budget_Book2" xfId="2799"/>
    <cellStyle name="_Costs not in KWI3000 '06Budget_Book2 2" xfId="2800"/>
    <cellStyle name="_Costs not in KWI3000 '06Budget_Book2 2 2" xfId="2801"/>
    <cellStyle name="_Costs not in KWI3000 '06Budget_Book2 3" xfId="2802"/>
    <cellStyle name="_Costs not in KWI3000 '06Budget_Book2_Adj Bench DR 3 for Initial Briefs (Electric)" xfId="2803"/>
    <cellStyle name="_Costs not in KWI3000 '06Budget_Book2_Adj Bench DR 3 for Initial Briefs (Electric) 2" xfId="2804"/>
    <cellStyle name="_Costs not in KWI3000 '06Budget_Book2_Adj Bench DR 3 for Initial Briefs (Electric) 2 2" xfId="2805"/>
    <cellStyle name="_Costs not in KWI3000 '06Budget_Book2_Adj Bench DR 3 for Initial Briefs (Electric) 3" xfId="2806"/>
    <cellStyle name="_Costs not in KWI3000 '06Budget_Book2_Electric Rev Req Model (2009 GRC) Rebuttal" xfId="2807"/>
    <cellStyle name="_Costs not in KWI3000 '06Budget_Book2_Electric Rev Req Model (2009 GRC) Rebuttal 2" xfId="2808"/>
    <cellStyle name="_Costs not in KWI3000 '06Budget_Book2_Electric Rev Req Model (2009 GRC) Rebuttal 2 2" xfId="2809"/>
    <cellStyle name="_Costs not in KWI3000 '06Budget_Book2_Electric Rev Req Model (2009 GRC) Rebuttal 3" xfId="2810"/>
    <cellStyle name="_Costs not in KWI3000 '06Budget_Book2_Electric Rev Req Model (2009 GRC) Rebuttal REmoval of New  WH Solar AdjustMI" xfId="2811"/>
    <cellStyle name="_Costs not in KWI3000 '06Budget_Book2_Electric Rev Req Model (2009 GRC) Rebuttal REmoval of New  WH Solar AdjustMI 2" xfId="2812"/>
    <cellStyle name="_Costs not in KWI3000 '06Budget_Book2_Electric Rev Req Model (2009 GRC) Rebuttal REmoval of New  WH Solar AdjustMI 2 2" xfId="2813"/>
    <cellStyle name="_Costs not in KWI3000 '06Budget_Book2_Electric Rev Req Model (2009 GRC) Rebuttal REmoval of New  WH Solar AdjustMI 3" xfId="2814"/>
    <cellStyle name="_Costs not in KWI3000 '06Budget_Book2_Electric Rev Req Model (2009 GRC) Revised 01-18-2010" xfId="2815"/>
    <cellStyle name="_Costs not in KWI3000 '06Budget_Book2_Electric Rev Req Model (2009 GRC) Revised 01-18-2010 2" xfId="2816"/>
    <cellStyle name="_Costs not in KWI3000 '06Budget_Book2_Electric Rev Req Model (2009 GRC) Revised 01-18-2010 2 2" xfId="2817"/>
    <cellStyle name="_Costs not in KWI3000 '06Budget_Book2_Electric Rev Req Model (2009 GRC) Revised 01-18-2010 3" xfId="2818"/>
    <cellStyle name="_Costs not in KWI3000 '06Budget_Book2_Final Order Electric EXHIBIT A-1" xfId="2819"/>
    <cellStyle name="_Costs not in KWI3000 '06Budget_Book2_Final Order Electric EXHIBIT A-1 2" xfId="2820"/>
    <cellStyle name="_Costs not in KWI3000 '06Budget_Book2_Final Order Electric EXHIBIT A-1 2 2" xfId="2821"/>
    <cellStyle name="_Costs not in KWI3000 '06Budget_Book2_Final Order Electric EXHIBIT A-1 3" xfId="2822"/>
    <cellStyle name="_Costs not in KWI3000 '06Budget_Book4" xfId="2823"/>
    <cellStyle name="_Costs not in KWI3000 '06Budget_Book4 2" xfId="2824"/>
    <cellStyle name="_Costs not in KWI3000 '06Budget_Book4 2 2" xfId="2825"/>
    <cellStyle name="_Costs not in KWI3000 '06Budget_Book4 3" xfId="2826"/>
    <cellStyle name="_Costs not in KWI3000 '06Budget_Book9" xfId="2827"/>
    <cellStyle name="_Costs not in KWI3000 '06Budget_Book9 2" xfId="2828"/>
    <cellStyle name="_Costs not in KWI3000 '06Budget_Book9 2 2" xfId="2829"/>
    <cellStyle name="_Costs not in KWI3000 '06Budget_Book9 3" xfId="2830"/>
    <cellStyle name="_Costs not in KWI3000 '06Budget_Check the Interest Calculation" xfId="2831"/>
    <cellStyle name="_Costs not in KWI3000 '06Budget_Check the Interest Calculation_Scenario 1 REC vs PTC Offset" xfId="2832"/>
    <cellStyle name="_Costs not in KWI3000 '06Budget_Check the Interest Calculation_Scenario 3" xfId="2833"/>
    <cellStyle name="_Costs not in KWI3000 '06Budget_DEM-WP(C) Chelan Power Costs" xfId="2834"/>
    <cellStyle name="_Costs not in KWI3000 '06Budget_DEM-WP(C) Gas Transport 2010GRC" xfId="2835"/>
    <cellStyle name="_Costs not in KWI3000 '06Budget_Exh A-1 resulting from UE-112050 effective Jan 1 2012" xfId="2836"/>
    <cellStyle name="_Costs not in KWI3000 '06Budget_Exh G - Klamath Peaker PPA fr C Locke 2-12" xfId="2837"/>
    <cellStyle name="_Costs not in KWI3000 '06Budget_Exhibit A-1 effective 4-1-11 fr S Free 12-11" xfId="2838"/>
    <cellStyle name="_Costs not in KWI3000 '06Budget_Exhibit D fr R Gho 12-31-08" xfId="2839"/>
    <cellStyle name="_Costs not in KWI3000 '06Budget_Exhibit D fr R Gho 12-31-08 2" xfId="2840"/>
    <cellStyle name="_Costs not in KWI3000 '06Budget_Exhibit D fr R Gho 12-31-08 2 2" xfId="2841"/>
    <cellStyle name="_Costs not in KWI3000 '06Budget_Exhibit D fr R Gho 12-31-08 3" xfId="2842"/>
    <cellStyle name="_Costs not in KWI3000 '06Budget_Exhibit D fr R Gho 12-31-08 v2" xfId="2843"/>
    <cellStyle name="_Costs not in KWI3000 '06Budget_Exhibit D fr R Gho 12-31-08 v2 2" xfId="2844"/>
    <cellStyle name="_Costs not in KWI3000 '06Budget_Exhibit D fr R Gho 12-31-08 v2 2 2" xfId="2845"/>
    <cellStyle name="_Costs not in KWI3000 '06Budget_Exhibit D fr R Gho 12-31-08 v2 3" xfId="2846"/>
    <cellStyle name="_Costs not in KWI3000 '06Budget_Exhibit D fr R Gho 12-31-08 v2_NIM Summary" xfId="2847"/>
    <cellStyle name="_Costs not in KWI3000 '06Budget_Exhibit D fr R Gho 12-31-08 v2_NIM Summary 2" xfId="2848"/>
    <cellStyle name="_Costs not in KWI3000 '06Budget_Exhibit D fr R Gho 12-31-08 v2_NIM Summary 2 2" xfId="2849"/>
    <cellStyle name="_Costs not in KWI3000 '06Budget_Exhibit D fr R Gho 12-31-08 v2_NIM Summary 3" xfId="2850"/>
    <cellStyle name="_Costs not in KWI3000 '06Budget_Exhibit D fr R Gho 12-31-08_NIM Summary" xfId="2851"/>
    <cellStyle name="_Costs not in KWI3000 '06Budget_Exhibit D fr R Gho 12-31-08_NIM Summary 2" xfId="2852"/>
    <cellStyle name="_Costs not in KWI3000 '06Budget_Exhibit D fr R Gho 12-31-08_NIM Summary 2 2" xfId="2853"/>
    <cellStyle name="_Costs not in KWI3000 '06Budget_Exhibit D fr R Gho 12-31-08_NIM Summary 3" xfId="2854"/>
    <cellStyle name="_Costs not in KWI3000 '06Budget_Hopkins Ridge Prepaid Tran - Interest Earned RY 12ME Feb  '11" xfId="2855"/>
    <cellStyle name="_Costs not in KWI3000 '06Budget_Hopkins Ridge Prepaid Tran - Interest Earned RY 12ME Feb  '11 2" xfId="2856"/>
    <cellStyle name="_Costs not in KWI3000 '06Budget_Hopkins Ridge Prepaid Tran - Interest Earned RY 12ME Feb  '11 2 2" xfId="2857"/>
    <cellStyle name="_Costs not in KWI3000 '06Budget_Hopkins Ridge Prepaid Tran - Interest Earned RY 12ME Feb  '11 3" xfId="2858"/>
    <cellStyle name="_Costs not in KWI3000 '06Budget_Hopkins Ridge Prepaid Tran - Interest Earned RY 12ME Feb  '11_NIM Summary" xfId="2859"/>
    <cellStyle name="_Costs not in KWI3000 '06Budget_Hopkins Ridge Prepaid Tran - Interest Earned RY 12ME Feb  '11_NIM Summary 2" xfId="2860"/>
    <cellStyle name="_Costs not in KWI3000 '06Budget_Hopkins Ridge Prepaid Tran - Interest Earned RY 12ME Feb  '11_NIM Summary 2 2" xfId="2861"/>
    <cellStyle name="_Costs not in KWI3000 '06Budget_Hopkins Ridge Prepaid Tran - Interest Earned RY 12ME Feb  '11_NIM Summary 3" xfId="2862"/>
    <cellStyle name="_Costs not in KWI3000 '06Budget_Hopkins Ridge Prepaid Tran - Interest Earned RY 12ME Feb  '11_Transmission Workbook for May BOD" xfId="2863"/>
    <cellStyle name="_Costs not in KWI3000 '06Budget_Hopkins Ridge Prepaid Tran - Interest Earned RY 12ME Feb  '11_Transmission Workbook for May BOD 2" xfId="2864"/>
    <cellStyle name="_Costs not in KWI3000 '06Budget_Hopkins Ridge Prepaid Tran - Interest Earned RY 12ME Feb  '11_Transmission Workbook for May BOD 2 2" xfId="2865"/>
    <cellStyle name="_Costs not in KWI3000 '06Budget_Hopkins Ridge Prepaid Tran - Interest Earned RY 12ME Feb  '11_Transmission Workbook for May BOD 3" xfId="2866"/>
    <cellStyle name="_Costs not in KWI3000 '06Budget_INPUTS" xfId="2867"/>
    <cellStyle name="_Costs not in KWI3000 '06Budget_INPUTS 2" xfId="2868"/>
    <cellStyle name="_Costs not in KWI3000 '06Budget_INPUTS 2 2" xfId="2869"/>
    <cellStyle name="_Costs not in KWI3000 '06Budget_INPUTS 3" xfId="2870"/>
    <cellStyle name="_Costs not in KWI3000 '06Budget_Laid Off Employees + CEO" xfId="9399"/>
    <cellStyle name="_Costs not in KWI3000 '06Budget_Low Income 2010 RevRequirement" xfId="9400"/>
    <cellStyle name="_Costs not in KWI3000 '06Budget_Low Income 2010 RevRequirement (2)" xfId="9401"/>
    <cellStyle name="_Costs not in KWI3000 '06Budget_Misc. Exp Airport Parking" xfId="9402"/>
    <cellStyle name="_Costs not in KWI3000 '06Budget_NIM Summary" xfId="2871"/>
    <cellStyle name="_Costs not in KWI3000 '06Budget_NIM Summary 09GRC" xfId="2872"/>
    <cellStyle name="_Costs not in KWI3000 '06Budget_NIM Summary 09GRC 2" xfId="2873"/>
    <cellStyle name="_Costs not in KWI3000 '06Budget_NIM Summary 09GRC 2 2" xfId="2874"/>
    <cellStyle name="_Costs not in KWI3000 '06Budget_NIM Summary 09GRC 3" xfId="2875"/>
    <cellStyle name="_Costs not in KWI3000 '06Budget_NIM Summary 10" xfId="2876"/>
    <cellStyle name="_Costs not in KWI3000 '06Budget_NIM Summary 2" xfId="2877"/>
    <cellStyle name="_Costs not in KWI3000 '06Budget_NIM Summary 2 2" xfId="2878"/>
    <cellStyle name="_Costs not in KWI3000 '06Budget_NIM Summary 3" xfId="2879"/>
    <cellStyle name="_Costs not in KWI3000 '06Budget_NIM Summary 4" xfId="2880"/>
    <cellStyle name="_Costs not in KWI3000 '06Budget_NIM Summary 5" xfId="2881"/>
    <cellStyle name="_Costs not in KWI3000 '06Budget_NIM Summary 6" xfId="2882"/>
    <cellStyle name="_Costs not in KWI3000 '06Budget_NIM Summary 7" xfId="2883"/>
    <cellStyle name="_Costs not in KWI3000 '06Budget_NIM Summary 8" xfId="2884"/>
    <cellStyle name="_Costs not in KWI3000 '06Budget_NIM Summary 9" xfId="2885"/>
    <cellStyle name="_Costs not in KWI3000 '06Budget_Oct2010toSep2011LwIncLead" xfId="9403"/>
    <cellStyle name="_Costs not in KWI3000 '06Budget_PCA 10 -  Exhibit D Dec 2011" xfId="2886"/>
    <cellStyle name="_Costs not in KWI3000 '06Budget_PCA 10 -  Exhibit D from A Kellogg Jan 2011" xfId="2887"/>
    <cellStyle name="_Costs not in KWI3000 '06Budget_PCA 10 -  Exhibit D from A Kellogg July 2011" xfId="2888"/>
    <cellStyle name="_Costs not in KWI3000 '06Budget_PCA 10 -  Exhibit D from S Free Rcv'd 12-11" xfId="2889"/>
    <cellStyle name="_Costs not in KWI3000 '06Budget_PCA 11 -  Exhibit D Apr 2012 fr A Kellogg v2" xfId="2890"/>
    <cellStyle name="_Costs not in KWI3000 '06Budget_PCA 11 -  Exhibit D Jan 2012 fr A Kellogg" xfId="2891"/>
    <cellStyle name="_Costs not in KWI3000 '06Budget_PCA 11 -  Exhibit D Jan 2012 WF" xfId="2892"/>
    <cellStyle name="_Costs not in KWI3000 '06Budget_PCA 7 - Exhibit D update 11_30_08 (2)" xfId="2893"/>
    <cellStyle name="_Costs not in KWI3000 '06Budget_PCA 7 - Exhibit D update 11_30_08 (2) 2" xfId="2894"/>
    <cellStyle name="_Costs not in KWI3000 '06Budget_PCA 7 - Exhibit D update 11_30_08 (2) 2 2" xfId="2895"/>
    <cellStyle name="_Costs not in KWI3000 '06Budget_PCA 7 - Exhibit D update 11_30_08 (2) 2 2 2" xfId="2896"/>
    <cellStyle name="_Costs not in KWI3000 '06Budget_PCA 7 - Exhibit D update 11_30_08 (2) 2 3" xfId="2897"/>
    <cellStyle name="_Costs not in KWI3000 '06Budget_PCA 7 - Exhibit D update 11_30_08 (2) 3" xfId="2898"/>
    <cellStyle name="_Costs not in KWI3000 '06Budget_PCA 7 - Exhibit D update 11_30_08 (2) 3 2" xfId="2899"/>
    <cellStyle name="_Costs not in KWI3000 '06Budget_PCA 7 - Exhibit D update 11_30_08 (2) 4" xfId="2900"/>
    <cellStyle name="_Costs not in KWI3000 '06Budget_PCA 7 - Exhibit D update 11_30_08 (2)_NIM Summary" xfId="2901"/>
    <cellStyle name="_Costs not in KWI3000 '06Budget_PCA 7 - Exhibit D update 11_30_08 (2)_NIM Summary 2" xfId="2902"/>
    <cellStyle name="_Costs not in KWI3000 '06Budget_PCA 7 - Exhibit D update 11_30_08 (2)_NIM Summary 2 2" xfId="2903"/>
    <cellStyle name="_Costs not in KWI3000 '06Budget_PCA 7 - Exhibit D update 11_30_08 (2)_NIM Summary 3" xfId="2904"/>
    <cellStyle name="_Costs not in KWI3000 '06Budget_PCA 8 - Exhibit D update 12_31_09" xfId="2905"/>
    <cellStyle name="_Costs not in KWI3000 '06Budget_PCA 8 - Exhibit D update 12_31_09 2" xfId="2906"/>
    <cellStyle name="_Costs not in KWI3000 '06Budget_PCA 9 -  Exhibit D April 2010" xfId="2907"/>
    <cellStyle name="_Costs not in KWI3000 '06Budget_PCA 9 -  Exhibit D April 2010 (3)" xfId="2908"/>
    <cellStyle name="_Costs not in KWI3000 '06Budget_PCA 9 -  Exhibit D April 2010 (3) 2" xfId="2909"/>
    <cellStyle name="_Costs not in KWI3000 '06Budget_PCA 9 -  Exhibit D April 2010 (3) 2 2" xfId="2910"/>
    <cellStyle name="_Costs not in KWI3000 '06Budget_PCA 9 -  Exhibit D April 2010 (3) 3" xfId="2911"/>
    <cellStyle name="_Costs not in KWI3000 '06Budget_PCA 9 -  Exhibit D April 2010 2" xfId="2912"/>
    <cellStyle name="_Costs not in KWI3000 '06Budget_PCA 9 -  Exhibit D April 2010 3" xfId="2913"/>
    <cellStyle name="_Costs not in KWI3000 '06Budget_PCA 9 -  Exhibit D April 2010 4" xfId="2914"/>
    <cellStyle name="_Costs not in KWI3000 '06Budget_PCA 9 -  Exhibit D April 2010 5" xfId="2915"/>
    <cellStyle name="_Costs not in KWI3000 '06Budget_PCA 9 -  Exhibit D April 2010 6" xfId="2916"/>
    <cellStyle name="_Costs not in KWI3000 '06Budget_PCA 9 -  Exhibit D April 2010 7" xfId="2917"/>
    <cellStyle name="_Costs not in KWI3000 '06Budget_PCA 9 -  Exhibit D Feb 2010" xfId="2918"/>
    <cellStyle name="_Costs not in KWI3000 '06Budget_PCA 9 -  Exhibit D Feb 2010 2" xfId="2919"/>
    <cellStyle name="_Costs not in KWI3000 '06Budget_PCA 9 -  Exhibit D Feb 2010 v2" xfId="2920"/>
    <cellStyle name="_Costs not in KWI3000 '06Budget_PCA 9 -  Exhibit D Feb 2010 v2 2" xfId="2921"/>
    <cellStyle name="_Costs not in KWI3000 '06Budget_PCA 9 -  Exhibit D Feb 2010 WF" xfId="2922"/>
    <cellStyle name="_Costs not in KWI3000 '06Budget_PCA 9 -  Exhibit D Feb 2010 WF 2" xfId="2923"/>
    <cellStyle name="_Costs not in KWI3000 '06Budget_PCA 9 -  Exhibit D Jan 2010" xfId="2924"/>
    <cellStyle name="_Costs not in KWI3000 '06Budget_PCA 9 -  Exhibit D Jan 2010 2" xfId="2925"/>
    <cellStyle name="_Costs not in KWI3000 '06Budget_PCA 9 -  Exhibit D March 2010 (2)" xfId="2926"/>
    <cellStyle name="_Costs not in KWI3000 '06Budget_PCA 9 -  Exhibit D March 2010 (2) 2" xfId="2927"/>
    <cellStyle name="_Costs not in KWI3000 '06Budget_PCA 9 -  Exhibit D Nov 2010" xfId="2928"/>
    <cellStyle name="_Costs not in KWI3000 '06Budget_PCA 9 -  Exhibit D Nov 2010 2" xfId="2929"/>
    <cellStyle name="_Costs not in KWI3000 '06Budget_PCA 9 - Exhibit D at August 2010" xfId="2930"/>
    <cellStyle name="_Costs not in KWI3000 '06Budget_PCA 9 - Exhibit D at August 2010 2" xfId="2931"/>
    <cellStyle name="_Costs not in KWI3000 '06Budget_PCA 9 - Exhibit D June 2010 GRC" xfId="2932"/>
    <cellStyle name="_Costs not in KWI3000 '06Budget_PCA 9 - Exhibit D June 2010 GRC 2" xfId="2933"/>
    <cellStyle name="_Costs not in KWI3000 '06Budget_Power Costs - Comparison bx Rbtl-Staff-Jt-PC" xfId="2934"/>
    <cellStyle name="_Costs not in KWI3000 '06Budget_Power Costs - Comparison bx Rbtl-Staff-Jt-PC 2" xfId="2935"/>
    <cellStyle name="_Costs not in KWI3000 '06Budget_Power Costs - Comparison bx Rbtl-Staff-Jt-PC 2 2" xfId="2936"/>
    <cellStyle name="_Costs not in KWI3000 '06Budget_Power Costs - Comparison bx Rbtl-Staff-Jt-PC 3" xfId="2937"/>
    <cellStyle name="_Costs not in KWI3000 '06Budget_Power Costs - Comparison bx Rbtl-Staff-Jt-PC_Adj Bench DR 3 for Initial Briefs (Electric)" xfId="2938"/>
    <cellStyle name="_Costs not in KWI3000 '06Budget_Power Costs - Comparison bx Rbtl-Staff-Jt-PC_Adj Bench DR 3 for Initial Briefs (Electric) 2" xfId="2939"/>
    <cellStyle name="_Costs not in KWI3000 '06Budget_Power Costs - Comparison bx Rbtl-Staff-Jt-PC_Adj Bench DR 3 for Initial Briefs (Electric) 2 2" xfId="2940"/>
    <cellStyle name="_Costs not in KWI3000 '06Budget_Power Costs - Comparison bx Rbtl-Staff-Jt-PC_Adj Bench DR 3 for Initial Briefs (Electric) 3" xfId="2941"/>
    <cellStyle name="_Costs not in KWI3000 '06Budget_Power Costs - Comparison bx Rbtl-Staff-Jt-PC_Electric Rev Req Model (2009 GRC) Rebuttal" xfId="2942"/>
    <cellStyle name="_Costs not in KWI3000 '06Budget_Power Costs - Comparison bx Rbtl-Staff-Jt-PC_Electric Rev Req Model (2009 GRC) Rebuttal 2" xfId="2943"/>
    <cellStyle name="_Costs not in KWI3000 '06Budget_Power Costs - Comparison bx Rbtl-Staff-Jt-PC_Electric Rev Req Model (2009 GRC) Rebuttal 2 2" xfId="2944"/>
    <cellStyle name="_Costs not in KWI3000 '06Budget_Power Costs - Comparison bx Rbtl-Staff-Jt-PC_Electric Rev Req Model (2009 GRC) Rebuttal 3" xfId="2945"/>
    <cellStyle name="_Costs not in KWI3000 '06Budget_Power Costs - Comparison bx Rbtl-Staff-Jt-PC_Electric Rev Req Model (2009 GRC) Rebuttal REmoval of New  WH Solar AdjustMI" xfId="2946"/>
    <cellStyle name="_Costs not in KWI3000 '06Budget_Power Costs - Comparison bx Rbtl-Staff-Jt-PC_Electric Rev Req Model (2009 GRC) Rebuttal REmoval of New  WH Solar AdjustMI 2" xfId="2947"/>
    <cellStyle name="_Costs not in KWI3000 '06Budget_Power Costs - Comparison bx Rbtl-Staff-Jt-PC_Electric Rev Req Model (2009 GRC) Rebuttal REmoval of New  WH Solar AdjustMI 2 2" xfId="2948"/>
    <cellStyle name="_Costs not in KWI3000 '06Budget_Power Costs - Comparison bx Rbtl-Staff-Jt-PC_Electric Rev Req Model (2009 GRC) Rebuttal REmoval of New  WH Solar AdjustMI 3" xfId="2949"/>
    <cellStyle name="_Costs not in KWI3000 '06Budget_Power Costs - Comparison bx Rbtl-Staff-Jt-PC_Electric Rev Req Model (2009 GRC) Revised 01-18-2010" xfId="2950"/>
    <cellStyle name="_Costs not in KWI3000 '06Budget_Power Costs - Comparison bx Rbtl-Staff-Jt-PC_Electric Rev Req Model (2009 GRC) Revised 01-18-2010 2" xfId="2951"/>
    <cellStyle name="_Costs not in KWI3000 '06Budget_Power Costs - Comparison bx Rbtl-Staff-Jt-PC_Electric Rev Req Model (2009 GRC) Revised 01-18-2010 2 2" xfId="2952"/>
    <cellStyle name="_Costs not in KWI3000 '06Budget_Power Costs - Comparison bx Rbtl-Staff-Jt-PC_Electric Rev Req Model (2009 GRC) Revised 01-18-2010 3" xfId="2953"/>
    <cellStyle name="_Costs not in KWI3000 '06Budget_Power Costs - Comparison bx Rbtl-Staff-Jt-PC_Final Order Electric EXHIBIT A-1" xfId="2954"/>
    <cellStyle name="_Costs not in KWI3000 '06Budget_Power Costs - Comparison bx Rbtl-Staff-Jt-PC_Final Order Electric EXHIBIT A-1 2" xfId="2955"/>
    <cellStyle name="_Costs not in KWI3000 '06Budget_Power Costs - Comparison bx Rbtl-Staff-Jt-PC_Final Order Electric EXHIBIT A-1 2 2" xfId="2956"/>
    <cellStyle name="_Costs not in KWI3000 '06Budget_Power Costs - Comparison bx Rbtl-Staff-Jt-PC_Final Order Electric EXHIBIT A-1 3" xfId="2957"/>
    <cellStyle name="_Costs not in KWI3000 '06Budget_Production Adj 4.37" xfId="2958"/>
    <cellStyle name="_Costs not in KWI3000 '06Budget_Production Adj 4.37 2" xfId="2959"/>
    <cellStyle name="_Costs not in KWI3000 '06Budget_Production Adj 4.37 2 2" xfId="2960"/>
    <cellStyle name="_Costs not in KWI3000 '06Budget_Production Adj 4.37 3" xfId="2961"/>
    <cellStyle name="_Costs not in KWI3000 '06Budget_Purchased Power Adj 4.03" xfId="2962"/>
    <cellStyle name="_Costs not in KWI3000 '06Budget_Purchased Power Adj 4.03 2" xfId="2963"/>
    <cellStyle name="_Costs not in KWI3000 '06Budget_Purchased Power Adj 4.03 2 2" xfId="2964"/>
    <cellStyle name="_Costs not in KWI3000 '06Budget_Purchased Power Adj 4.03 3" xfId="2965"/>
    <cellStyle name="_Costs not in KWI3000 '06Budget_Rebuttal Power Costs" xfId="2966"/>
    <cellStyle name="_Costs not in KWI3000 '06Budget_Rebuttal Power Costs 2" xfId="2967"/>
    <cellStyle name="_Costs not in KWI3000 '06Budget_Rebuttal Power Costs 2 2" xfId="2968"/>
    <cellStyle name="_Costs not in KWI3000 '06Budget_Rebuttal Power Costs 3" xfId="2969"/>
    <cellStyle name="_Costs not in KWI3000 '06Budget_Rebuttal Power Costs_Adj Bench DR 3 for Initial Briefs (Electric)" xfId="2970"/>
    <cellStyle name="_Costs not in KWI3000 '06Budget_Rebuttal Power Costs_Adj Bench DR 3 for Initial Briefs (Electric) 2" xfId="2971"/>
    <cellStyle name="_Costs not in KWI3000 '06Budget_Rebuttal Power Costs_Adj Bench DR 3 for Initial Briefs (Electric) 2 2" xfId="2972"/>
    <cellStyle name="_Costs not in KWI3000 '06Budget_Rebuttal Power Costs_Adj Bench DR 3 for Initial Briefs (Electric) 3" xfId="2973"/>
    <cellStyle name="_Costs not in KWI3000 '06Budget_Rebuttal Power Costs_Electric Rev Req Model (2009 GRC) Rebuttal" xfId="2974"/>
    <cellStyle name="_Costs not in KWI3000 '06Budget_Rebuttal Power Costs_Electric Rev Req Model (2009 GRC) Rebuttal 2" xfId="2975"/>
    <cellStyle name="_Costs not in KWI3000 '06Budget_Rebuttal Power Costs_Electric Rev Req Model (2009 GRC) Rebuttal 2 2" xfId="2976"/>
    <cellStyle name="_Costs not in KWI3000 '06Budget_Rebuttal Power Costs_Electric Rev Req Model (2009 GRC) Rebuttal 3" xfId="2977"/>
    <cellStyle name="_Costs not in KWI3000 '06Budget_Rebuttal Power Costs_Electric Rev Req Model (2009 GRC) Rebuttal REmoval of New  WH Solar AdjustMI" xfId="2978"/>
    <cellStyle name="_Costs not in KWI3000 '06Budget_Rebuttal Power Costs_Electric Rev Req Model (2009 GRC) Rebuttal REmoval of New  WH Solar AdjustMI 2" xfId="2979"/>
    <cellStyle name="_Costs not in KWI3000 '06Budget_Rebuttal Power Costs_Electric Rev Req Model (2009 GRC) Rebuttal REmoval of New  WH Solar AdjustMI 2 2" xfId="2980"/>
    <cellStyle name="_Costs not in KWI3000 '06Budget_Rebuttal Power Costs_Electric Rev Req Model (2009 GRC) Rebuttal REmoval of New  WH Solar AdjustMI 3" xfId="2981"/>
    <cellStyle name="_Costs not in KWI3000 '06Budget_Rebuttal Power Costs_Electric Rev Req Model (2009 GRC) Revised 01-18-2010" xfId="2982"/>
    <cellStyle name="_Costs not in KWI3000 '06Budget_Rebuttal Power Costs_Electric Rev Req Model (2009 GRC) Revised 01-18-2010 2" xfId="2983"/>
    <cellStyle name="_Costs not in KWI3000 '06Budget_Rebuttal Power Costs_Electric Rev Req Model (2009 GRC) Revised 01-18-2010 2 2" xfId="2984"/>
    <cellStyle name="_Costs not in KWI3000 '06Budget_Rebuttal Power Costs_Electric Rev Req Model (2009 GRC) Revised 01-18-2010 3" xfId="2985"/>
    <cellStyle name="_Costs not in KWI3000 '06Budget_Rebuttal Power Costs_Final Order Electric EXHIBIT A-1" xfId="2986"/>
    <cellStyle name="_Costs not in KWI3000 '06Budget_Rebuttal Power Costs_Final Order Electric EXHIBIT A-1 2" xfId="2987"/>
    <cellStyle name="_Costs not in KWI3000 '06Budget_Rebuttal Power Costs_Final Order Electric EXHIBIT A-1 2 2" xfId="2988"/>
    <cellStyle name="_Costs not in KWI3000 '06Budget_Rebuttal Power Costs_Final Order Electric EXHIBIT A-1 3" xfId="2989"/>
    <cellStyle name="_Costs not in KWI3000 '06Budget_RECS vs PTC's w Interest 6-28-10" xfId="9404"/>
    <cellStyle name="_Costs not in KWI3000 '06Budget_revised april pca for Annette" xfId="2990"/>
    <cellStyle name="_Costs not in KWI3000 '06Budget_ROR &amp; CONV FACTOR" xfId="2991"/>
    <cellStyle name="_Costs not in KWI3000 '06Budget_ROR &amp; CONV FACTOR 2" xfId="2992"/>
    <cellStyle name="_Costs not in KWI3000 '06Budget_ROR &amp; CONV FACTOR 2 2" xfId="2993"/>
    <cellStyle name="_Costs not in KWI3000 '06Budget_ROR &amp; CONV FACTOR 3" xfId="2994"/>
    <cellStyle name="_Costs not in KWI3000 '06Budget_ROR 5.02" xfId="2995"/>
    <cellStyle name="_Costs not in KWI3000 '06Budget_ROR 5.02 2" xfId="2996"/>
    <cellStyle name="_Costs not in KWI3000 '06Budget_ROR 5.02 2 2" xfId="2997"/>
    <cellStyle name="_Costs not in KWI3000 '06Budget_ROR 5.02 3" xfId="2998"/>
    <cellStyle name="_Costs not in KWI3000 '06Budget_Transmission Workbook for May BOD" xfId="2999"/>
    <cellStyle name="_Costs not in KWI3000 '06Budget_Transmission Workbook for May BOD 2" xfId="3000"/>
    <cellStyle name="_Costs not in KWI3000 '06Budget_Transmission Workbook for May BOD 2 2" xfId="3001"/>
    <cellStyle name="_Costs not in KWI3000 '06Budget_Transmission Workbook for May BOD 3" xfId="3002"/>
    <cellStyle name="_Costs not in KWI3000 '06Budget_Wind Integration 10GRC" xfId="3003"/>
    <cellStyle name="_Costs not in KWI3000 '06Budget_Wind Integration 10GRC 2" xfId="3004"/>
    <cellStyle name="_Costs not in KWI3000 '06Budget_Wind Integration 10GRC 2 2" xfId="3005"/>
    <cellStyle name="_Costs not in KWI3000 '06Budget_Wind Integration 10GRC 3" xfId="3006"/>
    <cellStyle name="_DEM-08C Power Cost Comparison" xfId="3007"/>
    <cellStyle name="_DEM-WP (C) Costs not in AURORA 2006GRC Order 11.30.06 Gas" xfId="3008"/>
    <cellStyle name="_DEM-WP (C) Costs not in AURORA 2006GRC Order 11.30.06 Gas 2" xfId="3009"/>
    <cellStyle name="_DEM-WP (C) Costs not in AURORA 2006GRC Order 11.30.06 Gas 2 2" xfId="3010"/>
    <cellStyle name="_DEM-WP (C) Costs not in AURORA 2006GRC Order 11.30.06 Gas 3" xfId="3011"/>
    <cellStyle name="_DEM-WP (C) Costs not in AURORA 2006GRC Order 11.30.06 Gas_NIM Summary" xfId="3012"/>
    <cellStyle name="_DEM-WP (C) Costs not in AURORA 2006GRC Order 11.30.06 Gas_NIM Summary 2" xfId="3013"/>
    <cellStyle name="_DEM-WP (C) Costs not in AURORA 2006GRC Order 11.30.06 Gas_NIM Summary 2 2" xfId="3014"/>
    <cellStyle name="_DEM-WP (C) Costs not in AURORA 2006GRC Order 11.30.06 Gas_NIM Summary 3" xfId="3015"/>
    <cellStyle name="_DEM-WP (C) Power Cost 2006GRC Order" xfId="3016"/>
    <cellStyle name="_DEM-WP (C) Power Cost 2006GRC Order 2" xfId="3017"/>
    <cellStyle name="_DEM-WP (C) Power Cost 2006GRC Order 2 2" xfId="3018"/>
    <cellStyle name="_DEM-WP (C) Power Cost 2006GRC Order 2 2 2" xfId="3019"/>
    <cellStyle name="_DEM-WP (C) Power Cost 2006GRC Order 2 3" xfId="3020"/>
    <cellStyle name="_DEM-WP (C) Power Cost 2006GRC Order 3" xfId="3021"/>
    <cellStyle name="_DEM-WP (C) Power Cost 2006GRC Order 3 2" xfId="3022"/>
    <cellStyle name="_DEM-WP (C) Power Cost 2006GRC Order 4" xfId="3023"/>
    <cellStyle name="_DEM-WP (C) Power Cost 2006GRC Order 4 2" xfId="3024"/>
    <cellStyle name="_DEM-WP (C) Power Cost 2006GRC Order_04 07E Wild Horse Wind Expansion (C) (2)" xfId="3025"/>
    <cellStyle name="_DEM-WP (C) Power Cost 2006GRC Order_04 07E Wild Horse Wind Expansion (C) (2) 2" xfId="3026"/>
    <cellStyle name="_DEM-WP (C) Power Cost 2006GRC Order_04 07E Wild Horse Wind Expansion (C) (2) 2 2" xfId="3027"/>
    <cellStyle name="_DEM-WP (C) Power Cost 2006GRC Order_04 07E Wild Horse Wind Expansion (C) (2) 3" xfId="3028"/>
    <cellStyle name="_DEM-WP (C) Power Cost 2006GRC Order_04 07E Wild Horse Wind Expansion (C) (2)_Adj Bench DR 3 for Initial Briefs (Electric)" xfId="3029"/>
    <cellStyle name="_DEM-WP (C) Power Cost 2006GRC Order_04 07E Wild Horse Wind Expansion (C) (2)_Adj Bench DR 3 for Initial Briefs (Electric) 2" xfId="3030"/>
    <cellStyle name="_DEM-WP (C) Power Cost 2006GRC Order_04 07E Wild Horse Wind Expansion (C) (2)_Adj Bench DR 3 for Initial Briefs (Electric) 2 2" xfId="3031"/>
    <cellStyle name="_DEM-WP (C) Power Cost 2006GRC Order_04 07E Wild Horse Wind Expansion (C) (2)_Adj Bench DR 3 for Initial Briefs (Electric) 3" xfId="3032"/>
    <cellStyle name="_DEM-WP (C) Power Cost 2006GRC Order_04 07E Wild Horse Wind Expansion (C) (2)_Book1" xfId="3033"/>
    <cellStyle name="_DEM-WP (C) Power Cost 2006GRC Order_04 07E Wild Horse Wind Expansion (C) (2)_Electric Rev Req Model (2009 GRC) " xfId="3034"/>
    <cellStyle name="_DEM-WP (C) Power Cost 2006GRC Order_04 07E Wild Horse Wind Expansion (C) (2)_Electric Rev Req Model (2009 GRC)  2" xfId="3035"/>
    <cellStyle name="_DEM-WP (C) Power Cost 2006GRC Order_04 07E Wild Horse Wind Expansion (C) (2)_Electric Rev Req Model (2009 GRC)  2 2" xfId="3036"/>
    <cellStyle name="_DEM-WP (C) Power Cost 2006GRC Order_04 07E Wild Horse Wind Expansion (C) (2)_Electric Rev Req Model (2009 GRC)  3" xfId="3037"/>
    <cellStyle name="_DEM-WP (C) Power Cost 2006GRC Order_04 07E Wild Horse Wind Expansion (C) (2)_Electric Rev Req Model (2009 GRC) Rebuttal" xfId="3038"/>
    <cellStyle name="_DEM-WP (C) Power Cost 2006GRC Order_04 07E Wild Horse Wind Expansion (C) (2)_Electric Rev Req Model (2009 GRC) Rebuttal 2" xfId="3039"/>
    <cellStyle name="_DEM-WP (C) Power Cost 2006GRC Order_04 07E Wild Horse Wind Expansion (C) (2)_Electric Rev Req Model (2009 GRC) Rebuttal 2 2" xfId="3040"/>
    <cellStyle name="_DEM-WP (C) Power Cost 2006GRC Order_04 07E Wild Horse Wind Expansion (C) (2)_Electric Rev Req Model (2009 GRC) Rebuttal 3" xfId="3041"/>
    <cellStyle name="_DEM-WP (C) Power Cost 2006GRC Order_04 07E Wild Horse Wind Expansion (C) (2)_Electric Rev Req Model (2009 GRC) Rebuttal REmoval of New  WH Solar AdjustMI" xfId="3042"/>
    <cellStyle name="_DEM-WP (C) Power Cost 2006GRC Order_04 07E Wild Horse Wind Expansion (C) (2)_Electric Rev Req Model (2009 GRC) Rebuttal REmoval of New  WH Solar AdjustMI 2" xfId="3043"/>
    <cellStyle name="_DEM-WP (C) Power Cost 2006GRC Order_04 07E Wild Horse Wind Expansion (C) (2)_Electric Rev Req Model (2009 GRC) Rebuttal REmoval of New  WH Solar AdjustMI 2 2" xfId="3044"/>
    <cellStyle name="_DEM-WP (C) Power Cost 2006GRC Order_04 07E Wild Horse Wind Expansion (C) (2)_Electric Rev Req Model (2009 GRC) Rebuttal REmoval of New  WH Solar AdjustMI 3" xfId="3045"/>
    <cellStyle name="_DEM-WP (C) Power Cost 2006GRC Order_04 07E Wild Horse Wind Expansion (C) (2)_Electric Rev Req Model (2009 GRC) Revised 01-18-2010" xfId="3046"/>
    <cellStyle name="_DEM-WP (C) Power Cost 2006GRC Order_04 07E Wild Horse Wind Expansion (C) (2)_Electric Rev Req Model (2009 GRC) Revised 01-18-2010 2" xfId="3047"/>
    <cellStyle name="_DEM-WP (C) Power Cost 2006GRC Order_04 07E Wild Horse Wind Expansion (C) (2)_Electric Rev Req Model (2009 GRC) Revised 01-18-2010 2 2" xfId="3048"/>
    <cellStyle name="_DEM-WP (C) Power Cost 2006GRC Order_04 07E Wild Horse Wind Expansion (C) (2)_Electric Rev Req Model (2009 GRC) Revised 01-18-2010 3" xfId="3049"/>
    <cellStyle name="_DEM-WP (C) Power Cost 2006GRC Order_04 07E Wild Horse Wind Expansion (C) (2)_Electric Rev Req Model (2010 GRC)" xfId="3050"/>
    <cellStyle name="_DEM-WP (C) Power Cost 2006GRC Order_04 07E Wild Horse Wind Expansion (C) (2)_Electric Rev Req Model (2010 GRC) SF" xfId="3051"/>
    <cellStyle name="_DEM-WP (C) Power Cost 2006GRC Order_04 07E Wild Horse Wind Expansion (C) (2)_Final Order Electric EXHIBIT A-1" xfId="3052"/>
    <cellStyle name="_DEM-WP (C) Power Cost 2006GRC Order_04 07E Wild Horse Wind Expansion (C) (2)_Final Order Electric EXHIBIT A-1 2" xfId="3053"/>
    <cellStyle name="_DEM-WP (C) Power Cost 2006GRC Order_04 07E Wild Horse Wind Expansion (C) (2)_Final Order Electric EXHIBIT A-1 2 2" xfId="3054"/>
    <cellStyle name="_DEM-WP (C) Power Cost 2006GRC Order_04 07E Wild Horse Wind Expansion (C) (2)_Final Order Electric EXHIBIT A-1 3" xfId="3055"/>
    <cellStyle name="_DEM-WP (C) Power Cost 2006GRC Order_04 07E Wild Horse Wind Expansion (C) (2)_TENASKA REGULATORY ASSET" xfId="3056"/>
    <cellStyle name="_DEM-WP (C) Power Cost 2006GRC Order_04 07E Wild Horse Wind Expansion (C) (2)_TENASKA REGULATORY ASSET 2" xfId="3057"/>
    <cellStyle name="_DEM-WP (C) Power Cost 2006GRC Order_04 07E Wild Horse Wind Expansion (C) (2)_TENASKA REGULATORY ASSET 2 2" xfId="3058"/>
    <cellStyle name="_DEM-WP (C) Power Cost 2006GRC Order_04 07E Wild Horse Wind Expansion (C) (2)_TENASKA REGULATORY ASSET 3" xfId="3059"/>
    <cellStyle name="_DEM-WP (C) Power Cost 2006GRC Order_16.37E Wild Horse Expansion DeferralRevwrkingfile SF" xfId="3060"/>
    <cellStyle name="_DEM-WP (C) Power Cost 2006GRC Order_16.37E Wild Horse Expansion DeferralRevwrkingfile SF 2" xfId="3061"/>
    <cellStyle name="_DEM-WP (C) Power Cost 2006GRC Order_16.37E Wild Horse Expansion DeferralRevwrkingfile SF 2 2" xfId="3062"/>
    <cellStyle name="_DEM-WP (C) Power Cost 2006GRC Order_16.37E Wild Horse Expansion DeferralRevwrkingfile SF 3" xfId="3063"/>
    <cellStyle name="_DEM-WP (C) Power Cost 2006GRC Order_2009 Compliance Filing PCA Exhibits for GRC" xfId="3064"/>
    <cellStyle name="_DEM-WP (C) Power Cost 2006GRC Order_2009 Compliance Filing PCA Exhibits for GRC 2" xfId="3065"/>
    <cellStyle name="_DEM-WP (C) Power Cost 2006GRC Order_2009 GRC Compl Filing - Exhibit D" xfId="3066"/>
    <cellStyle name="_DEM-WP (C) Power Cost 2006GRC Order_2009 GRC Compl Filing - Exhibit D 2" xfId="3067"/>
    <cellStyle name="_DEM-WP (C) Power Cost 2006GRC Order_2009 GRC Compl Filing - Exhibit D 2 2" xfId="3068"/>
    <cellStyle name="_DEM-WP (C) Power Cost 2006GRC Order_2009 GRC Compl Filing - Exhibit D 3" xfId="3069"/>
    <cellStyle name="_DEM-WP (C) Power Cost 2006GRC Order_3.01 Income Statement" xfId="9405"/>
    <cellStyle name="_DEM-WP (C) Power Cost 2006GRC Order_4 31 Regulatory Assets and Liabilities  7 06- Exhibit D" xfId="3070"/>
    <cellStyle name="_DEM-WP (C) Power Cost 2006GRC Order_4 31 Regulatory Assets and Liabilities  7 06- Exhibit D 2" xfId="3071"/>
    <cellStyle name="_DEM-WP (C) Power Cost 2006GRC Order_4 31 Regulatory Assets and Liabilities  7 06- Exhibit D 2 2" xfId="3072"/>
    <cellStyle name="_DEM-WP (C) Power Cost 2006GRC Order_4 31 Regulatory Assets and Liabilities  7 06- Exhibit D 3" xfId="3073"/>
    <cellStyle name="_DEM-WP (C) Power Cost 2006GRC Order_4 31 Regulatory Assets and Liabilities  7 06- Exhibit D_NIM Summary" xfId="3074"/>
    <cellStyle name="_DEM-WP (C) Power Cost 2006GRC Order_4 31 Regulatory Assets and Liabilities  7 06- Exhibit D_NIM Summary 2" xfId="3075"/>
    <cellStyle name="_DEM-WP (C) Power Cost 2006GRC Order_4 31 Regulatory Assets and Liabilities  7 06- Exhibit D_NIM Summary 2 2" xfId="3076"/>
    <cellStyle name="_DEM-WP (C) Power Cost 2006GRC Order_4 31 Regulatory Assets and Liabilities  7 06- Exhibit D_NIM Summary 3" xfId="3077"/>
    <cellStyle name="_DEM-WP (C) Power Cost 2006GRC Order_4 31E Reg Asset  Liab and EXH D" xfId="3078"/>
    <cellStyle name="_DEM-WP (C) Power Cost 2006GRC Order_4 31E Reg Asset  Liab and EXH D _ Aug 10 Filing (2)" xfId="3079"/>
    <cellStyle name="_DEM-WP (C) Power Cost 2006GRC Order_4 32 Regulatory Assets and Liabilities  7 06- Exhibit D" xfId="3080"/>
    <cellStyle name="_DEM-WP (C) Power Cost 2006GRC Order_4 32 Regulatory Assets and Liabilities  7 06- Exhibit D 2" xfId="3081"/>
    <cellStyle name="_DEM-WP (C) Power Cost 2006GRC Order_4 32 Regulatory Assets and Liabilities  7 06- Exhibit D 2 2" xfId="3082"/>
    <cellStyle name="_DEM-WP (C) Power Cost 2006GRC Order_4 32 Regulatory Assets and Liabilities  7 06- Exhibit D 3" xfId="3083"/>
    <cellStyle name="_DEM-WP (C) Power Cost 2006GRC Order_4 32 Regulatory Assets and Liabilities  7 06- Exhibit D_NIM Summary" xfId="3084"/>
    <cellStyle name="_DEM-WP (C) Power Cost 2006GRC Order_4 32 Regulatory Assets and Liabilities  7 06- Exhibit D_NIM Summary 2" xfId="3085"/>
    <cellStyle name="_DEM-WP (C) Power Cost 2006GRC Order_4 32 Regulatory Assets and Liabilities  7 06- Exhibit D_NIM Summary 2 2" xfId="3086"/>
    <cellStyle name="_DEM-WP (C) Power Cost 2006GRC Order_4 32 Regulatory Assets and Liabilities  7 06- Exhibit D_NIM Summary 3" xfId="3087"/>
    <cellStyle name="_DEM-WP (C) Power Cost 2006GRC Order_AURORA Total New" xfId="3088"/>
    <cellStyle name="_DEM-WP (C) Power Cost 2006GRC Order_AURORA Total New 2" xfId="3089"/>
    <cellStyle name="_DEM-WP (C) Power Cost 2006GRC Order_AURORA Total New 2 2" xfId="3090"/>
    <cellStyle name="_DEM-WP (C) Power Cost 2006GRC Order_AURORA Total New 3" xfId="3091"/>
    <cellStyle name="_DEM-WP (C) Power Cost 2006GRC Order_Book2" xfId="3092"/>
    <cellStyle name="_DEM-WP (C) Power Cost 2006GRC Order_Book2 2" xfId="3093"/>
    <cellStyle name="_DEM-WP (C) Power Cost 2006GRC Order_Book2 2 2" xfId="3094"/>
    <cellStyle name="_DEM-WP (C) Power Cost 2006GRC Order_Book2 3" xfId="3095"/>
    <cellStyle name="_DEM-WP (C) Power Cost 2006GRC Order_Book2_Adj Bench DR 3 for Initial Briefs (Electric)" xfId="3096"/>
    <cellStyle name="_DEM-WP (C) Power Cost 2006GRC Order_Book2_Adj Bench DR 3 for Initial Briefs (Electric) 2" xfId="3097"/>
    <cellStyle name="_DEM-WP (C) Power Cost 2006GRC Order_Book2_Adj Bench DR 3 for Initial Briefs (Electric) 2 2" xfId="3098"/>
    <cellStyle name="_DEM-WP (C) Power Cost 2006GRC Order_Book2_Adj Bench DR 3 for Initial Briefs (Electric) 3" xfId="3099"/>
    <cellStyle name="_DEM-WP (C) Power Cost 2006GRC Order_Book2_Electric Rev Req Model (2009 GRC) Rebuttal" xfId="3100"/>
    <cellStyle name="_DEM-WP (C) Power Cost 2006GRC Order_Book2_Electric Rev Req Model (2009 GRC) Rebuttal 2" xfId="3101"/>
    <cellStyle name="_DEM-WP (C) Power Cost 2006GRC Order_Book2_Electric Rev Req Model (2009 GRC) Rebuttal 2 2" xfId="3102"/>
    <cellStyle name="_DEM-WP (C) Power Cost 2006GRC Order_Book2_Electric Rev Req Model (2009 GRC) Rebuttal 3" xfId="3103"/>
    <cellStyle name="_DEM-WP (C) Power Cost 2006GRC Order_Book2_Electric Rev Req Model (2009 GRC) Rebuttal REmoval of New  WH Solar AdjustMI" xfId="3104"/>
    <cellStyle name="_DEM-WP (C) Power Cost 2006GRC Order_Book2_Electric Rev Req Model (2009 GRC) Rebuttal REmoval of New  WH Solar AdjustMI 2" xfId="3105"/>
    <cellStyle name="_DEM-WP (C) Power Cost 2006GRC Order_Book2_Electric Rev Req Model (2009 GRC) Rebuttal REmoval of New  WH Solar AdjustMI 2 2" xfId="3106"/>
    <cellStyle name="_DEM-WP (C) Power Cost 2006GRC Order_Book2_Electric Rev Req Model (2009 GRC) Rebuttal REmoval of New  WH Solar AdjustMI 3" xfId="3107"/>
    <cellStyle name="_DEM-WP (C) Power Cost 2006GRC Order_Book2_Electric Rev Req Model (2009 GRC) Revised 01-18-2010" xfId="3108"/>
    <cellStyle name="_DEM-WP (C) Power Cost 2006GRC Order_Book2_Electric Rev Req Model (2009 GRC) Revised 01-18-2010 2" xfId="3109"/>
    <cellStyle name="_DEM-WP (C) Power Cost 2006GRC Order_Book2_Electric Rev Req Model (2009 GRC) Revised 01-18-2010 2 2" xfId="3110"/>
    <cellStyle name="_DEM-WP (C) Power Cost 2006GRC Order_Book2_Electric Rev Req Model (2009 GRC) Revised 01-18-2010 3" xfId="3111"/>
    <cellStyle name="_DEM-WP (C) Power Cost 2006GRC Order_Book2_Final Order Electric EXHIBIT A-1" xfId="3112"/>
    <cellStyle name="_DEM-WP (C) Power Cost 2006GRC Order_Book2_Final Order Electric EXHIBIT A-1 2" xfId="3113"/>
    <cellStyle name="_DEM-WP (C) Power Cost 2006GRC Order_Book2_Final Order Electric EXHIBIT A-1 2 2" xfId="3114"/>
    <cellStyle name="_DEM-WP (C) Power Cost 2006GRC Order_Book2_Final Order Electric EXHIBIT A-1 3" xfId="3115"/>
    <cellStyle name="_DEM-WP (C) Power Cost 2006GRC Order_Book4" xfId="3116"/>
    <cellStyle name="_DEM-WP (C) Power Cost 2006GRC Order_Book4 2" xfId="3117"/>
    <cellStyle name="_DEM-WP (C) Power Cost 2006GRC Order_Book4 2 2" xfId="3118"/>
    <cellStyle name="_DEM-WP (C) Power Cost 2006GRC Order_Book4 3" xfId="3119"/>
    <cellStyle name="_DEM-WP (C) Power Cost 2006GRC Order_Book9" xfId="3120"/>
    <cellStyle name="_DEM-WP (C) Power Cost 2006GRC Order_Book9 2" xfId="3121"/>
    <cellStyle name="_DEM-WP (C) Power Cost 2006GRC Order_Book9 2 2" xfId="3122"/>
    <cellStyle name="_DEM-WP (C) Power Cost 2006GRC Order_Book9 3" xfId="3123"/>
    <cellStyle name="_DEM-WP (C) Power Cost 2006GRC Order_DEM-WP(C) Chelan Power Costs" xfId="3124"/>
    <cellStyle name="_DEM-WP (C) Power Cost 2006GRC Order_DEM-WP(C) Gas Transport 2010GRC" xfId="3125"/>
    <cellStyle name="_DEM-WP (C) Power Cost 2006GRC Order_Electric COS Inputs" xfId="3126"/>
    <cellStyle name="_DEM-WP (C) Power Cost 2006GRC Order_Electric COS Inputs 2" xfId="3127"/>
    <cellStyle name="_DEM-WP (C) Power Cost 2006GRC Order_Electric COS Inputs 2 2" xfId="3128"/>
    <cellStyle name="_DEM-WP (C) Power Cost 2006GRC Order_Electric COS Inputs 2 2 2" xfId="3129"/>
    <cellStyle name="_DEM-WP (C) Power Cost 2006GRC Order_Electric COS Inputs 2 3" xfId="3130"/>
    <cellStyle name="_DEM-WP (C) Power Cost 2006GRC Order_Electric COS Inputs 2 3 2" xfId="3131"/>
    <cellStyle name="_DEM-WP (C) Power Cost 2006GRC Order_Electric COS Inputs 2 4" xfId="3132"/>
    <cellStyle name="_DEM-WP (C) Power Cost 2006GRC Order_Electric COS Inputs 2 4 2" xfId="3133"/>
    <cellStyle name="_DEM-WP (C) Power Cost 2006GRC Order_Electric COS Inputs 3" xfId="3134"/>
    <cellStyle name="_DEM-WP (C) Power Cost 2006GRC Order_Electric COS Inputs 3 2" xfId="3135"/>
    <cellStyle name="_DEM-WP (C) Power Cost 2006GRC Order_Electric COS Inputs 4" xfId="3136"/>
    <cellStyle name="_DEM-WP (C) Power Cost 2006GRC Order_Electric COS Inputs 4 2" xfId="3137"/>
    <cellStyle name="_DEM-WP (C) Power Cost 2006GRC Order_Electric COS Inputs 5" xfId="3138"/>
    <cellStyle name="_DEM-WP (C) Power Cost 2006GRC Order_Electric COS Inputs_Low Income 2010 RevRequirement" xfId="9406"/>
    <cellStyle name="_DEM-WP (C) Power Cost 2006GRC Order_Electric COS Inputs_Low Income 2010 RevRequirement (2)" xfId="9407"/>
    <cellStyle name="_DEM-WP (C) Power Cost 2006GRC Order_Electric COS Inputs_Oct2010toSep2011LwIncLead" xfId="9408"/>
    <cellStyle name="_DEM-WP (C) Power Cost 2006GRC Order_Exh A-1 resulting from UE-112050 effective Jan 1 2012" xfId="3139"/>
    <cellStyle name="_DEM-WP (C) Power Cost 2006GRC Order_Exh G - Klamath Peaker PPA fr C Locke 2-12" xfId="3140"/>
    <cellStyle name="_DEM-WP (C) Power Cost 2006GRC Order_Exhibit A-1 effective 4-1-11 fr S Free 12-11" xfId="3141"/>
    <cellStyle name="_DEM-WP (C) Power Cost 2006GRC Order_NIM Summary" xfId="3142"/>
    <cellStyle name="_DEM-WP (C) Power Cost 2006GRC Order_NIM Summary 09GRC" xfId="3143"/>
    <cellStyle name="_DEM-WP (C) Power Cost 2006GRC Order_NIM Summary 09GRC 2" xfId="3144"/>
    <cellStyle name="_DEM-WP (C) Power Cost 2006GRC Order_NIM Summary 09GRC 2 2" xfId="3145"/>
    <cellStyle name="_DEM-WP (C) Power Cost 2006GRC Order_NIM Summary 09GRC 3" xfId="3146"/>
    <cellStyle name="_DEM-WP (C) Power Cost 2006GRC Order_NIM Summary 10" xfId="3147"/>
    <cellStyle name="_DEM-WP (C) Power Cost 2006GRC Order_NIM Summary 2" xfId="3148"/>
    <cellStyle name="_DEM-WP (C) Power Cost 2006GRC Order_NIM Summary 2 2" xfId="3149"/>
    <cellStyle name="_DEM-WP (C) Power Cost 2006GRC Order_NIM Summary 3" xfId="3150"/>
    <cellStyle name="_DEM-WP (C) Power Cost 2006GRC Order_NIM Summary 4" xfId="3151"/>
    <cellStyle name="_DEM-WP (C) Power Cost 2006GRC Order_NIM Summary 5" xfId="3152"/>
    <cellStyle name="_DEM-WP (C) Power Cost 2006GRC Order_NIM Summary 6" xfId="3153"/>
    <cellStyle name="_DEM-WP (C) Power Cost 2006GRC Order_NIM Summary 7" xfId="3154"/>
    <cellStyle name="_DEM-WP (C) Power Cost 2006GRC Order_NIM Summary 8" xfId="3155"/>
    <cellStyle name="_DEM-WP (C) Power Cost 2006GRC Order_NIM Summary 9" xfId="3156"/>
    <cellStyle name="_DEM-WP (C) Power Cost 2006GRC Order_PCA 10 -  Exhibit D Dec 2011" xfId="3157"/>
    <cellStyle name="_DEM-WP (C) Power Cost 2006GRC Order_PCA 10 -  Exhibit D from A Kellogg Jan 2011" xfId="3158"/>
    <cellStyle name="_DEM-WP (C) Power Cost 2006GRC Order_PCA 10 -  Exhibit D from A Kellogg July 2011" xfId="3159"/>
    <cellStyle name="_DEM-WP (C) Power Cost 2006GRC Order_PCA 10 -  Exhibit D from S Free Rcv'd 12-11" xfId="3160"/>
    <cellStyle name="_DEM-WP (C) Power Cost 2006GRC Order_PCA 11 -  Exhibit D Apr 2012 fr A Kellogg v2" xfId="3161"/>
    <cellStyle name="_DEM-WP (C) Power Cost 2006GRC Order_PCA 11 -  Exhibit D Jan 2012 fr A Kellogg" xfId="3162"/>
    <cellStyle name="_DEM-WP (C) Power Cost 2006GRC Order_PCA 11 -  Exhibit D Jan 2012 WF" xfId="3163"/>
    <cellStyle name="_DEM-WP (C) Power Cost 2006GRC Order_PCA 9 -  Exhibit D April 2010" xfId="3164"/>
    <cellStyle name="_DEM-WP (C) Power Cost 2006GRC Order_PCA 9 -  Exhibit D April 2010 (3)" xfId="3165"/>
    <cellStyle name="_DEM-WP (C) Power Cost 2006GRC Order_PCA 9 -  Exhibit D April 2010 (3) 2" xfId="3166"/>
    <cellStyle name="_DEM-WP (C) Power Cost 2006GRC Order_PCA 9 -  Exhibit D April 2010 (3) 2 2" xfId="3167"/>
    <cellStyle name="_DEM-WP (C) Power Cost 2006GRC Order_PCA 9 -  Exhibit D April 2010 (3) 3" xfId="3168"/>
    <cellStyle name="_DEM-WP (C) Power Cost 2006GRC Order_PCA 9 -  Exhibit D April 2010 2" xfId="3169"/>
    <cellStyle name="_DEM-WP (C) Power Cost 2006GRC Order_PCA 9 -  Exhibit D April 2010 3" xfId="3170"/>
    <cellStyle name="_DEM-WP (C) Power Cost 2006GRC Order_PCA 9 -  Exhibit D April 2010 4" xfId="3171"/>
    <cellStyle name="_DEM-WP (C) Power Cost 2006GRC Order_PCA 9 -  Exhibit D April 2010 5" xfId="3172"/>
    <cellStyle name="_DEM-WP (C) Power Cost 2006GRC Order_PCA 9 -  Exhibit D April 2010 6" xfId="3173"/>
    <cellStyle name="_DEM-WP (C) Power Cost 2006GRC Order_PCA 9 -  Exhibit D April 2010 7" xfId="3174"/>
    <cellStyle name="_DEM-WP (C) Power Cost 2006GRC Order_PCA 9 -  Exhibit D Nov 2010" xfId="3175"/>
    <cellStyle name="_DEM-WP (C) Power Cost 2006GRC Order_PCA 9 -  Exhibit D Nov 2010 2" xfId="3176"/>
    <cellStyle name="_DEM-WP (C) Power Cost 2006GRC Order_PCA 9 - Exhibit D at August 2010" xfId="3177"/>
    <cellStyle name="_DEM-WP (C) Power Cost 2006GRC Order_PCA 9 - Exhibit D at August 2010 2" xfId="3178"/>
    <cellStyle name="_DEM-WP (C) Power Cost 2006GRC Order_PCA 9 - Exhibit D June 2010 GRC" xfId="3179"/>
    <cellStyle name="_DEM-WP (C) Power Cost 2006GRC Order_PCA 9 - Exhibit D June 2010 GRC 2" xfId="3180"/>
    <cellStyle name="_DEM-WP (C) Power Cost 2006GRC Order_Power Costs - Comparison bx Rbtl-Staff-Jt-PC" xfId="3181"/>
    <cellStyle name="_DEM-WP (C) Power Cost 2006GRC Order_Power Costs - Comparison bx Rbtl-Staff-Jt-PC 2" xfId="3182"/>
    <cellStyle name="_DEM-WP (C) Power Cost 2006GRC Order_Power Costs - Comparison bx Rbtl-Staff-Jt-PC 2 2" xfId="3183"/>
    <cellStyle name="_DEM-WP (C) Power Cost 2006GRC Order_Power Costs - Comparison bx Rbtl-Staff-Jt-PC 3" xfId="3184"/>
    <cellStyle name="_DEM-WP (C) Power Cost 2006GRC Order_Power Costs - Comparison bx Rbtl-Staff-Jt-PC_Adj Bench DR 3 for Initial Briefs (Electric)" xfId="3185"/>
    <cellStyle name="_DEM-WP (C) Power Cost 2006GRC Order_Power Costs - Comparison bx Rbtl-Staff-Jt-PC_Adj Bench DR 3 for Initial Briefs (Electric) 2" xfId="3186"/>
    <cellStyle name="_DEM-WP (C) Power Cost 2006GRC Order_Power Costs - Comparison bx Rbtl-Staff-Jt-PC_Adj Bench DR 3 for Initial Briefs (Electric) 2 2" xfId="3187"/>
    <cellStyle name="_DEM-WP (C) Power Cost 2006GRC Order_Power Costs - Comparison bx Rbtl-Staff-Jt-PC_Adj Bench DR 3 for Initial Briefs (Electric) 3" xfId="3188"/>
    <cellStyle name="_DEM-WP (C) Power Cost 2006GRC Order_Power Costs - Comparison bx Rbtl-Staff-Jt-PC_Electric Rev Req Model (2009 GRC) Rebuttal" xfId="3189"/>
    <cellStyle name="_DEM-WP (C) Power Cost 2006GRC Order_Power Costs - Comparison bx Rbtl-Staff-Jt-PC_Electric Rev Req Model (2009 GRC) Rebuttal 2" xfId="3190"/>
    <cellStyle name="_DEM-WP (C) Power Cost 2006GRC Order_Power Costs - Comparison bx Rbtl-Staff-Jt-PC_Electric Rev Req Model (2009 GRC) Rebuttal 2 2" xfId="3191"/>
    <cellStyle name="_DEM-WP (C) Power Cost 2006GRC Order_Power Costs - Comparison bx Rbtl-Staff-Jt-PC_Electric Rev Req Model (2009 GRC) Rebuttal 3" xfId="3192"/>
    <cellStyle name="_DEM-WP (C) Power Cost 2006GRC Order_Power Costs - Comparison bx Rbtl-Staff-Jt-PC_Electric Rev Req Model (2009 GRC) Rebuttal REmoval of New  WH Solar AdjustMI" xfId="3193"/>
    <cellStyle name="_DEM-WP (C) Power Cost 2006GRC Order_Power Costs - Comparison bx Rbtl-Staff-Jt-PC_Electric Rev Req Model (2009 GRC) Rebuttal REmoval of New  WH Solar AdjustMI 2" xfId="3194"/>
    <cellStyle name="_DEM-WP (C) Power Cost 2006GRC Order_Power Costs - Comparison bx Rbtl-Staff-Jt-PC_Electric Rev Req Model (2009 GRC) Rebuttal REmoval of New  WH Solar AdjustMI 2 2" xfId="3195"/>
    <cellStyle name="_DEM-WP (C) Power Cost 2006GRC Order_Power Costs - Comparison bx Rbtl-Staff-Jt-PC_Electric Rev Req Model (2009 GRC) Rebuttal REmoval of New  WH Solar AdjustMI 3" xfId="3196"/>
    <cellStyle name="_DEM-WP (C) Power Cost 2006GRC Order_Power Costs - Comparison bx Rbtl-Staff-Jt-PC_Electric Rev Req Model (2009 GRC) Revised 01-18-2010" xfId="3197"/>
    <cellStyle name="_DEM-WP (C) Power Cost 2006GRC Order_Power Costs - Comparison bx Rbtl-Staff-Jt-PC_Electric Rev Req Model (2009 GRC) Revised 01-18-2010 2" xfId="3198"/>
    <cellStyle name="_DEM-WP (C) Power Cost 2006GRC Order_Power Costs - Comparison bx Rbtl-Staff-Jt-PC_Electric Rev Req Model (2009 GRC) Revised 01-18-2010 2 2" xfId="3199"/>
    <cellStyle name="_DEM-WP (C) Power Cost 2006GRC Order_Power Costs - Comparison bx Rbtl-Staff-Jt-PC_Electric Rev Req Model (2009 GRC) Revised 01-18-2010 3" xfId="3200"/>
    <cellStyle name="_DEM-WP (C) Power Cost 2006GRC Order_Power Costs - Comparison bx Rbtl-Staff-Jt-PC_Final Order Electric EXHIBIT A-1" xfId="3201"/>
    <cellStyle name="_DEM-WP (C) Power Cost 2006GRC Order_Power Costs - Comparison bx Rbtl-Staff-Jt-PC_Final Order Electric EXHIBIT A-1 2" xfId="3202"/>
    <cellStyle name="_DEM-WP (C) Power Cost 2006GRC Order_Power Costs - Comparison bx Rbtl-Staff-Jt-PC_Final Order Electric EXHIBIT A-1 2 2" xfId="3203"/>
    <cellStyle name="_DEM-WP (C) Power Cost 2006GRC Order_Power Costs - Comparison bx Rbtl-Staff-Jt-PC_Final Order Electric EXHIBIT A-1 3" xfId="3204"/>
    <cellStyle name="_DEM-WP (C) Power Cost 2006GRC Order_Production Adj 4.37" xfId="3205"/>
    <cellStyle name="_DEM-WP (C) Power Cost 2006GRC Order_Production Adj 4.37 2" xfId="3206"/>
    <cellStyle name="_DEM-WP (C) Power Cost 2006GRC Order_Production Adj 4.37 2 2" xfId="3207"/>
    <cellStyle name="_DEM-WP (C) Power Cost 2006GRC Order_Production Adj 4.37 3" xfId="3208"/>
    <cellStyle name="_DEM-WP (C) Power Cost 2006GRC Order_Purchased Power Adj 4.03" xfId="3209"/>
    <cellStyle name="_DEM-WP (C) Power Cost 2006GRC Order_Purchased Power Adj 4.03 2" xfId="3210"/>
    <cellStyle name="_DEM-WP (C) Power Cost 2006GRC Order_Purchased Power Adj 4.03 2 2" xfId="3211"/>
    <cellStyle name="_DEM-WP (C) Power Cost 2006GRC Order_Purchased Power Adj 4.03 3" xfId="3212"/>
    <cellStyle name="_DEM-WP (C) Power Cost 2006GRC Order_Rebuttal Power Costs" xfId="3213"/>
    <cellStyle name="_DEM-WP (C) Power Cost 2006GRC Order_Rebuttal Power Costs 2" xfId="3214"/>
    <cellStyle name="_DEM-WP (C) Power Cost 2006GRC Order_Rebuttal Power Costs 2 2" xfId="3215"/>
    <cellStyle name="_DEM-WP (C) Power Cost 2006GRC Order_Rebuttal Power Costs 3" xfId="3216"/>
    <cellStyle name="_DEM-WP (C) Power Cost 2006GRC Order_Rebuttal Power Costs_Adj Bench DR 3 for Initial Briefs (Electric)" xfId="3217"/>
    <cellStyle name="_DEM-WP (C) Power Cost 2006GRC Order_Rebuttal Power Costs_Adj Bench DR 3 for Initial Briefs (Electric) 2" xfId="3218"/>
    <cellStyle name="_DEM-WP (C) Power Cost 2006GRC Order_Rebuttal Power Costs_Adj Bench DR 3 for Initial Briefs (Electric) 2 2" xfId="3219"/>
    <cellStyle name="_DEM-WP (C) Power Cost 2006GRC Order_Rebuttal Power Costs_Adj Bench DR 3 for Initial Briefs (Electric) 3" xfId="3220"/>
    <cellStyle name="_DEM-WP (C) Power Cost 2006GRC Order_Rebuttal Power Costs_Electric Rev Req Model (2009 GRC) Rebuttal" xfId="3221"/>
    <cellStyle name="_DEM-WP (C) Power Cost 2006GRC Order_Rebuttal Power Costs_Electric Rev Req Model (2009 GRC) Rebuttal 2" xfId="3222"/>
    <cellStyle name="_DEM-WP (C) Power Cost 2006GRC Order_Rebuttal Power Costs_Electric Rev Req Model (2009 GRC) Rebuttal 2 2" xfId="3223"/>
    <cellStyle name="_DEM-WP (C) Power Cost 2006GRC Order_Rebuttal Power Costs_Electric Rev Req Model (2009 GRC) Rebuttal 3" xfId="3224"/>
    <cellStyle name="_DEM-WP (C) Power Cost 2006GRC Order_Rebuttal Power Costs_Electric Rev Req Model (2009 GRC) Rebuttal REmoval of New  WH Solar AdjustMI" xfId="3225"/>
    <cellStyle name="_DEM-WP (C) Power Cost 2006GRC Order_Rebuttal Power Costs_Electric Rev Req Model (2009 GRC) Rebuttal REmoval of New  WH Solar AdjustMI 2" xfId="3226"/>
    <cellStyle name="_DEM-WP (C) Power Cost 2006GRC Order_Rebuttal Power Costs_Electric Rev Req Model (2009 GRC) Rebuttal REmoval of New  WH Solar AdjustMI 2 2" xfId="3227"/>
    <cellStyle name="_DEM-WP (C) Power Cost 2006GRC Order_Rebuttal Power Costs_Electric Rev Req Model (2009 GRC) Rebuttal REmoval of New  WH Solar AdjustMI 3" xfId="3228"/>
    <cellStyle name="_DEM-WP (C) Power Cost 2006GRC Order_Rebuttal Power Costs_Electric Rev Req Model (2009 GRC) Revised 01-18-2010" xfId="3229"/>
    <cellStyle name="_DEM-WP (C) Power Cost 2006GRC Order_Rebuttal Power Costs_Electric Rev Req Model (2009 GRC) Revised 01-18-2010 2" xfId="3230"/>
    <cellStyle name="_DEM-WP (C) Power Cost 2006GRC Order_Rebuttal Power Costs_Electric Rev Req Model (2009 GRC) Revised 01-18-2010 2 2" xfId="3231"/>
    <cellStyle name="_DEM-WP (C) Power Cost 2006GRC Order_Rebuttal Power Costs_Electric Rev Req Model (2009 GRC) Revised 01-18-2010 3" xfId="3232"/>
    <cellStyle name="_DEM-WP (C) Power Cost 2006GRC Order_Rebuttal Power Costs_Final Order Electric EXHIBIT A-1" xfId="3233"/>
    <cellStyle name="_DEM-WP (C) Power Cost 2006GRC Order_Rebuttal Power Costs_Final Order Electric EXHIBIT A-1 2" xfId="3234"/>
    <cellStyle name="_DEM-WP (C) Power Cost 2006GRC Order_Rebuttal Power Costs_Final Order Electric EXHIBIT A-1 2 2" xfId="3235"/>
    <cellStyle name="_DEM-WP (C) Power Cost 2006GRC Order_Rebuttal Power Costs_Final Order Electric EXHIBIT A-1 3" xfId="3236"/>
    <cellStyle name="_DEM-WP (C) Power Cost 2006GRC Order_revised april pca for Annette" xfId="3237"/>
    <cellStyle name="_DEM-WP (C) Power Cost 2006GRC Order_ROR 5.02" xfId="3238"/>
    <cellStyle name="_DEM-WP (C) Power Cost 2006GRC Order_ROR 5.02 2" xfId="3239"/>
    <cellStyle name="_DEM-WP (C) Power Cost 2006GRC Order_ROR 5.02 2 2" xfId="3240"/>
    <cellStyle name="_DEM-WP (C) Power Cost 2006GRC Order_ROR 5.02 3" xfId="3241"/>
    <cellStyle name="_DEM-WP (C) Power Cost 2006GRC Order_Scenario 1 REC vs PTC Offset" xfId="3242"/>
    <cellStyle name="_DEM-WP (C) Power Cost 2006GRC Order_Scenario 3" xfId="3243"/>
    <cellStyle name="_DEM-WP (C) Power Cost 2006GRC Order_Wind Integration 10GRC" xfId="3244"/>
    <cellStyle name="_DEM-WP (C) Power Cost 2006GRC Order_Wind Integration 10GRC 2" xfId="3245"/>
    <cellStyle name="_DEM-WP (C) Power Cost 2006GRC Order_Wind Integration 10GRC 2 2" xfId="3246"/>
    <cellStyle name="_DEM-WP (C) Power Cost 2006GRC Order_Wind Integration 10GRC 3" xfId="3247"/>
    <cellStyle name="_DEM-WP Revised (HC) Wild Horse 2006GRC" xfId="3248"/>
    <cellStyle name="_DEM-WP Revised (HC) Wild Horse 2006GRC 2" xfId="3249"/>
    <cellStyle name="_DEM-WP Revised (HC) Wild Horse 2006GRC 2 2" xfId="3250"/>
    <cellStyle name="_DEM-WP Revised (HC) Wild Horse 2006GRC 3" xfId="3251"/>
    <cellStyle name="_DEM-WP Revised (HC) Wild Horse 2006GRC_16.37E Wild Horse Expansion DeferralRevwrkingfile SF" xfId="3252"/>
    <cellStyle name="_DEM-WP Revised (HC) Wild Horse 2006GRC_16.37E Wild Horse Expansion DeferralRevwrkingfile SF 2" xfId="3253"/>
    <cellStyle name="_DEM-WP Revised (HC) Wild Horse 2006GRC_16.37E Wild Horse Expansion DeferralRevwrkingfile SF 2 2" xfId="3254"/>
    <cellStyle name="_DEM-WP Revised (HC) Wild Horse 2006GRC_16.37E Wild Horse Expansion DeferralRevwrkingfile SF 3" xfId="3255"/>
    <cellStyle name="_DEM-WP Revised (HC) Wild Horse 2006GRC_2009 GRC Compl Filing - Exhibit D" xfId="3256"/>
    <cellStyle name="_DEM-WP Revised (HC) Wild Horse 2006GRC_2009 GRC Compl Filing - Exhibit D 2" xfId="3257"/>
    <cellStyle name="_DEM-WP Revised (HC) Wild Horse 2006GRC_2009 GRC Compl Filing - Exhibit D 2 2" xfId="3258"/>
    <cellStyle name="_DEM-WP Revised (HC) Wild Horse 2006GRC_2009 GRC Compl Filing - Exhibit D 3" xfId="3259"/>
    <cellStyle name="_DEM-WP Revised (HC) Wild Horse 2006GRC_Adj Bench DR 3 for Initial Briefs (Electric)" xfId="3260"/>
    <cellStyle name="_DEM-WP Revised (HC) Wild Horse 2006GRC_Adj Bench DR 3 for Initial Briefs (Electric) 2" xfId="3261"/>
    <cellStyle name="_DEM-WP Revised (HC) Wild Horse 2006GRC_Adj Bench DR 3 for Initial Briefs (Electric) 2 2" xfId="3262"/>
    <cellStyle name="_DEM-WP Revised (HC) Wild Horse 2006GRC_Adj Bench DR 3 for Initial Briefs (Electric) 3" xfId="3263"/>
    <cellStyle name="_DEM-WP Revised (HC) Wild Horse 2006GRC_Book1" xfId="3264"/>
    <cellStyle name="_DEM-WP Revised (HC) Wild Horse 2006GRC_Book2" xfId="3265"/>
    <cellStyle name="_DEM-WP Revised (HC) Wild Horse 2006GRC_Book2 2" xfId="3266"/>
    <cellStyle name="_DEM-WP Revised (HC) Wild Horse 2006GRC_Book2 2 2" xfId="3267"/>
    <cellStyle name="_DEM-WP Revised (HC) Wild Horse 2006GRC_Book2 3" xfId="3268"/>
    <cellStyle name="_DEM-WP Revised (HC) Wild Horse 2006GRC_Book4" xfId="3269"/>
    <cellStyle name="_DEM-WP Revised (HC) Wild Horse 2006GRC_Book4 2" xfId="3270"/>
    <cellStyle name="_DEM-WP Revised (HC) Wild Horse 2006GRC_Book4 2 2" xfId="3271"/>
    <cellStyle name="_DEM-WP Revised (HC) Wild Horse 2006GRC_Book4 3" xfId="3272"/>
    <cellStyle name="_DEM-WP Revised (HC) Wild Horse 2006GRC_Electric Rev Req Model (2009 GRC) " xfId="3273"/>
    <cellStyle name="_DEM-WP Revised (HC) Wild Horse 2006GRC_Electric Rev Req Model (2009 GRC)  2" xfId="3274"/>
    <cellStyle name="_DEM-WP Revised (HC) Wild Horse 2006GRC_Electric Rev Req Model (2009 GRC)  2 2" xfId="3275"/>
    <cellStyle name="_DEM-WP Revised (HC) Wild Horse 2006GRC_Electric Rev Req Model (2009 GRC)  3" xfId="3276"/>
    <cellStyle name="_DEM-WP Revised (HC) Wild Horse 2006GRC_Electric Rev Req Model (2009 GRC) Rebuttal" xfId="3277"/>
    <cellStyle name="_DEM-WP Revised (HC) Wild Horse 2006GRC_Electric Rev Req Model (2009 GRC) Rebuttal 2" xfId="3278"/>
    <cellStyle name="_DEM-WP Revised (HC) Wild Horse 2006GRC_Electric Rev Req Model (2009 GRC) Rebuttal 2 2" xfId="3279"/>
    <cellStyle name="_DEM-WP Revised (HC) Wild Horse 2006GRC_Electric Rev Req Model (2009 GRC) Rebuttal 3" xfId="3280"/>
    <cellStyle name="_DEM-WP Revised (HC) Wild Horse 2006GRC_Electric Rev Req Model (2009 GRC) Rebuttal REmoval of New  WH Solar AdjustMI" xfId="3281"/>
    <cellStyle name="_DEM-WP Revised (HC) Wild Horse 2006GRC_Electric Rev Req Model (2009 GRC) Rebuttal REmoval of New  WH Solar AdjustMI 2" xfId="3282"/>
    <cellStyle name="_DEM-WP Revised (HC) Wild Horse 2006GRC_Electric Rev Req Model (2009 GRC) Rebuttal REmoval of New  WH Solar AdjustMI 2 2" xfId="3283"/>
    <cellStyle name="_DEM-WP Revised (HC) Wild Horse 2006GRC_Electric Rev Req Model (2009 GRC) Rebuttal REmoval of New  WH Solar AdjustMI 3" xfId="3284"/>
    <cellStyle name="_DEM-WP Revised (HC) Wild Horse 2006GRC_Electric Rev Req Model (2009 GRC) Revised 01-18-2010" xfId="3285"/>
    <cellStyle name="_DEM-WP Revised (HC) Wild Horse 2006GRC_Electric Rev Req Model (2009 GRC) Revised 01-18-2010 2" xfId="3286"/>
    <cellStyle name="_DEM-WP Revised (HC) Wild Horse 2006GRC_Electric Rev Req Model (2009 GRC) Revised 01-18-2010 2 2" xfId="3287"/>
    <cellStyle name="_DEM-WP Revised (HC) Wild Horse 2006GRC_Electric Rev Req Model (2009 GRC) Revised 01-18-2010 3" xfId="3288"/>
    <cellStyle name="_DEM-WP Revised (HC) Wild Horse 2006GRC_Electric Rev Req Model (2010 GRC)" xfId="3289"/>
    <cellStyle name="_DEM-WP Revised (HC) Wild Horse 2006GRC_Electric Rev Req Model (2010 GRC) SF" xfId="3290"/>
    <cellStyle name="_DEM-WP Revised (HC) Wild Horse 2006GRC_Final Order Electric EXHIBIT A-1" xfId="3291"/>
    <cellStyle name="_DEM-WP Revised (HC) Wild Horse 2006GRC_Final Order Electric EXHIBIT A-1 2" xfId="3292"/>
    <cellStyle name="_DEM-WP Revised (HC) Wild Horse 2006GRC_Final Order Electric EXHIBIT A-1 2 2" xfId="3293"/>
    <cellStyle name="_DEM-WP Revised (HC) Wild Horse 2006GRC_Final Order Electric EXHIBIT A-1 3" xfId="3294"/>
    <cellStyle name="_DEM-WP Revised (HC) Wild Horse 2006GRC_NIM Summary" xfId="3295"/>
    <cellStyle name="_DEM-WP Revised (HC) Wild Horse 2006GRC_NIM Summary 2" xfId="3296"/>
    <cellStyle name="_DEM-WP Revised (HC) Wild Horse 2006GRC_NIM Summary 2 2" xfId="3297"/>
    <cellStyle name="_DEM-WP Revised (HC) Wild Horse 2006GRC_NIM Summary 3" xfId="3298"/>
    <cellStyle name="_DEM-WP Revised (HC) Wild Horse 2006GRC_Power Costs - Comparison bx Rbtl-Staff-Jt-PC" xfId="3299"/>
    <cellStyle name="_DEM-WP Revised (HC) Wild Horse 2006GRC_Power Costs - Comparison bx Rbtl-Staff-Jt-PC 2" xfId="3300"/>
    <cellStyle name="_DEM-WP Revised (HC) Wild Horse 2006GRC_Power Costs - Comparison bx Rbtl-Staff-Jt-PC 2 2" xfId="3301"/>
    <cellStyle name="_DEM-WP Revised (HC) Wild Horse 2006GRC_Power Costs - Comparison bx Rbtl-Staff-Jt-PC 3" xfId="3302"/>
    <cellStyle name="_DEM-WP Revised (HC) Wild Horse 2006GRC_Rebuttal Power Costs" xfId="3303"/>
    <cellStyle name="_DEM-WP Revised (HC) Wild Horse 2006GRC_Rebuttal Power Costs 2" xfId="3304"/>
    <cellStyle name="_DEM-WP Revised (HC) Wild Horse 2006GRC_Rebuttal Power Costs 2 2" xfId="3305"/>
    <cellStyle name="_DEM-WP Revised (HC) Wild Horse 2006GRC_Rebuttal Power Costs 3" xfId="3306"/>
    <cellStyle name="_DEM-WP Revised (HC) Wild Horse 2006GRC_TENASKA REGULATORY ASSET" xfId="3307"/>
    <cellStyle name="_DEM-WP Revised (HC) Wild Horse 2006GRC_TENASKA REGULATORY ASSET 2" xfId="3308"/>
    <cellStyle name="_DEM-WP Revised (HC) Wild Horse 2006GRC_TENASKA REGULATORY ASSET 2 2" xfId="3309"/>
    <cellStyle name="_DEM-WP Revised (HC) Wild Horse 2006GRC_TENASKA REGULATORY ASSET 3" xfId="3310"/>
    <cellStyle name="_DEM-WP(C) Colstrip FOR" xfId="3311"/>
    <cellStyle name="_DEM-WP(C) Colstrip FOR 2" xfId="3312"/>
    <cellStyle name="_DEM-WP(C) Colstrip FOR 2 2" xfId="3313"/>
    <cellStyle name="_DEM-WP(C) Colstrip FOR 3" xfId="3314"/>
    <cellStyle name="_DEM-WP(C) Colstrip FOR_(C) WHE Proforma with ITC cash grant 10 Yr Amort_for rebuttal_120709" xfId="3315"/>
    <cellStyle name="_DEM-WP(C) Colstrip FOR_(C) WHE Proforma with ITC cash grant 10 Yr Amort_for rebuttal_120709 2" xfId="3316"/>
    <cellStyle name="_DEM-WP(C) Colstrip FOR_(C) WHE Proforma with ITC cash grant 10 Yr Amort_for rebuttal_120709 2 2" xfId="3317"/>
    <cellStyle name="_DEM-WP(C) Colstrip FOR_(C) WHE Proforma with ITC cash grant 10 Yr Amort_for rebuttal_120709 3" xfId="3318"/>
    <cellStyle name="_DEM-WP(C) Colstrip FOR_16.07E Wild Horse Wind Expansionwrkingfile" xfId="3319"/>
    <cellStyle name="_DEM-WP(C) Colstrip FOR_16.07E Wild Horse Wind Expansionwrkingfile 2" xfId="3320"/>
    <cellStyle name="_DEM-WP(C) Colstrip FOR_16.07E Wild Horse Wind Expansionwrkingfile 2 2" xfId="3321"/>
    <cellStyle name="_DEM-WP(C) Colstrip FOR_16.07E Wild Horse Wind Expansionwrkingfile 3" xfId="3322"/>
    <cellStyle name="_DEM-WP(C) Colstrip FOR_16.07E Wild Horse Wind Expansionwrkingfile SF" xfId="3323"/>
    <cellStyle name="_DEM-WP(C) Colstrip FOR_16.07E Wild Horse Wind Expansionwrkingfile SF 2" xfId="3324"/>
    <cellStyle name="_DEM-WP(C) Colstrip FOR_16.07E Wild Horse Wind Expansionwrkingfile SF 2 2" xfId="3325"/>
    <cellStyle name="_DEM-WP(C) Colstrip FOR_16.07E Wild Horse Wind Expansionwrkingfile SF 3" xfId="3326"/>
    <cellStyle name="_DEM-WP(C) Colstrip FOR_16.37E Wild Horse Expansion DeferralRevwrkingfile SF" xfId="3327"/>
    <cellStyle name="_DEM-WP(C) Colstrip FOR_16.37E Wild Horse Expansion DeferralRevwrkingfile SF 2" xfId="3328"/>
    <cellStyle name="_DEM-WP(C) Colstrip FOR_16.37E Wild Horse Expansion DeferralRevwrkingfile SF 2 2" xfId="3329"/>
    <cellStyle name="_DEM-WP(C) Colstrip FOR_16.37E Wild Horse Expansion DeferralRevwrkingfile SF 3" xfId="3330"/>
    <cellStyle name="_DEM-WP(C) Colstrip FOR_Adj Bench DR 3 for Initial Briefs (Electric)" xfId="3331"/>
    <cellStyle name="_DEM-WP(C) Colstrip FOR_Adj Bench DR 3 for Initial Briefs (Electric) 2" xfId="3332"/>
    <cellStyle name="_DEM-WP(C) Colstrip FOR_Adj Bench DR 3 for Initial Briefs (Electric) 2 2" xfId="3333"/>
    <cellStyle name="_DEM-WP(C) Colstrip FOR_Adj Bench DR 3 for Initial Briefs (Electric) 3" xfId="3334"/>
    <cellStyle name="_DEM-WP(C) Colstrip FOR_Book2" xfId="3335"/>
    <cellStyle name="_DEM-WP(C) Colstrip FOR_Book2 2" xfId="3336"/>
    <cellStyle name="_DEM-WP(C) Colstrip FOR_Book2 2 2" xfId="3337"/>
    <cellStyle name="_DEM-WP(C) Colstrip FOR_Book2 3" xfId="3338"/>
    <cellStyle name="_DEM-WP(C) Colstrip FOR_Book2_Adj Bench DR 3 for Initial Briefs (Electric)" xfId="3339"/>
    <cellStyle name="_DEM-WP(C) Colstrip FOR_Book2_Adj Bench DR 3 for Initial Briefs (Electric) 2" xfId="3340"/>
    <cellStyle name="_DEM-WP(C) Colstrip FOR_Book2_Adj Bench DR 3 for Initial Briefs (Electric) 2 2" xfId="3341"/>
    <cellStyle name="_DEM-WP(C) Colstrip FOR_Book2_Adj Bench DR 3 for Initial Briefs (Electric) 3" xfId="3342"/>
    <cellStyle name="_DEM-WP(C) Colstrip FOR_Book2_Electric Rev Req Model (2009 GRC) Rebuttal" xfId="3343"/>
    <cellStyle name="_DEM-WP(C) Colstrip FOR_Book2_Electric Rev Req Model (2009 GRC) Rebuttal 2" xfId="3344"/>
    <cellStyle name="_DEM-WP(C) Colstrip FOR_Book2_Electric Rev Req Model (2009 GRC) Rebuttal 2 2" xfId="3345"/>
    <cellStyle name="_DEM-WP(C) Colstrip FOR_Book2_Electric Rev Req Model (2009 GRC) Rebuttal 3" xfId="3346"/>
    <cellStyle name="_DEM-WP(C) Colstrip FOR_Book2_Electric Rev Req Model (2009 GRC) Rebuttal REmoval of New  WH Solar AdjustMI" xfId="3347"/>
    <cellStyle name="_DEM-WP(C) Colstrip FOR_Book2_Electric Rev Req Model (2009 GRC) Rebuttal REmoval of New  WH Solar AdjustMI 2" xfId="3348"/>
    <cellStyle name="_DEM-WP(C) Colstrip FOR_Book2_Electric Rev Req Model (2009 GRC) Rebuttal REmoval of New  WH Solar AdjustMI 2 2" xfId="3349"/>
    <cellStyle name="_DEM-WP(C) Colstrip FOR_Book2_Electric Rev Req Model (2009 GRC) Rebuttal REmoval of New  WH Solar AdjustMI 3" xfId="3350"/>
    <cellStyle name="_DEM-WP(C) Colstrip FOR_Book2_Electric Rev Req Model (2009 GRC) Revised 01-18-2010" xfId="3351"/>
    <cellStyle name="_DEM-WP(C) Colstrip FOR_Book2_Electric Rev Req Model (2009 GRC) Revised 01-18-2010 2" xfId="3352"/>
    <cellStyle name="_DEM-WP(C) Colstrip FOR_Book2_Electric Rev Req Model (2009 GRC) Revised 01-18-2010 2 2" xfId="3353"/>
    <cellStyle name="_DEM-WP(C) Colstrip FOR_Book2_Electric Rev Req Model (2009 GRC) Revised 01-18-2010 3" xfId="3354"/>
    <cellStyle name="_DEM-WP(C) Colstrip FOR_Book2_Final Order Electric EXHIBIT A-1" xfId="3355"/>
    <cellStyle name="_DEM-WP(C) Colstrip FOR_Book2_Final Order Electric EXHIBIT A-1 2" xfId="3356"/>
    <cellStyle name="_DEM-WP(C) Colstrip FOR_Book2_Final Order Electric EXHIBIT A-1 2 2" xfId="3357"/>
    <cellStyle name="_DEM-WP(C) Colstrip FOR_Book2_Final Order Electric EXHIBIT A-1 3" xfId="3358"/>
    <cellStyle name="_DEM-WP(C) Colstrip FOR_Colstrip 1&amp;2 Annual O&amp;M Budgets" xfId="3359"/>
    <cellStyle name="_DEM-WP(C) Colstrip FOR_DEM-WP(C) Production O&amp;M 2010GRC As-Filed" xfId="3360"/>
    <cellStyle name="_DEM-WP(C) Colstrip FOR_DEM-WP(C) Production O&amp;M 2010GRC As-Filed 2" xfId="3361"/>
    <cellStyle name="_DEM-WP(C) Colstrip FOR_Electric Rev Req Model (2009 GRC) Rebuttal" xfId="3362"/>
    <cellStyle name="_DEM-WP(C) Colstrip FOR_Electric Rev Req Model (2009 GRC) Rebuttal 2" xfId="3363"/>
    <cellStyle name="_DEM-WP(C) Colstrip FOR_Electric Rev Req Model (2009 GRC) Rebuttal 2 2" xfId="3364"/>
    <cellStyle name="_DEM-WP(C) Colstrip FOR_Electric Rev Req Model (2009 GRC) Rebuttal 3" xfId="3365"/>
    <cellStyle name="_DEM-WP(C) Colstrip FOR_Electric Rev Req Model (2009 GRC) Rebuttal REmoval of New  WH Solar AdjustMI" xfId="3366"/>
    <cellStyle name="_DEM-WP(C) Colstrip FOR_Electric Rev Req Model (2009 GRC) Rebuttal REmoval of New  WH Solar AdjustMI 2" xfId="3367"/>
    <cellStyle name="_DEM-WP(C) Colstrip FOR_Electric Rev Req Model (2009 GRC) Rebuttal REmoval of New  WH Solar AdjustMI 2 2" xfId="3368"/>
    <cellStyle name="_DEM-WP(C) Colstrip FOR_Electric Rev Req Model (2009 GRC) Rebuttal REmoval of New  WH Solar AdjustMI 3" xfId="3369"/>
    <cellStyle name="_DEM-WP(C) Colstrip FOR_Electric Rev Req Model (2009 GRC) Revised 01-18-2010" xfId="3370"/>
    <cellStyle name="_DEM-WP(C) Colstrip FOR_Electric Rev Req Model (2009 GRC) Revised 01-18-2010 2" xfId="3371"/>
    <cellStyle name="_DEM-WP(C) Colstrip FOR_Electric Rev Req Model (2009 GRC) Revised 01-18-2010 2 2" xfId="3372"/>
    <cellStyle name="_DEM-WP(C) Colstrip FOR_Electric Rev Req Model (2009 GRC) Revised 01-18-2010 3" xfId="3373"/>
    <cellStyle name="_DEM-WP(C) Colstrip FOR_Final Order Electric EXHIBIT A-1" xfId="3374"/>
    <cellStyle name="_DEM-WP(C) Colstrip FOR_Final Order Electric EXHIBIT A-1 2" xfId="3375"/>
    <cellStyle name="_DEM-WP(C) Colstrip FOR_Final Order Electric EXHIBIT A-1 2 2" xfId="3376"/>
    <cellStyle name="_DEM-WP(C) Colstrip FOR_Final Order Electric EXHIBIT A-1 3" xfId="3377"/>
    <cellStyle name="_DEM-WP(C) Colstrip FOR_Rebuttal Power Costs" xfId="3378"/>
    <cellStyle name="_DEM-WP(C) Colstrip FOR_Rebuttal Power Costs 2" xfId="3379"/>
    <cellStyle name="_DEM-WP(C) Colstrip FOR_Rebuttal Power Costs 2 2" xfId="3380"/>
    <cellStyle name="_DEM-WP(C) Colstrip FOR_Rebuttal Power Costs 3" xfId="3381"/>
    <cellStyle name="_DEM-WP(C) Colstrip FOR_Rebuttal Power Costs_Adj Bench DR 3 for Initial Briefs (Electric)" xfId="3382"/>
    <cellStyle name="_DEM-WP(C) Colstrip FOR_Rebuttal Power Costs_Adj Bench DR 3 for Initial Briefs (Electric) 2" xfId="3383"/>
    <cellStyle name="_DEM-WP(C) Colstrip FOR_Rebuttal Power Costs_Adj Bench DR 3 for Initial Briefs (Electric) 2 2" xfId="3384"/>
    <cellStyle name="_DEM-WP(C) Colstrip FOR_Rebuttal Power Costs_Adj Bench DR 3 for Initial Briefs (Electric) 3" xfId="3385"/>
    <cellStyle name="_DEM-WP(C) Colstrip FOR_Rebuttal Power Costs_Electric Rev Req Model (2009 GRC) Rebuttal" xfId="3386"/>
    <cellStyle name="_DEM-WP(C) Colstrip FOR_Rebuttal Power Costs_Electric Rev Req Model (2009 GRC) Rebuttal 2" xfId="3387"/>
    <cellStyle name="_DEM-WP(C) Colstrip FOR_Rebuttal Power Costs_Electric Rev Req Model (2009 GRC) Rebuttal 2 2" xfId="3388"/>
    <cellStyle name="_DEM-WP(C) Colstrip FOR_Rebuttal Power Costs_Electric Rev Req Model (2009 GRC) Rebuttal 3" xfId="3389"/>
    <cellStyle name="_DEM-WP(C) Colstrip FOR_Rebuttal Power Costs_Electric Rev Req Model (2009 GRC) Rebuttal REmoval of New  WH Solar AdjustMI" xfId="3390"/>
    <cellStyle name="_DEM-WP(C) Colstrip FOR_Rebuttal Power Costs_Electric Rev Req Model (2009 GRC) Rebuttal REmoval of New  WH Solar AdjustMI 2" xfId="3391"/>
    <cellStyle name="_DEM-WP(C) Colstrip FOR_Rebuttal Power Costs_Electric Rev Req Model (2009 GRC) Rebuttal REmoval of New  WH Solar AdjustMI 2 2" xfId="3392"/>
    <cellStyle name="_DEM-WP(C) Colstrip FOR_Rebuttal Power Costs_Electric Rev Req Model (2009 GRC) Rebuttal REmoval of New  WH Solar AdjustMI 3" xfId="3393"/>
    <cellStyle name="_DEM-WP(C) Colstrip FOR_Rebuttal Power Costs_Electric Rev Req Model (2009 GRC) Revised 01-18-2010" xfId="3394"/>
    <cellStyle name="_DEM-WP(C) Colstrip FOR_Rebuttal Power Costs_Electric Rev Req Model (2009 GRC) Revised 01-18-2010 2" xfId="3395"/>
    <cellStyle name="_DEM-WP(C) Colstrip FOR_Rebuttal Power Costs_Electric Rev Req Model (2009 GRC) Revised 01-18-2010 2 2" xfId="3396"/>
    <cellStyle name="_DEM-WP(C) Colstrip FOR_Rebuttal Power Costs_Electric Rev Req Model (2009 GRC) Revised 01-18-2010 3" xfId="3397"/>
    <cellStyle name="_DEM-WP(C) Colstrip FOR_Rebuttal Power Costs_Final Order Electric EXHIBIT A-1" xfId="3398"/>
    <cellStyle name="_DEM-WP(C) Colstrip FOR_Rebuttal Power Costs_Final Order Electric EXHIBIT A-1 2" xfId="3399"/>
    <cellStyle name="_DEM-WP(C) Colstrip FOR_Rebuttal Power Costs_Final Order Electric EXHIBIT A-1 2 2" xfId="3400"/>
    <cellStyle name="_DEM-WP(C) Colstrip FOR_Rebuttal Power Costs_Final Order Electric EXHIBIT A-1 3" xfId="3401"/>
    <cellStyle name="_DEM-WP(C) Colstrip FOR_TENASKA REGULATORY ASSET" xfId="3402"/>
    <cellStyle name="_DEM-WP(C) Colstrip FOR_TENASKA REGULATORY ASSET 2" xfId="3403"/>
    <cellStyle name="_DEM-WP(C) Colstrip FOR_TENASKA REGULATORY ASSET 2 2" xfId="3404"/>
    <cellStyle name="_DEM-WP(C) Colstrip FOR_TENASKA REGULATORY ASSET 3" xfId="3405"/>
    <cellStyle name="_DEM-WP(C) Costs not in AURORA 2006GRC" xfId="3406"/>
    <cellStyle name="_DEM-WP(C) Costs not in AURORA 2006GRC 2" xfId="3407"/>
    <cellStyle name="_DEM-WP(C) Costs not in AURORA 2006GRC 2 2" xfId="3408"/>
    <cellStyle name="_DEM-WP(C) Costs not in AURORA 2006GRC 2 2 2" xfId="3409"/>
    <cellStyle name="_DEM-WP(C) Costs not in AURORA 2006GRC 2 3" xfId="3410"/>
    <cellStyle name="_DEM-WP(C) Costs not in AURORA 2006GRC 3" xfId="3411"/>
    <cellStyle name="_DEM-WP(C) Costs not in AURORA 2006GRC 3 2" xfId="3412"/>
    <cellStyle name="_DEM-WP(C) Costs not in AURORA 2006GRC 4" xfId="3413"/>
    <cellStyle name="_DEM-WP(C) Costs not in AURORA 2006GRC 4 2" xfId="3414"/>
    <cellStyle name="_DEM-WP(C) Costs not in AURORA 2006GRC_(C) WHE Proforma with ITC cash grant 10 Yr Amort_for deferral_102809" xfId="3415"/>
    <cellStyle name="_DEM-WP(C) Costs not in AURORA 2006GRC_(C) WHE Proforma with ITC cash grant 10 Yr Amort_for deferral_102809 2" xfId="3416"/>
    <cellStyle name="_DEM-WP(C) Costs not in AURORA 2006GRC_(C) WHE Proforma with ITC cash grant 10 Yr Amort_for deferral_102809 2 2" xfId="3417"/>
    <cellStyle name="_DEM-WP(C) Costs not in AURORA 2006GRC_(C) WHE Proforma with ITC cash grant 10 Yr Amort_for deferral_102809 3" xfId="3418"/>
    <cellStyle name="_DEM-WP(C) Costs not in AURORA 2006GRC_(C) WHE Proforma with ITC cash grant 10 Yr Amort_for deferral_102809_16.07E Wild Horse Wind Expansionwrkingfile" xfId="3419"/>
    <cellStyle name="_DEM-WP(C) Costs not in AURORA 2006GRC_(C) WHE Proforma with ITC cash grant 10 Yr Amort_for deferral_102809_16.07E Wild Horse Wind Expansionwrkingfile 2" xfId="3420"/>
    <cellStyle name="_DEM-WP(C) Costs not in AURORA 2006GRC_(C) WHE Proforma with ITC cash grant 10 Yr Amort_for deferral_102809_16.07E Wild Horse Wind Expansionwrkingfile 2 2" xfId="3421"/>
    <cellStyle name="_DEM-WP(C) Costs not in AURORA 2006GRC_(C) WHE Proforma with ITC cash grant 10 Yr Amort_for deferral_102809_16.07E Wild Horse Wind Expansionwrkingfile 3" xfId="3422"/>
    <cellStyle name="_DEM-WP(C) Costs not in AURORA 2006GRC_(C) WHE Proforma with ITC cash grant 10 Yr Amort_for deferral_102809_16.07E Wild Horse Wind Expansionwrkingfile SF" xfId="3423"/>
    <cellStyle name="_DEM-WP(C) Costs not in AURORA 2006GRC_(C) WHE Proforma with ITC cash grant 10 Yr Amort_for deferral_102809_16.07E Wild Horse Wind Expansionwrkingfile SF 2" xfId="3424"/>
    <cellStyle name="_DEM-WP(C) Costs not in AURORA 2006GRC_(C) WHE Proforma with ITC cash grant 10 Yr Amort_for deferral_102809_16.07E Wild Horse Wind Expansionwrkingfile SF 2 2" xfId="3425"/>
    <cellStyle name="_DEM-WP(C) Costs not in AURORA 2006GRC_(C) WHE Proforma with ITC cash grant 10 Yr Amort_for deferral_102809_16.07E Wild Horse Wind Expansionwrkingfile SF 3" xfId="3426"/>
    <cellStyle name="_DEM-WP(C) Costs not in AURORA 2006GRC_(C) WHE Proforma with ITC cash grant 10 Yr Amort_for deferral_102809_16.37E Wild Horse Expansion DeferralRevwrkingfile SF" xfId="3427"/>
    <cellStyle name="_DEM-WP(C) Costs not in AURORA 2006GRC_(C) WHE Proforma with ITC cash grant 10 Yr Amort_for deferral_102809_16.37E Wild Horse Expansion DeferralRevwrkingfile SF 2" xfId="3428"/>
    <cellStyle name="_DEM-WP(C) Costs not in AURORA 2006GRC_(C) WHE Proforma with ITC cash grant 10 Yr Amort_for deferral_102809_16.37E Wild Horse Expansion DeferralRevwrkingfile SF 2 2" xfId="3429"/>
    <cellStyle name="_DEM-WP(C) Costs not in AURORA 2006GRC_(C) WHE Proforma with ITC cash grant 10 Yr Amort_for deferral_102809_16.37E Wild Horse Expansion DeferralRevwrkingfile SF 3" xfId="3430"/>
    <cellStyle name="_DEM-WP(C) Costs not in AURORA 2006GRC_(C) WHE Proforma with ITC cash grant 10 Yr Amort_for rebuttal_120709" xfId="3431"/>
    <cellStyle name="_DEM-WP(C) Costs not in AURORA 2006GRC_(C) WHE Proforma with ITC cash grant 10 Yr Amort_for rebuttal_120709 2" xfId="3432"/>
    <cellStyle name="_DEM-WP(C) Costs not in AURORA 2006GRC_(C) WHE Proforma with ITC cash grant 10 Yr Amort_for rebuttal_120709 2 2" xfId="3433"/>
    <cellStyle name="_DEM-WP(C) Costs not in AURORA 2006GRC_(C) WHE Proforma with ITC cash grant 10 Yr Amort_for rebuttal_120709 3" xfId="3434"/>
    <cellStyle name="_DEM-WP(C) Costs not in AURORA 2006GRC_04.07E Wild Horse Wind Expansion" xfId="3435"/>
    <cellStyle name="_DEM-WP(C) Costs not in AURORA 2006GRC_04.07E Wild Horse Wind Expansion 2" xfId="3436"/>
    <cellStyle name="_DEM-WP(C) Costs not in AURORA 2006GRC_04.07E Wild Horse Wind Expansion 2 2" xfId="3437"/>
    <cellStyle name="_DEM-WP(C) Costs not in AURORA 2006GRC_04.07E Wild Horse Wind Expansion 3" xfId="3438"/>
    <cellStyle name="_DEM-WP(C) Costs not in AURORA 2006GRC_04.07E Wild Horse Wind Expansion_16.07E Wild Horse Wind Expansionwrkingfile" xfId="3439"/>
    <cellStyle name="_DEM-WP(C) Costs not in AURORA 2006GRC_04.07E Wild Horse Wind Expansion_16.07E Wild Horse Wind Expansionwrkingfile 2" xfId="3440"/>
    <cellStyle name="_DEM-WP(C) Costs not in AURORA 2006GRC_04.07E Wild Horse Wind Expansion_16.07E Wild Horse Wind Expansionwrkingfile 2 2" xfId="3441"/>
    <cellStyle name="_DEM-WP(C) Costs not in AURORA 2006GRC_04.07E Wild Horse Wind Expansion_16.07E Wild Horse Wind Expansionwrkingfile 3" xfId="3442"/>
    <cellStyle name="_DEM-WP(C) Costs not in AURORA 2006GRC_04.07E Wild Horse Wind Expansion_16.07E Wild Horse Wind Expansionwrkingfile SF" xfId="3443"/>
    <cellStyle name="_DEM-WP(C) Costs not in AURORA 2006GRC_04.07E Wild Horse Wind Expansion_16.07E Wild Horse Wind Expansionwrkingfile SF 2" xfId="3444"/>
    <cellStyle name="_DEM-WP(C) Costs not in AURORA 2006GRC_04.07E Wild Horse Wind Expansion_16.07E Wild Horse Wind Expansionwrkingfile SF 2 2" xfId="3445"/>
    <cellStyle name="_DEM-WP(C) Costs not in AURORA 2006GRC_04.07E Wild Horse Wind Expansion_16.07E Wild Horse Wind Expansionwrkingfile SF 3" xfId="3446"/>
    <cellStyle name="_DEM-WP(C) Costs not in AURORA 2006GRC_04.07E Wild Horse Wind Expansion_16.37E Wild Horse Expansion DeferralRevwrkingfile SF" xfId="3447"/>
    <cellStyle name="_DEM-WP(C) Costs not in AURORA 2006GRC_04.07E Wild Horse Wind Expansion_16.37E Wild Horse Expansion DeferralRevwrkingfile SF 2" xfId="3448"/>
    <cellStyle name="_DEM-WP(C) Costs not in AURORA 2006GRC_04.07E Wild Horse Wind Expansion_16.37E Wild Horse Expansion DeferralRevwrkingfile SF 2 2" xfId="3449"/>
    <cellStyle name="_DEM-WP(C) Costs not in AURORA 2006GRC_04.07E Wild Horse Wind Expansion_16.37E Wild Horse Expansion DeferralRevwrkingfile SF 3" xfId="3450"/>
    <cellStyle name="_DEM-WP(C) Costs not in AURORA 2006GRC_16.07E Wild Horse Wind Expansionwrkingfile" xfId="3451"/>
    <cellStyle name="_DEM-WP(C) Costs not in AURORA 2006GRC_16.07E Wild Horse Wind Expansionwrkingfile 2" xfId="3452"/>
    <cellStyle name="_DEM-WP(C) Costs not in AURORA 2006GRC_16.07E Wild Horse Wind Expansionwrkingfile 2 2" xfId="3453"/>
    <cellStyle name="_DEM-WP(C) Costs not in AURORA 2006GRC_16.07E Wild Horse Wind Expansionwrkingfile 3" xfId="3454"/>
    <cellStyle name="_DEM-WP(C) Costs not in AURORA 2006GRC_16.07E Wild Horse Wind Expansionwrkingfile SF" xfId="3455"/>
    <cellStyle name="_DEM-WP(C) Costs not in AURORA 2006GRC_16.07E Wild Horse Wind Expansionwrkingfile SF 2" xfId="3456"/>
    <cellStyle name="_DEM-WP(C) Costs not in AURORA 2006GRC_16.07E Wild Horse Wind Expansionwrkingfile SF 2 2" xfId="3457"/>
    <cellStyle name="_DEM-WP(C) Costs not in AURORA 2006GRC_16.07E Wild Horse Wind Expansionwrkingfile SF 3" xfId="3458"/>
    <cellStyle name="_DEM-WP(C) Costs not in AURORA 2006GRC_16.37E Wild Horse Expansion DeferralRevwrkingfile SF" xfId="3459"/>
    <cellStyle name="_DEM-WP(C) Costs not in AURORA 2006GRC_16.37E Wild Horse Expansion DeferralRevwrkingfile SF 2" xfId="3460"/>
    <cellStyle name="_DEM-WP(C) Costs not in AURORA 2006GRC_16.37E Wild Horse Expansion DeferralRevwrkingfile SF 2 2" xfId="3461"/>
    <cellStyle name="_DEM-WP(C) Costs not in AURORA 2006GRC_16.37E Wild Horse Expansion DeferralRevwrkingfile SF 3" xfId="3462"/>
    <cellStyle name="_DEM-WP(C) Costs not in AURORA 2006GRC_2009 Compliance Filing PCA Exhibits for GRC" xfId="3463"/>
    <cellStyle name="_DEM-WP(C) Costs not in AURORA 2006GRC_2009 Compliance Filing PCA Exhibits for GRC 2" xfId="3464"/>
    <cellStyle name="_DEM-WP(C) Costs not in AURORA 2006GRC_2009 GRC Compl Filing - Exhibit D" xfId="3465"/>
    <cellStyle name="_DEM-WP(C) Costs not in AURORA 2006GRC_2009 GRC Compl Filing - Exhibit D 2" xfId="3466"/>
    <cellStyle name="_DEM-WP(C) Costs not in AURORA 2006GRC_2009 GRC Compl Filing - Exhibit D 2 2" xfId="3467"/>
    <cellStyle name="_DEM-WP(C) Costs not in AURORA 2006GRC_2009 GRC Compl Filing - Exhibit D 3" xfId="3468"/>
    <cellStyle name="_DEM-WP(C) Costs not in AURORA 2006GRC_3.01 Income Statement" xfId="9409"/>
    <cellStyle name="_DEM-WP(C) Costs not in AURORA 2006GRC_4 31 Regulatory Assets and Liabilities  7 06- Exhibit D" xfId="3469"/>
    <cellStyle name="_DEM-WP(C) Costs not in AURORA 2006GRC_4 31 Regulatory Assets and Liabilities  7 06- Exhibit D 2" xfId="3470"/>
    <cellStyle name="_DEM-WP(C) Costs not in AURORA 2006GRC_4 31 Regulatory Assets and Liabilities  7 06- Exhibit D 2 2" xfId="3471"/>
    <cellStyle name="_DEM-WP(C) Costs not in AURORA 2006GRC_4 31 Regulatory Assets and Liabilities  7 06- Exhibit D 3" xfId="3472"/>
    <cellStyle name="_DEM-WP(C) Costs not in AURORA 2006GRC_4 31 Regulatory Assets and Liabilities  7 06- Exhibit D_NIM Summary" xfId="3473"/>
    <cellStyle name="_DEM-WP(C) Costs not in AURORA 2006GRC_4 31 Regulatory Assets and Liabilities  7 06- Exhibit D_NIM Summary 2" xfId="3474"/>
    <cellStyle name="_DEM-WP(C) Costs not in AURORA 2006GRC_4 31 Regulatory Assets and Liabilities  7 06- Exhibit D_NIM Summary 2 2" xfId="3475"/>
    <cellStyle name="_DEM-WP(C) Costs not in AURORA 2006GRC_4 31 Regulatory Assets and Liabilities  7 06- Exhibit D_NIM Summary 3" xfId="3476"/>
    <cellStyle name="_DEM-WP(C) Costs not in AURORA 2006GRC_4 31E Reg Asset  Liab and EXH D" xfId="3477"/>
    <cellStyle name="_DEM-WP(C) Costs not in AURORA 2006GRC_4 31E Reg Asset  Liab and EXH D _ Aug 10 Filing (2)" xfId="3478"/>
    <cellStyle name="_DEM-WP(C) Costs not in AURORA 2006GRC_4 32 Regulatory Assets and Liabilities  7 06- Exhibit D" xfId="3479"/>
    <cellStyle name="_DEM-WP(C) Costs not in AURORA 2006GRC_4 32 Regulatory Assets and Liabilities  7 06- Exhibit D 2" xfId="3480"/>
    <cellStyle name="_DEM-WP(C) Costs not in AURORA 2006GRC_4 32 Regulatory Assets and Liabilities  7 06- Exhibit D 2 2" xfId="3481"/>
    <cellStyle name="_DEM-WP(C) Costs not in AURORA 2006GRC_4 32 Regulatory Assets and Liabilities  7 06- Exhibit D 3" xfId="3482"/>
    <cellStyle name="_DEM-WP(C) Costs not in AURORA 2006GRC_4 32 Regulatory Assets and Liabilities  7 06- Exhibit D_NIM Summary" xfId="3483"/>
    <cellStyle name="_DEM-WP(C) Costs not in AURORA 2006GRC_4 32 Regulatory Assets and Liabilities  7 06- Exhibit D_NIM Summary 2" xfId="3484"/>
    <cellStyle name="_DEM-WP(C) Costs not in AURORA 2006GRC_4 32 Regulatory Assets and Liabilities  7 06- Exhibit D_NIM Summary 2 2" xfId="3485"/>
    <cellStyle name="_DEM-WP(C) Costs not in AURORA 2006GRC_4 32 Regulatory Assets and Liabilities  7 06- Exhibit D_NIM Summary 3" xfId="3486"/>
    <cellStyle name="_DEM-WP(C) Costs not in AURORA 2006GRC_AURORA Total New" xfId="3487"/>
    <cellStyle name="_DEM-WP(C) Costs not in AURORA 2006GRC_AURORA Total New 2" xfId="3488"/>
    <cellStyle name="_DEM-WP(C) Costs not in AURORA 2006GRC_AURORA Total New 2 2" xfId="3489"/>
    <cellStyle name="_DEM-WP(C) Costs not in AURORA 2006GRC_AURORA Total New 3" xfId="3490"/>
    <cellStyle name="_DEM-WP(C) Costs not in AURORA 2006GRC_Book2" xfId="3491"/>
    <cellStyle name="_DEM-WP(C) Costs not in AURORA 2006GRC_Book2 2" xfId="3492"/>
    <cellStyle name="_DEM-WP(C) Costs not in AURORA 2006GRC_Book2 2 2" xfId="3493"/>
    <cellStyle name="_DEM-WP(C) Costs not in AURORA 2006GRC_Book2 3" xfId="3494"/>
    <cellStyle name="_DEM-WP(C) Costs not in AURORA 2006GRC_Book2_Adj Bench DR 3 for Initial Briefs (Electric)" xfId="3495"/>
    <cellStyle name="_DEM-WP(C) Costs not in AURORA 2006GRC_Book2_Adj Bench DR 3 for Initial Briefs (Electric) 2" xfId="3496"/>
    <cellStyle name="_DEM-WP(C) Costs not in AURORA 2006GRC_Book2_Adj Bench DR 3 for Initial Briefs (Electric) 2 2" xfId="3497"/>
    <cellStyle name="_DEM-WP(C) Costs not in AURORA 2006GRC_Book2_Adj Bench DR 3 for Initial Briefs (Electric) 3" xfId="3498"/>
    <cellStyle name="_DEM-WP(C) Costs not in AURORA 2006GRC_Book2_Electric Rev Req Model (2009 GRC) Rebuttal" xfId="3499"/>
    <cellStyle name="_DEM-WP(C) Costs not in AURORA 2006GRC_Book2_Electric Rev Req Model (2009 GRC) Rebuttal 2" xfId="3500"/>
    <cellStyle name="_DEM-WP(C) Costs not in AURORA 2006GRC_Book2_Electric Rev Req Model (2009 GRC) Rebuttal 2 2" xfId="3501"/>
    <cellStyle name="_DEM-WP(C) Costs not in AURORA 2006GRC_Book2_Electric Rev Req Model (2009 GRC) Rebuttal 3" xfId="3502"/>
    <cellStyle name="_DEM-WP(C) Costs not in AURORA 2006GRC_Book2_Electric Rev Req Model (2009 GRC) Rebuttal REmoval of New  WH Solar AdjustMI" xfId="3503"/>
    <cellStyle name="_DEM-WP(C) Costs not in AURORA 2006GRC_Book2_Electric Rev Req Model (2009 GRC) Rebuttal REmoval of New  WH Solar AdjustMI 2" xfId="3504"/>
    <cellStyle name="_DEM-WP(C) Costs not in AURORA 2006GRC_Book2_Electric Rev Req Model (2009 GRC) Rebuttal REmoval of New  WH Solar AdjustMI 2 2" xfId="3505"/>
    <cellStyle name="_DEM-WP(C) Costs not in AURORA 2006GRC_Book2_Electric Rev Req Model (2009 GRC) Rebuttal REmoval of New  WH Solar AdjustMI 3" xfId="3506"/>
    <cellStyle name="_DEM-WP(C) Costs not in AURORA 2006GRC_Book2_Electric Rev Req Model (2009 GRC) Revised 01-18-2010" xfId="3507"/>
    <cellStyle name="_DEM-WP(C) Costs not in AURORA 2006GRC_Book2_Electric Rev Req Model (2009 GRC) Revised 01-18-2010 2" xfId="3508"/>
    <cellStyle name="_DEM-WP(C) Costs not in AURORA 2006GRC_Book2_Electric Rev Req Model (2009 GRC) Revised 01-18-2010 2 2" xfId="3509"/>
    <cellStyle name="_DEM-WP(C) Costs not in AURORA 2006GRC_Book2_Electric Rev Req Model (2009 GRC) Revised 01-18-2010 3" xfId="3510"/>
    <cellStyle name="_DEM-WP(C) Costs not in AURORA 2006GRC_Book2_Final Order Electric EXHIBIT A-1" xfId="3511"/>
    <cellStyle name="_DEM-WP(C) Costs not in AURORA 2006GRC_Book2_Final Order Electric EXHIBIT A-1 2" xfId="3512"/>
    <cellStyle name="_DEM-WP(C) Costs not in AURORA 2006GRC_Book2_Final Order Electric EXHIBIT A-1 2 2" xfId="3513"/>
    <cellStyle name="_DEM-WP(C) Costs not in AURORA 2006GRC_Book2_Final Order Electric EXHIBIT A-1 3" xfId="3514"/>
    <cellStyle name="_DEM-WP(C) Costs not in AURORA 2006GRC_Book4" xfId="3515"/>
    <cellStyle name="_DEM-WP(C) Costs not in AURORA 2006GRC_Book4 2" xfId="3516"/>
    <cellStyle name="_DEM-WP(C) Costs not in AURORA 2006GRC_Book4 2 2" xfId="3517"/>
    <cellStyle name="_DEM-WP(C) Costs not in AURORA 2006GRC_Book4 3" xfId="3518"/>
    <cellStyle name="_DEM-WP(C) Costs not in AURORA 2006GRC_Book9" xfId="3519"/>
    <cellStyle name="_DEM-WP(C) Costs not in AURORA 2006GRC_Book9 2" xfId="3520"/>
    <cellStyle name="_DEM-WP(C) Costs not in AURORA 2006GRC_Book9 2 2" xfId="3521"/>
    <cellStyle name="_DEM-WP(C) Costs not in AURORA 2006GRC_Book9 3" xfId="3522"/>
    <cellStyle name="_DEM-WP(C) Costs not in AURORA 2006GRC_DEM-WP(C) Chelan Power Costs" xfId="3523"/>
    <cellStyle name="_DEM-WP(C) Costs not in AURORA 2006GRC_DEM-WP(C) Gas Transport 2010GRC" xfId="3524"/>
    <cellStyle name="_DEM-WP(C) Costs not in AURORA 2006GRC_Electric COS Inputs" xfId="3525"/>
    <cellStyle name="_DEM-WP(C) Costs not in AURORA 2006GRC_Electric COS Inputs 2" xfId="3526"/>
    <cellStyle name="_DEM-WP(C) Costs not in AURORA 2006GRC_Electric COS Inputs 2 2" xfId="3527"/>
    <cellStyle name="_DEM-WP(C) Costs not in AURORA 2006GRC_Electric COS Inputs 2 2 2" xfId="3528"/>
    <cellStyle name="_DEM-WP(C) Costs not in AURORA 2006GRC_Electric COS Inputs 2 3" xfId="3529"/>
    <cellStyle name="_DEM-WP(C) Costs not in AURORA 2006GRC_Electric COS Inputs 2 3 2" xfId="3530"/>
    <cellStyle name="_DEM-WP(C) Costs not in AURORA 2006GRC_Electric COS Inputs 2 4" xfId="3531"/>
    <cellStyle name="_DEM-WP(C) Costs not in AURORA 2006GRC_Electric COS Inputs 2 4 2" xfId="3532"/>
    <cellStyle name="_DEM-WP(C) Costs not in AURORA 2006GRC_Electric COS Inputs 3" xfId="3533"/>
    <cellStyle name="_DEM-WP(C) Costs not in AURORA 2006GRC_Electric COS Inputs 3 2" xfId="3534"/>
    <cellStyle name="_DEM-WP(C) Costs not in AURORA 2006GRC_Electric COS Inputs 4" xfId="3535"/>
    <cellStyle name="_DEM-WP(C) Costs not in AURORA 2006GRC_Electric COS Inputs 4 2" xfId="3536"/>
    <cellStyle name="_DEM-WP(C) Costs not in AURORA 2006GRC_Electric COS Inputs 5" xfId="3537"/>
    <cellStyle name="_DEM-WP(C) Costs not in AURORA 2006GRC_Electric COS Inputs_Low Income 2010 RevRequirement" xfId="9410"/>
    <cellStyle name="_DEM-WP(C) Costs not in AURORA 2006GRC_Electric COS Inputs_Low Income 2010 RevRequirement (2)" xfId="9411"/>
    <cellStyle name="_DEM-WP(C) Costs not in AURORA 2006GRC_Electric COS Inputs_Oct2010toSep2011LwIncLead" xfId="9412"/>
    <cellStyle name="_DEM-WP(C) Costs not in AURORA 2006GRC_Exh A-1 resulting from UE-112050 effective Jan 1 2012" xfId="3538"/>
    <cellStyle name="_DEM-WP(C) Costs not in AURORA 2006GRC_Exh G - Klamath Peaker PPA fr C Locke 2-12" xfId="3539"/>
    <cellStyle name="_DEM-WP(C) Costs not in AURORA 2006GRC_Exhibit A-1 effective 4-1-11 fr S Free 12-11" xfId="3540"/>
    <cellStyle name="_DEM-WP(C) Costs not in AURORA 2006GRC_NIM Summary" xfId="3541"/>
    <cellStyle name="_DEM-WP(C) Costs not in AURORA 2006GRC_NIM Summary 09GRC" xfId="3542"/>
    <cellStyle name="_DEM-WP(C) Costs not in AURORA 2006GRC_NIM Summary 09GRC 2" xfId="3543"/>
    <cellStyle name="_DEM-WP(C) Costs not in AURORA 2006GRC_NIM Summary 09GRC 2 2" xfId="3544"/>
    <cellStyle name="_DEM-WP(C) Costs not in AURORA 2006GRC_NIM Summary 09GRC 3" xfId="3545"/>
    <cellStyle name="_DEM-WP(C) Costs not in AURORA 2006GRC_NIM Summary 10" xfId="3546"/>
    <cellStyle name="_DEM-WP(C) Costs not in AURORA 2006GRC_NIM Summary 2" xfId="3547"/>
    <cellStyle name="_DEM-WP(C) Costs not in AURORA 2006GRC_NIM Summary 2 2" xfId="3548"/>
    <cellStyle name="_DEM-WP(C) Costs not in AURORA 2006GRC_NIM Summary 3" xfId="3549"/>
    <cellStyle name="_DEM-WP(C) Costs not in AURORA 2006GRC_NIM Summary 4" xfId="3550"/>
    <cellStyle name="_DEM-WP(C) Costs not in AURORA 2006GRC_NIM Summary 5" xfId="3551"/>
    <cellStyle name="_DEM-WP(C) Costs not in AURORA 2006GRC_NIM Summary 6" xfId="3552"/>
    <cellStyle name="_DEM-WP(C) Costs not in AURORA 2006GRC_NIM Summary 7" xfId="3553"/>
    <cellStyle name="_DEM-WP(C) Costs not in AURORA 2006GRC_NIM Summary 8" xfId="3554"/>
    <cellStyle name="_DEM-WP(C) Costs not in AURORA 2006GRC_NIM Summary 9" xfId="3555"/>
    <cellStyle name="_DEM-WP(C) Costs not in AURORA 2006GRC_PCA 10 -  Exhibit D Dec 2011" xfId="3556"/>
    <cellStyle name="_DEM-WP(C) Costs not in AURORA 2006GRC_PCA 10 -  Exhibit D from A Kellogg Jan 2011" xfId="3557"/>
    <cellStyle name="_DEM-WP(C) Costs not in AURORA 2006GRC_PCA 10 -  Exhibit D from A Kellogg July 2011" xfId="3558"/>
    <cellStyle name="_DEM-WP(C) Costs not in AURORA 2006GRC_PCA 10 -  Exhibit D from S Free Rcv'd 12-11" xfId="3559"/>
    <cellStyle name="_DEM-WP(C) Costs not in AURORA 2006GRC_PCA 11 -  Exhibit D Apr 2012 fr A Kellogg v2" xfId="3560"/>
    <cellStyle name="_DEM-WP(C) Costs not in AURORA 2006GRC_PCA 11 -  Exhibit D Jan 2012 fr A Kellogg" xfId="3561"/>
    <cellStyle name="_DEM-WP(C) Costs not in AURORA 2006GRC_PCA 11 -  Exhibit D Jan 2012 WF" xfId="3562"/>
    <cellStyle name="_DEM-WP(C) Costs not in AURORA 2006GRC_PCA 9 -  Exhibit D April 2010" xfId="3563"/>
    <cellStyle name="_DEM-WP(C) Costs not in AURORA 2006GRC_PCA 9 -  Exhibit D April 2010 (3)" xfId="3564"/>
    <cellStyle name="_DEM-WP(C) Costs not in AURORA 2006GRC_PCA 9 -  Exhibit D April 2010 (3) 2" xfId="3565"/>
    <cellStyle name="_DEM-WP(C) Costs not in AURORA 2006GRC_PCA 9 -  Exhibit D April 2010 (3) 2 2" xfId="3566"/>
    <cellStyle name="_DEM-WP(C) Costs not in AURORA 2006GRC_PCA 9 -  Exhibit D April 2010 (3) 3" xfId="3567"/>
    <cellStyle name="_DEM-WP(C) Costs not in AURORA 2006GRC_PCA 9 -  Exhibit D April 2010 2" xfId="3568"/>
    <cellStyle name="_DEM-WP(C) Costs not in AURORA 2006GRC_PCA 9 -  Exhibit D April 2010 3" xfId="3569"/>
    <cellStyle name="_DEM-WP(C) Costs not in AURORA 2006GRC_PCA 9 -  Exhibit D April 2010 4" xfId="3570"/>
    <cellStyle name="_DEM-WP(C) Costs not in AURORA 2006GRC_PCA 9 -  Exhibit D April 2010 5" xfId="3571"/>
    <cellStyle name="_DEM-WP(C) Costs not in AURORA 2006GRC_PCA 9 -  Exhibit D April 2010 6" xfId="3572"/>
    <cellStyle name="_DEM-WP(C) Costs not in AURORA 2006GRC_PCA 9 -  Exhibit D April 2010 7" xfId="3573"/>
    <cellStyle name="_DEM-WP(C) Costs not in AURORA 2006GRC_PCA 9 -  Exhibit D Nov 2010" xfId="3574"/>
    <cellStyle name="_DEM-WP(C) Costs not in AURORA 2006GRC_PCA 9 -  Exhibit D Nov 2010 2" xfId="3575"/>
    <cellStyle name="_DEM-WP(C) Costs not in AURORA 2006GRC_PCA 9 - Exhibit D at August 2010" xfId="3576"/>
    <cellStyle name="_DEM-WP(C) Costs not in AURORA 2006GRC_PCA 9 - Exhibit D at August 2010 2" xfId="3577"/>
    <cellStyle name="_DEM-WP(C) Costs not in AURORA 2006GRC_PCA 9 - Exhibit D June 2010 GRC" xfId="3578"/>
    <cellStyle name="_DEM-WP(C) Costs not in AURORA 2006GRC_PCA 9 - Exhibit D June 2010 GRC 2" xfId="3579"/>
    <cellStyle name="_DEM-WP(C) Costs not in AURORA 2006GRC_Power Costs - Comparison bx Rbtl-Staff-Jt-PC" xfId="3580"/>
    <cellStyle name="_DEM-WP(C) Costs not in AURORA 2006GRC_Power Costs - Comparison bx Rbtl-Staff-Jt-PC 2" xfId="3581"/>
    <cellStyle name="_DEM-WP(C) Costs not in AURORA 2006GRC_Power Costs - Comparison bx Rbtl-Staff-Jt-PC 2 2" xfId="3582"/>
    <cellStyle name="_DEM-WP(C) Costs not in AURORA 2006GRC_Power Costs - Comparison bx Rbtl-Staff-Jt-PC 3" xfId="3583"/>
    <cellStyle name="_DEM-WP(C) Costs not in AURORA 2006GRC_Power Costs - Comparison bx Rbtl-Staff-Jt-PC_Adj Bench DR 3 for Initial Briefs (Electric)" xfId="3584"/>
    <cellStyle name="_DEM-WP(C) Costs not in AURORA 2006GRC_Power Costs - Comparison bx Rbtl-Staff-Jt-PC_Adj Bench DR 3 for Initial Briefs (Electric) 2" xfId="3585"/>
    <cellStyle name="_DEM-WP(C) Costs not in AURORA 2006GRC_Power Costs - Comparison bx Rbtl-Staff-Jt-PC_Adj Bench DR 3 for Initial Briefs (Electric) 2 2" xfId="3586"/>
    <cellStyle name="_DEM-WP(C) Costs not in AURORA 2006GRC_Power Costs - Comparison bx Rbtl-Staff-Jt-PC_Adj Bench DR 3 for Initial Briefs (Electric) 3" xfId="3587"/>
    <cellStyle name="_DEM-WP(C) Costs not in AURORA 2006GRC_Power Costs - Comparison bx Rbtl-Staff-Jt-PC_Electric Rev Req Model (2009 GRC) Rebuttal" xfId="3588"/>
    <cellStyle name="_DEM-WP(C) Costs not in AURORA 2006GRC_Power Costs - Comparison bx Rbtl-Staff-Jt-PC_Electric Rev Req Model (2009 GRC) Rebuttal 2" xfId="3589"/>
    <cellStyle name="_DEM-WP(C) Costs not in AURORA 2006GRC_Power Costs - Comparison bx Rbtl-Staff-Jt-PC_Electric Rev Req Model (2009 GRC) Rebuttal 2 2" xfId="3590"/>
    <cellStyle name="_DEM-WP(C) Costs not in AURORA 2006GRC_Power Costs - Comparison bx Rbtl-Staff-Jt-PC_Electric Rev Req Model (2009 GRC) Rebuttal 3" xfId="3591"/>
    <cellStyle name="_DEM-WP(C) Costs not in AURORA 2006GRC_Power Costs - Comparison bx Rbtl-Staff-Jt-PC_Electric Rev Req Model (2009 GRC) Rebuttal REmoval of New  WH Solar AdjustMI" xfId="3592"/>
    <cellStyle name="_DEM-WP(C) Costs not in AURORA 2006GRC_Power Costs - Comparison bx Rbtl-Staff-Jt-PC_Electric Rev Req Model (2009 GRC) Rebuttal REmoval of New  WH Solar AdjustMI 2" xfId="3593"/>
    <cellStyle name="_DEM-WP(C) Costs not in AURORA 2006GRC_Power Costs - Comparison bx Rbtl-Staff-Jt-PC_Electric Rev Req Model (2009 GRC) Rebuttal REmoval of New  WH Solar AdjustMI 2 2" xfId="3594"/>
    <cellStyle name="_DEM-WP(C) Costs not in AURORA 2006GRC_Power Costs - Comparison bx Rbtl-Staff-Jt-PC_Electric Rev Req Model (2009 GRC) Rebuttal REmoval of New  WH Solar AdjustMI 3" xfId="3595"/>
    <cellStyle name="_DEM-WP(C) Costs not in AURORA 2006GRC_Power Costs - Comparison bx Rbtl-Staff-Jt-PC_Electric Rev Req Model (2009 GRC) Revised 01-18-2010" xfId="3596"/>
    <cellStyle name="_DEM-WP(C) Costs not in AURORA 2006GRC_Power Costs - Comparison bx Rbtl-Staff-Jt-PC_Electric Rev Req Model (2009 GRC) Revised 01-18-2010 2" xfId="3597"/>
    <cellStyle name="_DEM-WP(C) Costs not in AURORA 2006GRC_Power Costs - Comparison bx Rbtl-Staff-Jt-PC_Electric Rev Req Model (2009 GRC) Revised 01-18-2010 2 2" xfId="3598"/>
    <cellStyle name="_DEM-WP(C) Costs not in AURORA 2006GRC_Power Costs - Comparison bx Rbtl-Staff-Jt-PC_Electric Rev Req Model (2009 GRC) Revised 01-18-2010 3" xfId="3599"/>
    <cellStyle name="_DEM-WP(C) Costs not in AURORA 2006GRC_Power Costs - Comparison bx Rbtl-Staff-Jt-PC_Final Order Electric EXHIBIT A-1" xfId="3600"/>
    <cellStyle name="_DEM-WP(C) Costs not in AURORA 2006GRC_Power Costs - Comparison bx Rbtl-Staff-Jt-PC_Final Order Electric EXHIBIT A-1 2" xfId="3601"/>
    <cellStyle name="_DEM-WP(C) Costs not in AURORA 2006GRC_Power Costs - Comparison bx Rbtl-Staff-Jt-PC_Final Order Electric EXHIBIT A-1 2 2" xfId="3602"/>
    <cellStyle name="_DEM-WP(C) Costs not in AURORA 2006GRC_Power Costs - Comparison bx Rbtl-Staff-Jt-PC_Final Order Electric EXHIBIT A-1 3" xfId="3603"/>
    <cellStyle name="_DEM-WP(C) Costs not in AURORA 2006GRC_Production Adj 4.37" xfId="3604"/>
    <cellStyle name="_DEM-WP(C) Costs not in AURORA 2006GRC_Production Adj 4.37 2" xfId="3605"/>
    <cellStyle name="_DEM-WP(C) Costs not in AURORA 2006GRC_Production Adj 4.37 2 2" xfId="3606"/>
    <cellStyle name="_DEM-WP(C) Costs not in AURORA 2006GRC_Production Adj 4.37 3" xfId="3607"/>
    <cellStyle name="_DEM-WP(C) Costs not in AURORA 2006GRC_Purchased Power Adj 4.03" xfId="3608"/>
    <cellStyle name="_DEM-WP(C) Costs not in AURORA 2006GRC_Purchased Power Adj 4.03 2" xfId="3609"/>
    <cellStyle name="_DEM-WP(C) Costs not in AURORA 2006GRC_Purchased Power Adj 4.03 2 2" xfId="3610"/>
    <cellStyle name="_DEM-WP(C) Costs not in AURORA 2006GRC_Purchased Power Adj 4.03 3" xfId="3611"/>
    <cellStyle name="_DEM-WP(C) Costs not in AURORA 2006GRC_Rebuttal Power Costs" xfId="3612"/>
    <cellStyle name="_DEM-WP(C) Costs not in AURORA 2006GRC_Rebuttal Power Costs 2" xfId="3613"/>
    <cellStyle name="_DEM-WP(C) Costs not in AURORA 2006GRC_Rebuttal Power Costs 2 2" xfId="3614"/>
    <cellStyle name="_DEM-WP(C) Costs not in AURORA 2006GRC_Rebuttal Power Costs 3" xfId="3615"/>
    <cellStyle name="_DEM-WP(C) Costs not in AURORA 2006GRC_Rebuttal Power Costs_Adj Bench DR 3 for Initial Briefs (Electric)" xfId="3616"/>
    <cellStyle name="_DEM-WP(C) Costs not in AURORA 2006GRC_Rebuttal Power Costs_Adj Bench DR 3 for Initial Briefs (Electric) 2" xfId="3617"/>
    <cellStyle name="_DEM-WP(C) Costs not in AURORA 2006GRC_Rebuttal Power Costs_Adj Bench DR 3 for Initial Briefs (Electric) 2 2" xfId="3618"/>
    <cellStyle name="_DEM-WP(C) Costs not in AURORA 2006GRC_Rebuttal Power Costs_Adj Bench DR 3 for Initial Briefs (Electric) 3" xfId="3619"/>
    <cellStyle name="_DEM-WP(C) Costs not in AURORA 2006GRC_Rebuttal Power Costs_Electric Rev Req Model (2009 GRC) Rebuttal" xfId="3620"/>
    <cellStyle name="_DEM-WP(C) Costs not in AURORA 2006GRC_Rebuttal Power Costs_Electric Rev Req Model (2009 GRC) Rebuttal 2" xfId="3621"/>
    <cellStyle name="_DEM-WP(C) Costs not in AURORA 2006GRC_Rebuttal Power Costs_Electric Rev Req Model (2009 GRC) Rebuttal 2 2" xfId="3622"/>
    <cellStyle name="_DEM-WP(C) Costs not in AURORA 2006GRC_Rebuttal Power Costs_Electric Rev Req Model (2009 GRC) Rebuttal 3" xfId="3623"/>
    <cellStyle name="_DEM-WP(C) Costs not in AURORA 2006GRC_Rebuttal Power Costs_Electric Rev Req Model (2009 GRC) Rebuttal REmoval of New  WH Solar AdjustMI" xfId="3624"/>
    <cellStyle name="_DEM-WP(C) Costs not in AURORA 2006GRC_Rebuttal Power Costs_Electric Rev Req Model (2009 GRC) Rebuttal REmoval of New  WH Solar AdjustMI 2" xfId="3625"/>
    <cellStyle name="_DEM-WP(C) Costs not in AURORA 2006GRC_Rebuttal Power Costs_Electric Rev Req Model (2009 GRC) Rebuttal REmoval of New  WH Solar AdjustMI 2 2" xfId="3626"/>
    <cellStyle name="_DEM-WP(C) Costs not in AURORA 2006GRC_Rebuttal Power Costs_Electric Rev Req Model (2009 GRC) Rebuttal REmoval of New  WH Solar AdjustMI 3" xfId="3627"/>
    <cellStyle name="_DEM-WP(C) Costs not in AURORA 2006GRC_Rebuttal Power Costs_Electric Rev Req Model (2009 GRC) Revised 01-18-2010" xfId="3628"/>
    <cellStyle name="_DEM-WP(C) Costs not in AURORA 2006GRC_Rebuttal Power Costs_Electric Rev Req Model (2009 GRC) Revised 01-18-2010 2" xfId="3629"/>
    <cellStyle name="_DEM-WP(C) Costs not in AURORA 2006GRC_Rebuttal Power Costs_Electric Rev Req Model (2009 GRC) Revised 01-18-2010 2 2" xfId="3630"/>
    <cellStyle name="_DEM-WP(C) Costs not in AURORA 2006GRC_Rebuttal Power Costs_Electric Rev Req Model (2009 GRC) Revised 01-18-2010 3" xfId="3631"/>
    <cellStyle name="_DEM-WP(C) Costs not in AURORA 2006GRC_Rebuttal Power Costs_Final Order Electric EXHIBIT A-1" xfId="3632"/>
    <cellStyle name="_DEM-WP(C) Costs not in AURORA 2006GRC_Rebuttal Power Costs_Final Order Electric EXHIBIT A-1 2" xfId="3633"/>
    <cellStyle name="_DEM-WP(C) Costs not in AURORA 2006GRC_Rebuttal Power Costs_Final Order Electric EXHIBIT A-1 2 2" xfId="3634"/>
    <cellStyle name="_DEM-WP(C) Costs not in AURORA 2006GRC_Rebuttal Power Costs_Final Order Electric EXHIBIT A-1 3" xfId="3635"/>
    <cellStyle name="_DEM-WP(C) Costs not in AURORA 2006GRC_revised april pca for Annette" xfId="3636"/>
    <cellStyle name="_DEM-WP(C) Costs not in AURORA 2006GRC_ROR 5.02" xfId="3637"/>
    <cellStyle name="_DEM-WP(C) Costs not in AURORA 2006GRC_ROR 5.02 2" xfId="3638"/>
    <cellStyle name="_DEM-WP(C) Costs not in AURORA 2006GRC_ROR 5.02 2 2" xfId="3639"/>
    <cellStyle name="_DEM-WP(C) Costs not in AURORA 2006GRC_ROR 5.02 3" xfId="3640"/>
    <cellStyle name="_DEM-WP(C) Costs not in AURORA 2006GRC_Transmission Workbook for May BOD" xfId="3641"/>
    <cellStyle name="_DEM-WP(C) Costs not in AURORA 2006GRC_Transmission Workbook for May BOD 2" xfId="3642"/>
    <cellStyle name="_DEM-WP(C) Costs not in AURORA 2006GRC_Transmission Workbook for May BOD 2 2" xfId="3643"/>
    <cellStyle name="_DEM-WP(C) Costs not in AURORA 2006GRC_Transmission Workbook for May BOD 3" xfId="3644"/>
    <cellStyle name="_DEM-WP(C) Costs not in AURORA 2006GRC_Wind Integration 10GRC" xfId="3645"/>
    <cellStyle name="_DEM-WP(C) Costs not in AURORA 2006GRC_Wind Integration 10GRC 2" xfId="3646"/>
    <cellStyle name="_DEM-WP(C) Costs not in AURORA 2006GRC_Wind Integration 10GRC 2 2" xfId="3647"/>
    <cellStyle name="_DEM-WP(C) Costs not in AURORA 2006GRC_Wind Integration 10GRC 3" xfId="3648"/>
    <cellStyle name="_DEM-WP(C) Costs not in AURORA 2007GRC" xfId="3649"/>
    <cellStyle name="_DEM-WP(C) Costs not in AURORA 2007GRC 2" xfId="3650"/>
    <cellStyle name="_DEM-WP(C) Costs not in AURORA 2007GRC 2 2" xfId="3651"/>
    <cellStyle name="_DEM-WP(C) Costs not in AURORA 2007GRC 3" xfId="3652"/>
    <cellStyle name="_DEM-WP(C) Costs not in AURORA 2007GRC Update" xfId="3653"/>
    <cellStyle name="_DEM-WP(C) Costs not in AURORA 2007GRC Update 2" xfId="3654"/>
    <cellStyle name="_DEM-WP(C) Costs not in AURORA 2007GRC Update 2 2" xfId="3655"/>
    <cellStyle name="_DEM-WP(C) Costs not in AURORA 2007GRC Update 3" xfId="3656"/>
    <cellStyle name="_DEM-WP(C) Costs not in AURORA 2007GRC Update_NIM Summary" xfId="3657"/>
    <cellStyle name="_DEM-WP(C) Costs not in AURORA 2007GRC Update_NIM Summary 2" xfId="3658"/>
    <cellStyle name="_DEM-WP(C) Costs not in AURORA 2007GRC Update_NIM Summary 2 2" xfId="3659"/>
    <cellStyle name="_DEM-WP(C) Costs not in AURORA 2007GRC Update_NIM Summary 3" xfId="3660"/>
    <cellStyle name="_DEM-WP(C) Costs not in AURORA 2007GRC_16.37E Wild Horse Expansion DeferralRevwrkingfile SF" xfId="3661"/>
    <cellStyle name="_DEM-WP(C) Costs not in AURORA 2007GRC_16.37E Wild Horse Expansion DeferralRevwrkingfile SF 2" xfId="3662"/>
    <cellStyle name="_DEM-WP(C) Costs not in AURORA 2007GRC_16.37E Wild Horse Expansion DeferralRevwrkingfile SF 2 2" xfId="3663"/>
    <cellStyle name="_DEM-WP(C) Costs not in AURORA 2007GRC_16.37E Wild Horse Expansion DeferralRevwrkingfile SF 3" xfId="3664"/>
    <cellStyle name="_DEM-WP(C) Costs not in AURORA 2007GRC_2009 GRC Compl Filing - Exhibit D" xfId="3665"/>
    <cellStyle name="_DEM-WP(C) Costs not in AURORA 2007GRC_2009 GRC Compl Filing - Exhibit D 2" xfId="3666"/>
    <cellStyle name="_DEM-WP(C) Costs not in AURORA 2007GRC_2009 GRC Compl Filing - Exhibit D 2 2" xfId="3667"/>
    <cellStyle name="_DEM-WP(C) Costs not in AURORA 2007GRC_2009 GRC Compl Filing - Exhibit D 3" xfId="3668"/>
    <cellStyle name="_DEM-WP(C) Costs not in AURORA 2007GRC_Adj Bench DR 3 for Initial Briefs (Electric)" xfId="3669"/>
    <cellStyle name="_DEM-WP(C) Costs not in AURORA 2007GRC_Adj Bench DR 3 for Initial Briefs (Electric) 2" xfId="3670"/>
    <cellStyle name="_DEM-WP(C) Costs not in AURORA 2007GRC_Adj Bench DR 3 for Initial Briefs (Electric) 2 2" xfId="3671"/>
    <cellStyle name="_DEM-WP(C) Costs not in AURORA 2007GRC_Adj Bench DR 3 for Initial Briefs (Electric) 3" xfId="3672"/>
    <cellStyle name="_DEM-WP(C) Costs not in AURORA 2007GRC_Book1" xfId="3673"/>
    <cellStyle name="_DEM-WP(C) Costs not in AURORA 2007GRC_Book2" xfId="3674"/>
    <cellStyle name="_DEM-WP(C) Costs not in AURORA 2007GRC_Book2 2" xfId="3675"/>
    <cellStyle name="_DEM-WP(C) Costs not in AURORA 2007GRC_Book2 2 2" xfId="3676"/>
    <cellStyle name="_DEM-WP(C) Costs not in AURORA 2007GRC_Book2 3" xfId="3677"/>
    <cellStyle name="_DEM-WP(C) Costs not in AURORA 2007GRC_Book4" xfId="3678"/>
    <cellStyle name="_DEM-WP(C) Costs not in AURORA 2007GRC_Book4 2" xfId="3679"/>
    <cellStyle name="_DEM-WP(C) Costs not in AURORA 2007GRC_Book4 2 2" xfId="3680"/>
    <cellStyle name="_DEM-WP(C) Costs not in AURORA 2007GRC_Book4 3" xfId="3681"/>
    <cellStyle name="_DEM-WP(C) Costs not in AURORA 2007GRC_Electric Rev Req Model (2009 GRC) " xfId="3682"/>
    <cellStyle name="_DEM-WP(C) Costs not in AURORA 2007GRC_Electric Rev Req Model (2009 GRC)  2" xfId="3683"/>
    <cellStyle name="_DEM-WP(C) Costs not in AURORA 2007GRC_Electric Rev Req Model (2009 GRC)  2 2" xfId="3684"/>
    <cellStyle name="_DEM-WP(C) Costs not in AURORA 2007GRC_Electric Rev Req Model (2009 GRC)  3" xfId="3685"/>
    <cellStyle name="_DEM-WP(C) Costs not in AURORA 2007GRC_Electric Rev Req Model (2009 GRC) Rebuttal" xfId="3686"/>
    <cellStyle name="_DEM-WP(C) Costs not in AURORA 2007GRC_Electric Rev Req Model (2009 GRC) Rebuttal 2" xfId="3687"/>
    <cellStyle name="_DEM-WP(C) Costs not in AURORA 2007GRC_Electric Rev Req Model (2009 GRC) Rebuttal 2 2" xfId="3688"/>
    <cellStyle name="_DEM-WP(C) Costs not in AURORA 2007GRC_Electric Rev Req Model (2009 GRC) Rebuttal 3" xfId="3689"/>
    <cellStyle name="_DEM-WP(C) Costs not in AURORA 2007GRC_Electric Rev Req Model (2009 GRC) Rebuttal REmoval of New  WH Solar AdjustMI" xfId="3690"/>
    <cellStyle name="_DEM-WP(C) Costs not in AURORA 2007GRC_Electric Rev Req Model (2009 GRC) Rebuttal REmoval of New  WH Solar AdjustMI 2" xfId="3691"/>
    <cellStyle name="_DEM-WP(C) Costs not in AURORA 2007GRC_Electric Rev Req Model (2009 GRC) Rebuttal REmoval of New  WH Solar AdjustMI 2 2" xfId="3692"/>
    <cellStyle name="_DEM-WP(C) Costs not in AURORA 2007GRC_Electric Rev Req Model (2009 GRC) Rebuttal REmoval of New  WH Solar AdjustMI 3" xfId="3693"/>
    <cellStyle name="_DEM-WP(C) Costs not in AURORA 2007GRC_Electric Rev Req Model (2009 GRC) Revised 01-18-2010" xfId="3694"/>
    <cellStyle name="_DEM-WP(C) Costs not in AURORA 2007GRC_Electric Rev Req Model (2009 GRC) Revised 01-18-2010 2" xfId="3695"/>
    <cellStyle name="_DEM-WP(C) Costs not in AURORA 2007GRC_Electric Rev Req Model (2009 GRC) Revised 01-18-2010 2 2" xfId="3696"/>
    <cellStyle name="_DEM-WP(C) Costs not in AURORA 2007GRC_Electric Rev Req Model (2009 GRC) Revised 01-18-2010 3" xfId="3697"/>
    <cellStyle name="_DEM-WP(C) Costs not in AURORA 2007GRC_Electric Rev Req Model (2010 GRC)" xfId="3698"/>
    <cellStyle name="_DEM-WP(C) Costs not in AURORA 2007GRC_Electric Rev Req Model (2010 GRC) SF" xfId="3699"/>
    <cellStyle name="_DEM-WP(C) Costs not in AURORA 2007GRC_Final Order Electric EXHIBIT A-1" xfId="3700"/>
    <cellStyle name="_DEM-WP(C) Costs not in AURORA 2007GRC_Final Order Electric EXHIBIT A-1 2" xfId="3701"/>
    <cellStyle name="_DEM-WP(C) Costs not in AURORA 2007GRC_Final Order Electric EXHIBIT A-1 2 2" xfId="3702"/>
    <cellStyle name="_DEM-WP(C) Costs not in AURORA 2007GRC_Final Order Electric EXHIBIT A-1 3" xfId="3703"/>
    <cellStyle name="_DEM-WP(C) Costs not in AURORA 2007GRC_NIM Summary" xfId="3704"/>
    <cellStyle name="_DEM-WP(C) Costs not in AURORA 2007GRC_NIM Summary 2" xfId="3705"/>
    <cellStyle name="_DEM-WP(C) Costs not in AURORA 2007GRC_NIM Summary 2 2" xfId="3706"/>
    <cellStyle name="_DEM-WP(C) Costs not in AURORA 2007GRC_NIM Summary 3" xfId="3707"/>
    <cellStyle name="_DEM-WP(C) Costs not in AURORA 2007GRC_Power Costs - Comparison bx Rbtl-Staff-Jt-PC" xfId="3708"/>
    <cellStyle name="_DEM-WP(C) Costs not in AURORA 2007GRC_Power Costs - Comparison bx Rbtl-Staff-Jt-PC 2" xfId="3709"/>
    <cellStyle name="_DEM-WP(C) Costs not in AURORA 2007GRC_Power Costs - Comparison bx Rbtl-Staff-Jt-PC 2 2" xfId="3710"/>
    <cellStyle name="_DEM-WP(C) Costs not in AURORA 2007GRC_Power Costs - Comparison bx Rbtl-Staff-Jt-PC 3" xfId="3711"/>
    <cellStyle name="_DEM-WP(C) Costs not in AURORA 2007GRC_Rebuttal Power Costs" xfId="3712"/>
    <cellStyle name="_DEM-WP(C) Costs not in AURORA 2007GRC_Rebuttal Power Costs 2" xfId="3713"/>
    <cellStyle name="_DEM-WP(C) Costs not in AURORA 2007GRC_Rebuttal Power Costs 2 2" xfId="3714"/>
    <cellStyle name="_DEM-WP(C) Costs not in AURORA 2007GRC_Rebuttal Power Costs 3" xfId="3715"/>
    <cellStyle name="_DEM-WP(C) Costs not in AURORA 2007GRC_TENASKA REGULATORY ASSET" xfId="3716"/>
    <cellStyle name="_DEM-WP(C) Costs not in AURORA 2007GRC_TENASKA REGULATORY ASSET 2" xfId="3717"/>
    <cellStyle name="_DEM-WP(C) Costs not in AURORA 2007GRC_TENASKA REGULATORY ASSET 2 2" xfId="3718"/>
    <cellStyle name="_DEM-WP(C) Costs not in AURORA 2007GRC_TENASKA REGULATORY ASSET 3" xfId="3719"/>
    <cellStyle name="_DEM-WP(C) Costs not in AURORA 2007PCORC" xfId="3720"/>
    <cellStyle name="_DEM-WP(C) Costs not in AURORA 2007PCORC 2" xfId="3721"/>
    <cellStyle name="_DEM-WP(C) Costs not in AURORA 2007PCORC 2 2" xfId="3722"/>
    <cellStyle name="_DEM-WP(C) Costs not in AURORA 2007PCORC 3" xfId="3723"/>
    <cellStyle name="_DEM-WP(C) Costs not in AURORA 2007PCORC_NIM Summary" xfId="3724"/>
    <cellStyle name="_DEM-WP(C) Costs not in AURORA 2007PCORC_NIM Summary 2" xfId="3725"/>
    <cellStyle name="_DEM-WP(C) Costs not in AURORA 2007PCORC_NIM Summary 2 2" xfId="3726"/>
    <cellStyle name="_DEM-WP(C) Costs not in AURORA 2007PCORC_NIM Summary 3" xfId="3727"/>
    <cellStyle name="_DEM-WP(C) Costs not in AURORA 2007PCORC-5.07Update" xfId="3728"/>
    <cellStyle name="_DEM-WP(C) Costs not in AURORA 2007PCORC-5.07Update 2" xfId="3729"/>
    <cellStyle name="_DEM-WP(C) Costs not in AURORA 2007PCORC-5.07Update 2 2" xfId="3730"/>
    <cellStyle name="_DEM-WP(C) Costs not in AURORA 2007PCORC-5.07Update 3" xfId="3731"/>
    <cellStyle name="_DEM-WP(C) Costs not in AURORA 2007PCORC-5.07Update_16.37E Wild Horse Expansion DeferralRevwrkingfile SF" xfId="3732"/>
    <cellStyle name="_DEM-WP(C) Costs not in AURORA 2007PCORC-5.07Update_16.37E Wild Horse Expansion DeferralRevwrkingfile SF 2" xfId="3733"/>
    <cellStyle name="_DEM-WP(C) Costs not in AURORA 2007PCORC-5.07Update_16.37E Wild Horse Expansion DeferralRevwrkingfile SF 2 2" xfId="3734"/>
    <cellStyle name="_DEM-WP(C) Costs not in AURORA 2007PCORC-5.07Update_16.37E Wild Horse Expansion DeferralRevwrkingfile SF 3" xfId="3735"/>
    <cellStyle name="_DEM-WP(C) Costs not in AURORA 2007PCORC-5.07Update_2009 GRC Compl Filing - Exhibit D" xfId="3736"/>
    <cellStyle name="_DEM-WP(C) Costs not in AURORA 2007PCORC-5.07Update_2009 GRC Compl Filing - Exhibit D 2" xfId="3737"/>
    <cellStyle name="_DEM-WP(C) Costs not in AURORA 2007PCORC-5.07Update_2009 GRC Compl Filing - Exhibit D 2 2" xfId="3738"/>
    <cellStyle name="_DEM-WP(C) Costs not in AURORA 2007PCORC-5.07Update_2009 GRC Compl Filing - Exhibit D 3" xfId="3739"/>
    <cellStyle name="_DEM-WP(C) Costs not in AURORA 2007PCORC-5.07Update_Adj Bench DR 3 for Initial Briefs (Electric)" xfId="3740"/>
    <cellStyle name="_DEM-WP(C) Costs not in AURORA 2007PCORC-5.07Update_Adj Bench DR 3 for Initial Briefs (Electric) 2" xfId="3741"/>
    <cellStyle name="_DEM-WP(C) Costs not in AURORA 2007PCORC-5.07Update_Adj Bench DR 3 for Initial Briefs (Electric) 2 2" xfId="3742"/>
    <cellStyle name="_DEM-WP(C) Costs not in AURORA 2007PCORC-5.07Update_Adj Bench DR 3 for Initial Briefs (Electric) 3" xfId="3743"/>
    <cellStyle name="_DEM-WP(C) Costs not in AURORA 2007PCORC-5.07Update_Book1" xfId="3744"/>
    <cellStyle name="_DEM-WP(C) Costs not in AURORA 2007PCORC-5.07Update_Book2" xfId="3745"/>
    <cellStyle name="_DEM-WP(C) Costs not in AURORA 2007PCORC-5.07Update_Book2 2" xfId="3746"/>
    <cellStyle name="_DEM-WP(C) Costs not in AURORA 2007PCORC-5.07Update_Book2 2 2" xfId="3747"/>
    <cellStyle name="_DEM-WP(C) Costs not in AURORA 2007PCORC-5.07Update_Book2 3" xfId="3748"/>
    <cellStyle name="_DEM-WP(C) Costs not in AURORA 2007PCORC-5.07Update_Book4" xfId="3749"/>
    <cellStyle name="_DEM-WP(C) Costs not in AURORA 2007PCORC-5.07Update_Book4 2" xfId="3750"/>
    <cellStyle name="_DEM-WP(C) Costs not in AURORA 2007PCORC-5.07Update_Book4 2 2" xfId="3751"/>
    <cellStyle name="_DEM-WP(C) Costs not in AURORA 2007PCORC-5.07Update_Book4 3" xfId="3752"/>
    <cellStyle name="_DEM-WP(C) Costs not in AURORA 2007PCORC-5.07Update_Colstrip 1&amp;2 Annual O&amp;M Budgets" xfId="3753"/>
    <cellStyle name="_DEM-WP(C) Costs not in AURORA 2007PCORC-5.07Update_DEM-WP(C) Production O&amp;M 2009GRC Rebuttal" xfId="3754"/>
    <cellStyle name="_DEM-WP(C) Costs not in AURORA 2007PCORC-5.07Update_DEM-WP(C) Production O&amp;M 2009GRC Rebuttal 2" xfId="3755"/>
    <cellStyle name="_DEM-WP(C) Costs not in AURORA 2007PCORC-5.07Update_DEM-WP(C) Production O&amp;M 2009GRC Rebuttal 2 2" xfId="3756"/>
    <cellStyle name="_DEM-WP(C) Costs not in AURORA 2007PCORC-5.07Update_DEM-WP(C) Production O&amp;M 2009GRC Rebuttal 3" xfId="3757"/>
    <cellStyle name="_DEM-WP(C) Costs not in AURORA 2007PCORC-5.07Update_DEM-WP(C) Production O&amp;M 2009GRC Rebuttal_Adj Bench DR 3 for Initial Briefs (Electric)" xfId="3758"/>
    <cellStyle name="_DEM-WP(C) Costs not in AURORA 2007PCORC-5.07Update_DEM-WP(C) Production O&amp;M 2009GRC Rebuttal_Adj Bench DR 3 for Initial Briefs (Electric) 2" xfId="3759"/>
    <cellStyle name="_DEM-WP(C) Costs not in AURORA 2007PCORC-5.07Update_DEM-WP(C) Production O&amp;M 2009GRC Rebuttal_Adj Bench DR 3 for Initial Briefs (Electric) 2 2" xfId="3760"/>
    <cellStyle name="_DEM-WP(C) Costs not in AURORA 2007PCORC-5.07Update_DEM-WP(C) Production O&amp;M 2009GRC Rebuttal_Adj Bench DR 3 for Initial Briefs (Electric) 3" xfId="3761"/>
    <cellStyle name="_DEM-WP(C) Costs not in AURORA 2007PCORC-5.07Update_DEM-WP(C) Production O&amp;M 2009GRC Rebuttal_Book2" xfId="3762"/>
    <cellStyle name="_DEM-WP(C) Costs not in AURORA 2007PCORC-5.07Update_DEM-WP(C) Production O&amp;M 2009GRC Rebuttal_Book2 2" xfId="3763"/>
    <cellStyle name="_DEM-WP(C) Costs not in AURORA 2007PCORC-5.07Update_DEM-WP(C) Production O&amp;M 2009GRC Rebuttal_Book2 2 2" xfId="3764"/>
    <cellStyle name="_DEM-WP(C) Costs not in AURORA 2007PCORC-5.07Update_DEM-WP(C) Production O&amp;M 2009GRC Rebuttal_Book2 3" xfId="3765"/>
    <cellStyle name="_DEM-WP(C) Costs not in AURORA 2007PCORC-5.07Update_DEM-WP(C) Production O&amp;M 2009GRC Rebuttal_Book2_Adj Bench DR 3 for Initial Briefs (Electric)" xfId="3766"/>
    <cellStyle name="_DEM-WP(C) Costs not in AURORA 2007PCORC-5.07Update_DEM-WP(C) Production O&amp;M 2009GRC Rebuttal_Book2_Adj Bench DR 3 for Initial Briefs (Electric) 2" xfId="3767"/>
    <cellStyle name="_DEM-WP(C) Costs not in AURORA 2007PCORC-5.07Update_DEM-WP(C) Production O&amp;M 2009GRC Rebuttal_Book2_Adj Bench DR 3 for Initial Briefs (Electric) 2 2" xfId="3768"/>
    <cellStyle name="_DEM-WP(C) Costs not in AURORA 2007PCORC-5.07Update_DEM-WP(C) Production O&amp;M 2009GRC Rebuttal_Book2_Adj Bench DR 3 for Initial Briefs (Electric) 3" xfId="3769"/>
    <cellStyle name="_DEM-WP(C) Costs not in AURORA 2007PCORC-5.07Update_DEM-WP(C) Production O&amp;M 2009GRC Rebuttal_Book2_Electric Rev Req Model (2009 GRC) Rebuttal" xfId="3770"/>
    <cellStyle name="_DEM-WP(C) Costs not in AURORA 2007PCORC-5.07Update_DEM-WP(C) Production O&amp;M 2009GRC Rebuttal_Book2_Electric Rev Req Model (2009 GRC) Rebuttal 2" xfId="3771"/>
    <cellStyle name="_DEM-WP(C) Costs not in AURORA 2007PCORC-5.07Update_DEM-WP(C) Production O&amp;M 2009GRC Rebuttal_Book2_Electric Rev Req Model (2009 GRC) Rebuttal 2 2" xfId="3772"/>
    <cellStyle name="_DEM-WP(C) Costs not in AURORA 2007PCORC-5.07Update_DEM-WP(C) Production O&amp;M 2009GRC Rebuttal_Book2_Electric Rev Req Model (2009 GRC) Rebuttal 3" xfId="3773"/>
    <cellStyle name="_DEM-WP(C) Costs not in AURORA 2007PCORC-5.07Update_DEM-WP(C) Production O&amp;M 2009GRC Rebuttal_Book2_Electric Rev Req Model (2009 GRC) Rebuttal REmoval of New  WH Solar AdjustMI" xfId="3774"/>
    <cellStyle name="_DEM-WP(C) Costs not in AURORA 2007PCORC-5.07Update_DEM-WP(C) Production O&amp;M 2009GRC Rebuttal_Book2_Electric Rev Req Model (2009 GRC) Rebuttal REmoval of New  WH Solar AdjustMI 2" xfId="3775"/>
    <cellStyle name="_DEM-WP(C) Costs not in AURORA 2007PCORC-5.07Update_DEM-WP(C) Production O&amp;M 2009GRC Rebuttal_Book2_Electric Rev Req Model (2009 GRC) Rebuttal REmoval of New  WH Solar AdjustMI 2 2" xfId="3776"/>
    <cellStyle name="_DEM-WP(C) Costs not in AURORA 2007PCORC-5.07Update_DEM-WP(C) Production O&amp;M 2009GRC Rebuttal_Book2_Electric Rev Req Model (2009 GRC) Rebuttal REmoval of New  WH Solar AdjustMI 3" xfId="3777"/>
    <cellStyle name="_DEM-WP(C) Costs not in AURORA 2007PCORC-5.07Update_DEM-WP(C) Production O&amp;M 2009GRC Rebuttal_Book2_Electric Rev Req Model (2009 GRC) Revised 01-18-2010" xfId="3778"/>
    <cellStyle name="_DEM-WP(C) Costs not in AURORA 2007PCORC-5.07Update_DEM-WP(C) Production O&amp;M 2009GRC Rebuttal_Book2_Electric Rev Req Model (2009 GRC) Revised 01-18-2010 2" xfId="3779"/>
    <cellStyle name="_DEM-WP(C) Costs not in AURORA 2007PCORC-5.07Update_DEM-WP(C) Production O&amp;M 2009GRC Rebuttal_Book2_Electric Rev Req Model (2009 GRC) Revised 01-18-2010 2 2" xfId="3780"/>
    <cellStyle name="_DEM-WP(C) Costs not in AURORA 2007PCORC-5.07Update_DEM-WP(C) Production O&amp;M 2009GRC Rebuttal_Book2_Electric Rev Req Model (2009 GRC) Revised 01-18-2010 3" xfId="3781"/>
    <cellStyle name="_DEM-WP(C) Costs not in AURORA 2007PCORC-5.07Update_DEM-WP(C) Production O&amp;M 2009GRC Rebuttal_Book2_Final Order Electric EXHIBIT A-1" xfId="3782"/>
    <cellStyle name="_DEM-WP(C) Costs not in AURORA 2007PCORC-5.07Update_DEM-WP(C) Production O&amp;M 2009GRC Rebuttal_Book2_Final Order Electric EXHIBIT A-1 2" xfId="3783"/>
    <cellStyle name="_DEM-WP(C) Costs not in AURORA 2007PCORC-5.07Update_DEM-WP(C) Production O&amp;M 2009GRC Rebuttal_Book2_Final Order Electric EXHIBIT A-1 2 2" xfId="3784"/>
    <cellStyle name="_DEM-WP(C) Costs not in AURORA 2007PCORC-5.07Update_DEM-WP(C) Production O&amp;M 2009GRC Rebuttal_Book2_Final Order Electric EXHIBIT A-1 3" xfId="3785"/>
    <cellStyle name="_DEM-WP(C) Costs not in AURORA 2007PCORC-5.07Update_DEM-WP(C) Production O&amp;M 2009GRC Rebuttal_Electric Rev Req Model (2009 GRC) Rebuttal" xfId="3786"/>
    <cellStyle name="_DEM-WP(C) Costs not in AURORA 2007PCORC-5.07Update_DEM-WP(C) Production O&amp;M 2009GRC Rebuttal_Electric Rev Req Model (2009 GRC) Rebuttal 2" xfId="3787"/>
    <cellStyle name="_DEM-WP(C) Costs not in AURORA 2007PCORC-5.07Update_DEM-WP(C) Production O&amp;M 2009GRC Rebuttal_Electric Rev Req Model (2009 GRC) Rebuttal 2 2" xfId="3788"/>
    <cellStyle name="_DEM-WP(C) Costs not in AURORA 2007PCORC-5.07Update_DEM-WP(C) Production O&amp;M 2009GRC Rebuttal_Electric Rev Req Model (2009 GRC) Rebuttal 3" xfId="3789"/>
    <cellStyle name="_DEM-WP(C) Costs not in AURORA 2007PCORC-5.07Update_DEM-WP(C) Production O&amp;M 2009GRC Rebuttal_Electric Rev Req Model (2009 GRC) Rebuttal REmoval of New  WH Solar AdjustMI" xfId="3790"/>
    <cellStyle name="_DEM-WP(C) Costs not in AURORA 2007PCORC-5.07Update_DEM-WP(C) Production O&amp;M 2009GRC Rebuttal_Electric Rev Req Model (2009 GRC) Rebuttal REmoval of New  WH Solar AdjustMI 2" xfId="3791"/>
    <cellStyle name="_DEM-WP(C) Costs not in AURORA 2007PCORC-5.07Update_DEM-WP(C) Production O&amp;M 2009GRC Rebuttal_Electric Rev Req Model (2009 GRC) Rebuttal REmoval of New  WH Solar AdjustMI 2 2" xfId="3792"/>
    <cellStyle name="_DEM-WP(C) Costs not in AURORA 2007PCORC-5.07Update_DEM-WP(C) Production O&amp;M 2009GRC Rebuttal_Electric Rev Req Model (2009 GRC) Rebuttal REmoval of New  WH Solar AdjustMI 3" xfId="3793"/>
    <cellStyle name="_DEM-WP(C) Costs not in AURORA 2007PCORC-5.07Update_DEM-WP(C) Production O&amp;M 2009GRC Rebuttal_Electric Rev Req Model (2009 GRC) Revised 01-18-2010" xfId="3794"/>
    <cellStyle name="_DEM-WP(C) Costs not in AURORA 2007PCORC-5.07Update_DEM-WP(C) Production O&amp;M 2009GRC Rebuttal_Electric Rev Req Model (2009 GRC) Revised 01-18-2010 2" xfId="3795"/>
    <cellStyle name="_DEM-WP(C) Costs not in AURORA 2007PCORC-5.07Update_DEM-WP(C) Production O&amp;M 2009GRC Rebuttal_Electric Rev Req Model (2009 GRC) Revised 01-18-2010 2 2" xfId="3796"/>
    <cellStyle name="_DEM-WP(C) Costs not in AURORA 2007PCORC-5.07Update_DEM-WP(C) Production O&amp;M 2009GRC Rebuttal_Electric Rev Req Model (2009 GRC) Revised 01-18-2010 3" xfId="3797"/>
    <cellStyle name="_DEM-WP(C) Costs not in AURORA 2007PCORC-5.07Update_DEM-WP(C) Production O&amp;M 2009GRC Rebuttal_Final Order Electric EXHIBIT A-1" xfId="3798"/>
    <cellStyle name="_DEM-WP(C) Costs not in AURORA 2007PCORC-5.07Update_DEM-WP(C) Production O&amp;M 2009GRC Rebuttal_Final Order Electric EXHIBIT A-1 2" xfId="3799"/>
    <cellStyle name="_DEM-WP(C) Costs not in AURORA 2007PCORC-5.07Update_DEM-WP(C) Production O&amp;M 2009GRC Rebuttal_Final Order Electric EXHIBIT A-1 2 2" xfId="3800"/>
    <cellStyle name="_DEM-WP(C) Costs not in AURORA 2007PCORC-5.07Update_DEM-WP(C) Production O&amp;M 2009GRC Rebuttal_Final Order Electric EXHIBIT A-1 3" xfId="3801"/>
    <cellStyle name="_DEM-WP(C) Costs not in AURORA 2007PCORC-5.07Update_DEM-WP(C) Production O&amp;M 2009GRC Rebuttal_Rebuttal Power Costs" xfId="3802"/>
    <cellStyle name="_DEM-WP(C) Costs not in AURORA 2007PCORC-5.07Update_DEM-WP(C) Production O&amp;M 2009GRC Rebuttal_Rebuttal Power Costs 2" xfId="3803"/>
    <cellStyle name="_DEM-WP(C) Costs not in AURORA 2007PCORC-5.07Update_DEM-WP(C) Production O&amp;M 2009GRC Rebuttal_Rebuttal Power Costs 2 2" xfId="3804"/>
    <cellStyle name="_DEM-WP(C) Costs not in AURORA 2007PCORC-5.07Update_DEM-WP(C) Production O&amp;M 2009GRC Rebuttal_Rebuttal Power Costs 3" xfId="3805"/>
    <cellStyle name="_DEM-WP(C) Costs not in AURORA 2007PCORC-5.07Update_DEM-WP(C) Production O&amp;M 2009GRC Rebuttal_Rebuttal Power Costs_Adj Bench DR 3 for Initial Briefs (Electric)" xfId="3806"/>
    <cellStyle name="_DEM-WP(C) Costs not in AURORA 2007PCORC-5.07Update_DEM-WP(C) Production O&amp;M 2009GRC Rebuttal_Rebuttal Power Costs_Adj Bench DR 3 for Initial Briefs (Electric) 2" xfId="3807"/>
    <cellStyle name="_DEM-WP(C) Costs not in AURORA 2007PCORC-5.07Update_DEM-WP(C) Production O&amp;M 2009GRC Rebuttal_Rebuttal Power Costs_Adj Bench DR 3 for Initial Briefs (Electric) 2 2" xfId="3808"/>
    <cellStyle name="_DEM-WP(C) Costs not in AURORA 2007PCORC-5.07Update_DEM-WP(C) Production O&amp;M 2009GRC Rebuttal_Rebuttal Power Costs_Adj Bench DR 3 for Initial Briefs (Electric) 3" xfId="3809"/>
    <cellStyle name="_DEM-WP(C) Costs not in AURORA 2007PCORC-5.07Update_DEM-WP(C) Production O&amp;M 2009GRC Rebuttal_Rebuttal Power Costs_Electric Rev Req Model (2009 GRC) Rebuttal" xfId="3810"/>
    <cellStyle name="_DEM-WP(C) Costs not in AURORA 2007PCORC-5.07Update_DEM-WP(C) Production O&amp;M 2009GRC Rebuttal_Rebuttal Power Costs_Electric Rev Req Model (2009 GRC) Rebuttal 2" xfId="3811"/>
    <cellStyle name="_DEM-WP(C) Costs not in AURORA 2007PCORC-5.07Update_DEM-WP(C) Production O&amp;M 2009GRC Rebuttal_Rebuttal Power Costs_Electric Rev Req Model (2009 GRC) Rebuttal 2 2" xfId="3812"/>
    <cellStyle name="_DEM-WP(C) Costs not in AURORA 2007PCORC-5.07Update_DEM-WP(C) Production O&amp;M 2009GRC Rebuttal_Rebuttal Power Costs_Electric Rev Req Model (2009 GRC) Rebuttal 3" xfId="3813"/>
    <cellStyle name="_DEM-WP(C) Costs not in AURORA 2007PCORC-5.07Update_DEM-WP(C) Production O&amp;M 2009GRC Rebuttal_Rebuttal Power Costs_Electric Rev Req Model (2009 GRC) Rebuttal REmoval of New  WH Solar AdjustMI" xfId="3814"/>
    <cellStyle name="_DEM-WP(C) Costs not in AURORA 2007PCORC-5.07Update_DEM-WP(C) Production O&amp;M 2009GRC Rebuttal_Rebuttal Power Costs_Electric Rev Req Model (2009 GRC) Rebuttal REmoval of New  WH Solar AdjustMI 2" xfId="3815"/>
    <cellStyle name="_DEM-WP(C) Costs not in AURORA 2007PCORC-5.07Update_DEM-WP(C) Production O&amp;M 2009GRC Rebuttal_Rebuttal Power Costs_Electric Rev Req Model (2009 GRC) Rebuttal REmoval of New  WH Solar AdjustMI 2 2" xfId="3816"/>
    <cellStyle name="_DEM-WP(C) Costs not in AURORA 2007PCORC-5.07Update_DEM-WP(C) Production O&amp;M 2009GRC Rebuttal_Rebuttal Power Costs_Electric Rev Req Model (2009 GRC) Rebuttal REmoval of New  WH Solar AdjustMI 3" xfId="3817"/>
    <cellStyle name="_DEM-WP(C) Costs not in AURORA 2007PCORC-5.07Update_DEM-WP(C) Production O&amp;M 2009GRC Rebuttal_Rebuttal Power Costs_Electric Rev Req Model (2009 GRC) Revised 01-18-2010" xfId="3818"/>
    <cellStyle name="_DEM-WP(C) Costs not in AURORA 2007PCORC-5.07Update_DEM-WP(C) Production O&amp;M 2009GRC Rebuttal_Rebuttal Power Costs_Electric Rev Req Model (2009 GRC) Revised 01-18-2010 2" xfId="3819"/>
    <cellStyle name="_DEM-WP(C) Costs not in AURORA 2007PCORC-5.07Update_DEM-WP(C) Production O&amp;M 2009GRC Rebuttal_Rebuttal Power Costs_Electric Rev Req Model (2009 GRC) Revised 01-18-2010 2 2" xfId="3820"/>
    <cellStyle name="_DEM-WP(C) Costs not in AURORA 2007PCORC-5.07Update_DEM-WP(C) Production O&amp;M 2009GRC Rebuttal_Rebuttal Power Costs_Electric Rev Req Model (2009 GRC) Revised 01-18-2010 3" xfId="3821"/>
    <cellStyle name="_DEM-WP(C) Costs not in AURORA 2007PCORC-5.07Update_DEM-WP(C) Production O&amp;M 2009GRC Rebuttal_Rebuttal Power Costs_Final Order Electric EXHIBIT A-1" xfId="3822"/>
    <cellStyle name="_DEM-WP(C) Costs not in AURORA 2007PCORC-5.07Update_DEM-WP(C) Production O&amp;M 2009GRC Rebuttal_Rebuttal Power Costs_Final Order Electric EXHIBIT A-1 2" xfId="3823"/>
    <cellStyle name="_DEM-WP(C) Costs not in AURORA 2007PCORC-5.07Update_DEM-WP(C) Production O&amp;M 2009GRC Rebuttal_Rebuttal Power Costs_Final Order Electric EXHIBIT A-1 2 2" xfId="3824"/>
    <cellStyle name="_DEM-WP(C) Costs not in AURORA 2007PCORC-5.07Update_DEM-WP(C) Production O&amp;M 2009GRC Rebuttal_Rebuttal Power Costs_Final Order Electric EXHIBIT A-1 3" xfId="3825"/>
    <cellStyle name="_DEM-WP(C) Costs not in AURORA 2007PCORC-5.07Update_DEM-WP(C) Production O&amp;M 2010GRC As-Filed" xfId="3826"/>
    <cellStyle name="_DEM-WP(C) Costs not in AURORA 2007PCORC-5.07Update_DEM-WP(C) Production O&amp;M 2010GRC As-Filed 2" xfId="3827"/>
    <cellStyle name="_DEM-WP(C) Costs not in AURORA 2007PCORC-5.07Update_Electric Rev Req Model (2009 GRC) " xfId="3828"/>
    <cellStyle name="_DEM-WP(C) Costs not in AURORA 2007PCORC-5.07Update_Electric Rev Req Model (2009 GRC)  2" xfId="3829"/>
    <cellStyle name="_DEM-WP(C) Costs not in AURORA 2007PCORC-5.07Update_Electric Rev Req Model (2009 GRC)  2 2" xfId="3830"/>
    <cellStyle name="_DEM-WP(C) Costs not in AURORA 2007PCORC-5.07Update_Electric Rev Req Model (2009 GRC)  3" xfId="3831"/>
    <cellStyle name="_DEM-WP(C) Costs not in AURORA 2007PCORC-5.07Update_Electric Rev Req Model (2009 GRC) Rebuttal" xfId="3832"/>
    <cellStyle name="_DEM-WP(C) Costs not in AURORA 2007PCORC-5.07Update_Electric Rev Req Model (2009 GRC) Rebuttal 2" xfId="3833"/>
    <cellStyle name="_DEM-WP(C) Costs not in AURORA 2007PCORC-5.07Update_Electric Rev Req Model (2009 GRC) Rebuttal 2 2" xfId="3834"/>
    <cellStyle name="_DEM-WP(C) Costs not in AURORA 2007PCORC-5.07Update_Electric Rev Req Model (2009 GRC) Rebuttal 3" xfId="3835"/>
    <cellStyle name="_DEM-WP(C) Costs not in AURORA 2007PCORC-5.07Update_Electric Rev Req Model (2009 GRC) Rebuttal REmoval of New  WH Solar AdjustMI" xfId="3836"/>
    <cellStyle name="_DEM-WP(C) Costs not in AURORA 2007PCORC-5.07Update_Electric Rev Req Model (2009 GRC) Rebuttal REmoval of New  WH Solar AdjustMI 2" xfId="3837"/>
    <cellStyle name="_DEM-WP(C) Costs not in AURORA 2007PCORC-5.07Update_Electric Rev Req Model (2009 GRC) Rebuttal REmoval of New  WH Solar AdjustMI 2 2" xfId="3838"/>
    <cellStyle name="_DEM-WP(C) Costs not in AURORA 2007PCORC-5.07Update_Electric Rev Req Model (2009 GRC) Rebuttal REmoval of New  WH Solar AdjustMI 3" xfId="3839"/>
    <cellStyle name="_DEM-WP(C) Costs not in AURORA 2007PCORC-5.07Update_Electric Rev Req Model (2009 GRC) Revised 01-18-2010" xfId="3840"/>
    <cellStyle name="_DEM-WP(C) Costs not in AURORA 2007PCORC-5.07Update_Electric Rev Req Model (2009 GRC) Revised 01-18-2010 2" xfId="3841"/>
    <cellStyle name="_DEM-WP(C) Costs not in AURORA 2007PCORC-5.07Update_Electric Rev Req Model (2009 GRC) Revised 01-18-2010 2 2" xfId="3842"/>
    <cellStyle name="_DEM-WP(C) Costs not in AURORA 2007PCORC-5.07Update_Electric Rev Req Model (2009 GRC) Revised 01-18-2010 3" xfId="3843"/>
    <cellStyle name="_DEM-WP(C) Costs not in AURORA 2007PCORC-5.07Update_Electric Rev Req Model (2010 GRC)" xfId="3844"/>
    <cellStyle name="_DEM-WP(C) Costs not in AURORA 2007PCORC-5.07Update_Electric Rev Req Model (2010 GRC) SF" xfId="3845"/>
    <cellStyle name="_DEM-WP(C) Costs not in AURORA 2007PCORC-5.07Update_Final Order Electric EXHIBIT A-1" xfId="3846"/>
    <cellStyle name="_DEM-WP(C) Costs not in AURORA 2007PCORC-5.07Update_Final Order Electric EXHIBIT A-1 2" xfId="3847"/>
    <cellStyle name="_DEM-WP(C) Costs not in AURORA 2007PCORC-5.07Update_Final Order Electric EXHIBIT A-1 2 2" xfId="3848"/>
    <cellStyle name="_DEM-WP(C) Costs not in AURORA 2007PCORC-5.07Update_Final Order Electric EXHIBIT A-1 3" xfId="3849"/>
    <cellStyle name="_DEM-WP(C) Costs not in AURORA 2007PCORC-5.07Update_NIM Summary" xfId="3850"/>
    <cellStyle name="_DEM-WP(C) Costs not in AURORA 2007PCORC-5.07Update_NIM Summary 09GRC" xfId="3851"/>
    <cellStyle name="_DEM-WP(C) Costs not in AURORA 2007PCORC-5.07Update_NIM Summary 09GRC 2" xfId="3852"/>
    <cellStyle name="_DEM-WP(C) Costs not in AURORA 2007PCORC-5.07Update_NIM Summary 09GRC 2 2" xfId="3853"/>
    <cellStyle name="_DEM-WP(C) Costs not in AURORA 2007PCORC-5.07Update_NIM Summary 09GRC 3" xfId="3854"/>
    <cellStyle name="_DEM-WP(C) Costs not in AURORA 2007PCORC-5.07Update_NIM Summary 09GRC_NIM Summary" xfId="3855"/>
    <cellStyle name="_DEM-WP(C) Costs not in AURORA 2007PCORC-5.07Update_NIM Summary 09GRC_NIM Summary 2" xfId="3856"/>
    <cellStyle name="_DEM-WP(C) Costs not in AURORA 2007PCORC-5.07Update_NIM Summary 09GRC_NIM Summary 2 2" xfId="3857"/>
    <cellStyle name="_DEM-WP(C) Costs not in AURORA 2007PCORC-5.07Update_NIM Summary 09GRC_NIM Summary 3" xfId="3858"/>
    <cellStyle name="_DEM-WP(C) Costs not in AURORA 2007PCORC-5.07Update_NIM Summary 10" xfId="3859"/>
    <cellStyle name="_DEM-WP(C) Costs not in AURORA 2007PCORC-5.07Update_NIM Summary 2" xfId="3860"/>
    <cellStyle name="_DEM-WP(C) Costs not in AURORA 2007PCORC-5.07Update_NIM Summary 2 2" xfId="3861"/>
    <cellStyle name="_DEM-WP(C) Costs not in AURORA 2007PCORC-5.07Update_NIM Summary 3" xfId="3862"/>
    <cellStyle name="_DEM-WP(C) Costs not in AURORA 2007PCORC-5.07Update_NIM Summary 4" xfId="3863"/>
    <cellStyle name="_DEM-WP(C) Costs not in AURORA 2007PCORC-5.07Update_NIM Summary 5" xfId="3864"/>
    <cellStyle name="_DEM-WP(C) Costs not in AURORA 2007PCORC-5.07Update_NIM Summary 6" xfId="3865"/>
    <cellStyle name="_DEM-WP(C) Costs not in AURORA 2007PCORC-5.07Update_NIM Summary 7" xfId="3866"/>
    <cellStyle name="_DEM-WP(C) Costs not in AURORA 2007PCORC-5.07Update_NIM Summary 8" xfId="3867"/>
    <cellStyle name="_DEM-WP(C) Costs not in AURORA 2007PCORC-5.07Update_NIM Summary 9" xfId="3868"/>
    <cellStyle name="_DEM-WP(C) Costs not in AURORA 2007PCORC-5.07Update_Power Costs - Comparison bx Rbtl-Staff-Jt-PC" xfId="3869"/>
    <cellStyle name="_DEM-WP(C) Costs not in AURORA 2007PCORC-5.07Update_Power Costs - Comparison bx Rbtl-Staff-Jt-PC 2" xfId="3870"/>
    <cellStyle name="_DEM-WP(C) Costs not in AURORA 2007PCORC-5.07Update_Power Costs - Comparison bx Rbtl-Staff-Jt-PC 2 2" xfId="3871"/>
    <cellStyle name="_DEM-WP(C) Costs not in AURORA 2007PCORC-5.07Update_Power Costs - Comparison bx Rbtl-Staff-Jt-PC 3" xfId="3872"/>
    <cellStyle name="_DEM-WP(C) Costs not in AURORA 2007PCORC-5.07Update_Rebuttal Power Costs" xfId="3873"/>
    <cellStyle name="_DEM-WP(C) Costs not in AURORA 2007PCORC-5.07Update_Rebuttal Power Costs 2" xfId="3874"/>
    <cellStyle name="_DEM-WP(C) Costs not in AURORA 2007PCORC-5.07Update_Rebuttal Power Costs 2 2" xfId="3875"/>
    <cellStyle name="_DEM-WP(C) Costs not in AURORA 2007PCORC-5.07Update_Rebuttal Power Costs 3" xfId="3876"/>
    <cellStyle name="_DEM-WP(C) Costs not in AURORA 2007PCORC-5.07Update_TENASKA REGULATORY ASSET" xfId="3877"/>
    <cellStyle name="_DEM-WP(C) Costs not in AURORA 2007PCORC-5.07Update_TENASKA REGULATORY ASSET 2" xfId="3878"/>
    <cellStyle name="_DEM-WP(C) Costs not in AURORA 2007PCORC-5.07Update_TENASKA REGULATORY ASSET 2 2" xfId="3879"/>
    <cellStyle name="_DEM-WP(C) Costs not in AURORA 2007PCORC-5.07Update_TENASKA REGULATORY ASSET 3" xfId="3880"/>
    <cellStyle name="_DEM-WP(C) Prod O&amp;M 2007GRC" xfId="3881"/>
    <cellStyle name="_DEM-WP(C) Prod O&amp;M 2007GRC 2" xfId="3882"/>
    <cellStyle name="_DEM-WP(C) Prod O&amp;M 2007GRC 2 2" xfId="3883"/>
    <cellStyle name="_DEM-WP(C) Prod O&amp;M 2007GRC 3" xfId="3884"/>
    <cellStyle name="_DEM-WP(C) Prod O&amp;M 2007GRC_Adj Bench DR 3 for Initial Briefs (Electric)" xfId="3885"/>
    <cellStyle name="_DEM-WP(C) Prod O&amp;M 2007GRC_Adj Bench DR 3 for Initial Briefs (Electric) 2" xfId="3886"/>
    <cellStyle name="_DEM-WP(C) Prod O&amp;M 2007GRC_Adj Bench DR 3 for Initial Briefs (Electric) 2 2" xfId="3887"/>
    <cellStyle name="_DEM-WP(C) Prod O&amp;M 2007GRC_Adj Bench DR 3 for Initial Briefs (Electric) 3" xfId="3888"/>
    <cellStyle name="_DEM-WP(C) Prod O&amp;M 2007GRC_Book2" xfId="3889"/>
    <cellStyle name="_DEM-WP(C) Prod O&amp;M 2007GRC_Book2 2" xfId="3890"/>
    <cellStyle name="_DEM-WP(C) Prod O&amp;M 2007GRC_Book2 2 2" xfId="3891"/>
    <cellStyle name="_DEM-WP(C) Prod O&amp;M 2007GRC_Book2 3" xfId="3892"/>
    <cellStyle name="_DEM-WP(C) Prod O&amp;M 2007GRC_Book2_Adj Bench DR 3 for Initial Briefs (Electric)" xfId="3893"/>
    <cellStyle name="_DEM-WP(C) Prod O&amp;M 2007GRC_Book2_Adj Bench DR 3 for Initial Briefs (Electric) 2" xfId="3894"/>
    <cellStyle name="_DEM-WP(C) Prod O&amp;M 2007GRC_Book2_Adj Bench DR 3 for Initial Briefs (Electric) 2 2" xfId="3895"/>
    <cellStyle name="_DEM-WP(C) Prod O&amp;M 2007GRC_Book2_Adj Bench DR 3 for Initial Briefs (Electric) 3" xfId="3896"/>
    <cellStyle name="_DEM-WP(C) Prod O&amp;M 2007GRC_Book2_Electric Rev Req Model (2009 GRC) Rebuttal" xfId="3897"/>
    <cellStyle name="_DEM-WP(C) Prod O&amp;M 2007GRC_Book2_Electric Rev Req Model (2009 GRC) Rebuttal 2" xfId="3898"/>
    <cellStyle name="_DEM-WP(C) Prod O&amp;M 2007GRC_Book2_Electric Rev Req Model (2009 GRC) Rebuttal 2 2" xfId="3899"/>
    <cellStyle name="_DEM-WP(C) Prod O&amp;M 2007GRC_Book2_Electric Rev Req Model (2009 GRC) Rebuttal 3" xfId="3900"/>
    <cellStyle name="_DEM-WP(C) Prod O&amp;M 2007GRC_Book2_Electric Rev Req Model (2009 GRC) Rebuttal REmoval of New  WH Solar AdjustMI" xfId="3901"/>
    <cellStyle name="_DEM-WP(C) Prod O&amp;M 2007GRC_Book2_Electric Rev Req Model (2009 GRC) Rebuttal REmoval of New  WH Solar AdjustMI 2" xfId="3902"/>
    <cellStyle name="_DEM-WP(C) Prod O&amp;M 2007GRC_Book2_Electric Rev Req Model (2009 GRC) Rebuttal REmoval of New  WH Solar AdjustMI 2 2" xfId="3903"/>
    <cellStyle name="_DEM-WP(C) Prod O&amp;M 2007GRC_Book2_Electric Rev Req Model (2009 GRC) Rebuttal REmoval of New  WH Solar AdjustMI 3" xfId="3904"/>
    <cellStyle name="_DEM-WP(C) Prod O&amp;M 2007GRC_Book2_Electric Rev Req Model (2009 GRC) Revised 01-18-2010" xfId="3905"/>
    <cellStyle name="_DEM-WP(C) Prod O&amp;M 2007GRC_Book2_Electric Rev Req Model (2009 GRC) Revised 01-18-2010 2" xfId="3906"/>
    <cellStyle name="_DEM-WP(C) Prod O&amp;M 2007GRC_Book2_Electric Rev Req Model (2009 GRC) Revised 01-18-2010 2 2" xfId="3907"/>
    <cellStyle name="_DEM-WP(C) Prod O&amp;M 2007GRC_Book2_Electric Rev Req Model (2009 GRC) Revised 01-18-2010 3" xfId="3908"/>
    <cellStyle name="_DEM-WP(C) Prod O&amp;M 2007GRC_Book2_Final Order Electric EXHIBIT A-1" xfId="3909"/>
    <cellStyle name="_DEM-WP(C) Prod O&amp;M 2007GRC_Book2_Final Order Electric EXHIBIT A-1 2" xfId="3910"/>
    <cellStyle name="_DEM-WP(C) Prod O&amp;M 2007GRC_Book2_Final Order Electric EXHIBIT A-1 2 2" xfId="3911"/>
    <cellStyle name="_DEM-WP(C) Prod O&amp;M 2007GRC_Book2_Final Order Electric EXHIBIT A-1 3" xfId="3912"/>
    <cellStyle name="_DEM-WP(C) Prod O&amp;M 2007GRC_Colstrip 1&amp;2 Annual O&amp;M Budgets" xfId="3913"/>
    <cellStyle name="_DEM-WP(C) Prod O&amp;M 2007GRC_DEM-WP(C) Production O&amp;M 2010GRC As-Filed" xfId="3914"/>
    <cellStyle name="_DEM-WP(C) Prod O&amp;M 2007GRC_DEM-WP(C) Production O&amp;M 2010GRC As-Filed 2" xfId="3915"/>
    <cellStyle name="_DEM-WP(C) Prod O&amp;M 2007GRC_Electric Rev Req Model (2009 GRC) Rebuttal" xfId="3916"/>
    <cellStyle name="_DEM-WP(C) Prod O&amp;M 2007GRC_Electric Rev Req Model (2009 GRC) Rebuttal 2" xfId="3917"/>
    <cellStyle name="_DEM-WP(C) Prod O&amp;M 2007GRC_Electric Rev Req Model (2009 GRC) Rebuttal 2 2" xfId="3918"/>
    <cellStyle name="_DEM-WP(C) Prod O&amp;M 2007GRC_Electric Rev Req Model (2009 GRC) Rebuttal 3" xfId="3919"/>
    <cellStyle name="_DEM-WP(C) Prod O&amp;M 2007GRC_Electric Rev Req Model (2009 GRC) Rebuttal REmoval of New  WH Solar AdjustMI" xfId="3920"/>
    <cellStyle name="_DEM-WP(C) Prod O&amp;M 2007GRC_Electric Rev Req Model (2009 GRC) Rebuttal REmoval of New  WH Solar AdjustMI 2" xfId="3921"/>
    <cellStyle name="_DEM-WP(C) Prod O&amp;M 2007GRC_Electric Rev Req Model (2009 GRC) Rebuttal REmoval of New  WH Solar AdjustMI 2 2" xfId="3922"/>
    <cellStyle name="_DEM-WP(C) Prod O&amp;M 2007GRC_Electric Rev Req Model (2009 GRC) Rebuttal REmoval of New  WH Solar AdjustMI 3" xfId="3923"/>
    <cellStyle name="_DEM-WP(C) Prod O&amp;M 2007GRC_Electric Rev Req Model (2009 GRC) Revised 01-18-2010" xfId="3924"/>
    <cellStyle name="_DEM-WP(C) Prod O&amp;M 2007GRC_Electric Rev Req Model (2009 GRC) Revised 01-18-2010 2" xfId="3925"/>
    <cellStyle name="_DEM-WP(C) Prod O&amp;M 2007GRC_Electric Rev Req Model (2009 GRC) Revised 01-18-2010 2 2" xfId="3926"/>
    <cellStyle name="_DEM-WP(C) Prod O&amp;M 2007GRC_Electric Rev Req Model (2009 GRC) Revised 01-18-2010 3" xfId="3927"/>
    <cellStyle name="_DEM-WP(C) Prod O&amp;M 2007GRC_Final Order Electric EXHIBIT A-1" xfId="3928"/>
    <cellStyle name="_DEM-WP(C) Prod O&amp;M 2007GRC_Final Order Electric EXHIBIT A-1 2" xfId="3929"/>
    <cellStyle name="_DEM-WP(C) Prod O&amp;M 2007GRC_Final Order Electric EXHIBIT A-1 2 2" xfId="3930"/>
    <cellStyle name="_DEM-WP(C) Prod O&amp;M 2007GRC_Final Order Electric EXHIBIT A-1 3" xfId="3931"/>
    <cellStyle name="_DEM-WP(C) Prod O&amp;M 2007GRC_Rebuttal Power Costs" xfId="3932"/>
    <cellStyle name="_DEM-WP(C) Prod O&amp;M 2007GRC_Rebuttal Power Costs 2" xfId="3933"/>
    <cellStyle name="_DEM-WP(C) Prod O&amp;M 2007GRC_Rebuttal Power Costs 2 2" xfId="3934"/>
    <cellStyle name="_DEM-WP(C) Prod O&amp;M 2007GRC_Rebuttal Power Costs 3" xfId="3935"/>
    <cellStyle name="_DEM-WP(C) Prod O&amp;M 2007GRC_Rebuttal Power Costs_Adj Bench DR 3 for Initial Briefs (Electric)" xfId="3936"/>
    <cellStyle name="_DEM-WP(C) Prod O&amp;M 2007GRC_Rebuttal Power Costs_Adj Bench DR 3 for Initial Briefs (Electric) 2" xfId="3937"/>
    <cellStyle name="_DEM-WP(C) Prod O&amp;M 2007GRC_Rebuttal Power Costs_Adj Bench DR 3 for Initial Briefs (Electric) 2 2" xfId="3938"/>
    <cellStyle name="_DEM-WP(C) Prod O&amp;M 2007GRC_Rebuttal Power Costs_Adj Bench DR 3 for Initial Briefs (Electric) 3" xfId="3939"/>
    <cellStyle name="_DEM-WP(C) Prod O&amp;M 2007GRC_Rebuttal Power Costs_Electric Rev Req Model (2009 GRC) Rebuttal" xfId="3940"/>
    <cellStyle name="_DEM-WP(C) Prod O&amp;M 2007GRC_Rebuttal Power Costs_Electric Rev Req Model (2009 GRC) Rebuttal 2" xfId="3941"/>
    <cellStyle name="_DEM-WP(C) Prod O&amp;M 2007GRC_Rebuttal Power Costs_Electric Rev Req Model (2009 GRC) Rebuttal 2 2" xfId="3942"/>
    <cellStyle name="_DEM-WP(C) Prod O&amp;M 2007GRC_Rebuttal Power Costs_Electric Rev Req Model (2009 GRC) Rebuttal 3" xfId="3943"/>
    <cellStyle name="_DEM-WP(C) Prod O&amp;M 2007GRC_Rebuttal Power Costs_Electric Rev Req Model (2009 GRC) Rebuttal REmoval of New  WH Solar AdjustMI" xfId="3944"/>
    <cellStyle name="_DEM-WP(C) Prod O&amp;M 2007GRC_Rebuttal Power Costs_Electric Rev Req Model (2009 GRC) Rebuttal REmoval of New  WH Solar AdjustMI 2" xfId="3945"/>
    <cellStyle name="_DEM-WP(C) Prod O&amp;M 2007GRC_Rebuttal Power Costs_Electric Rev Req Model (2009 GRC) Rebuttal REmoval of New  WH Solar AdjustMI 2 2" xfId="3946"/>
    <cellStyle name="_DEM-WP(C) Prod O&amp;M 2007GRC_Rebuttal Power Costs_Electric Rev Req Model (2009 GRC) Rebuttal REmoval of New  WH Solar AdjustMI 3" xfId="3947"/>
    <cellStyle name="_DEM-WP(C) Prod O&amp;M 2007GRC_Rebuttal Power Costs_Electric Rev Req Model (2009 GRC) Revised 01-18-2010" xfId="3948"/>
    <cellStyle name="_DEM-WP(C) Prod O&amp;M 2007GRC_Rebuttal Power Costs_Electric Rev Req Model (2009 GRC) Revised 01-18-2010 2" xfId="3949"/>
    <cellStyle name="_DEM-WP(C) Prod O&amp;M 2007GRC_Rebuttal Power Costs_Electric Rev Req Model (2009 GRC) Revised 01-18-2010 2 2" xfId="3950"/>
    <cellStyle name="_DEM-WP(C) Prod O&amp;M 2007GRC_Rebuttal Power Costs_Electric Rev Req Model (2009 GRC) Revised 01-18-2010 3" xfId="3951"/>
    <cellStyle name="_DEM-WP(C) Prod O&amp;M 2007GRC_Rebuttal Power Costs_Final Order Electric EXHIBIT A-1" xfId="3952"/>
    <cellStyle name="_DEM-WP(C) Prod O&amp;M 2007GRC_Rebuttal Power Costs_Final Order Electric EXHIBIT A-1 2" xfId="3953"/>
    <cellStyle name="_DEM-WP(C) Prod O&amp;M 2007GRC_Rebuttal Power Costs_Final Order Electric EXHIBIT A-1 2 2" xfId="3954"/>
    <cellStyle name="_DEM-WP(C) Prod O&amp;M 2007GRC_Rebuttal Power Costs_Final Order Electric EXHIBIT A-1 3" xfId="3955"/>
    <cellStyle name="_x0013__DEM-WP(C) Production O&amp;M 2010GRC As-Filed" xfId="3956"/>
    <cellStyle name="_x0013__DEM-WP(C) Production O&amp;M 2010GRC As-Filed 2" xfId="3957"/>
    <cellStyle name="_DEM-WP(C) Rate Year Sumas by Month Update Corrected" xfId="3958"/>
    <cellStyle name="_DEM-WP(C) ST Power Contracts 3102008" xfId="3959"/>
    <cellStyle name="_DEM-WP(C) Sumas Proforma 11.14.07" xfId="3960"/>
    <cellStyle name="_DEM-WP(C) Sumas Proforma 11.5.07" xfId="3961"/>
    <cellStyle name="_DEM-WP(C) Westside Hydro Data_051007" xfId="3962"/>
    <cellStyle name="_DEM-WP(C) Westside Hydro Data_051007 2" xfId="3963"/>
    <cellStyle name="_DEM-WP(C) Westside Hydro Data_051007 2 2" xfId="3964"/>
    <cellStyle name="_DEM-WP(C) Westside Hydro Data_051007 3" xfId="3965"/>
    <cellStyle name="_DEM-WP(C) Westside Hydro Data_051007_16.37E Wild Horse Expansion DeferralRevwrkingfile SF" xfId="3966"/>
    <cellStyle name="_DEM-WP(C) Westside Hydro Data_051007_16.37E Wild Horse Expansion DeferralRevwrkingfile SF 2" xfId="3967"/>
    <cellStyle name="_DEM-WP(C) Westside Hydro Data_051007_16.37E Wild Horse Expansion DeferralRevwrkingfile SF 2 2" xfId="3968"/>
    <cellStyle name="_DEM-WP(C) Westside Hydro Data_051007_16.37E Wild Horse Expansion DeferralRevwrkingfile SF 3" xfId="3969"/>
    <cellStyle name="_DEM-WP(C) Westside Hydro Data_051007_2009 GRC Compl Filing - Exhibit D" xfId="3970"/>
    <cellStyle name="_DEM-WP(C) Westside Hydro Data_051007_2009 GRC Compl Filing - Exhibit D 2" xfId="3971"/>
    <cellStyle name="_DEM-WP(C) Westside Hydro Data_051007_2009 GRC Compl Filing - Exhibit D 2 2" xfId="3972"/>
    <cellStyle name="_DEM-WP(C) Westside Hydro Data_051007_2009 GRC Compl Filing - Exhibit D 3" xfId="3973"/>
    <cellStyle name="_DEM-WP(C) Westside Hydro Data_051007_Adj Bench DR 3 for Initial Briefs (Electric)" xfId="3974"/>
    <cellStyle name="_DEM-WP(C) Westside Hydro Data_051007_Adj Bench DR 3 for Initial Briefs (Electric) 2" xfId="3975"/>
    <cellStyle name="_DEM-WP(C) Westside Hydro Data_051007_Adj Bench DR 3 for Initial Briefs (Electric) 2 2" xfId="3976"/>
    <cellStyle name="_DEM-WP(C) Westside Hydro Data_051007_Adj Bench DR 3 for Initial Briefs (Electric) 3" xfId="3977"/>
    <cellStyle name="_DEM-WP(C) Westside Hydro Data_051007_Book1" xfId="3978"/>
    <cellStyle name="_DEM-WP(C) Westside Hydro Data_051007_Book2" xfId="3979"/>
    <cellStyle name="_DEM-WP(C) Westside Hydro Data_051007_Book2 2" xfId="3980"/>
    <cellStyle name="_DEM-WP(C) Westside Hydro Data_051007_Book2 2 2" xfId="3981"/>
    <cellStyle name="_DEM-WP(C) Westside Hydro Data_051007_Book2 3" xfId="3982"/>
    <cellStyle name="_DEM-WP(C) Westside Hydro Data_051007_Book4" xfId="3983"/>
    <cellStyle name="_DEM-WP(C) Westside Hydro Data_051007_Book4 2" xfId="3984"/>
    <cellStyle name="_DEM-WP(C) Westside Hydro Data_051007_Book4 2 2" xfId="3985"/>
    <cellStyle name="_DEM-WP(C) Westside Hydro Data_051007_Book4 3" xfId="3986"/>
    <cellStyle name="_DEM-WP(C) Westside Hydro Data_051007_Electric Rev Req Model (2009 GRC) " xfId="3987"/>
    <cellStyle name="_DEM-WP(C) Westside Hydro Data_051007_Electric Rev Req Model (2009 GRC)  2" xfId="3988"/>
    <cellStyle name="_DEM-WP(C) Westside Hydro Data_051007_Electric Rev Req Model (2009 GRC)  2 2" xfId="3989"/>
    <cellStyle name="_DEM-WP(C) Westside Hydro Data_051007_Electric Rev Req Model (2009 GRC)  3" xfId="3990"/>
    <cellStyle name="_DEM-WP(C) Westside Hydro Data_051007_Electric Rev Req Model (2009 GRC) Rebuttal" xfId="3991"/>
    <cellStyle name="_DEM-WP(C) Westside Hydro Data_051007_Electric Rev Req Model (2009 GRC) Rebuttal 2" xfId="3992"/>
    <cellStyle name="_DEM-WP(C) Westside Hydro Data_051007_Electric Rev Req Model (2009 GRC) Rebuttal 2 2" xfId="3993"/>
    <cellStyle name="_DEM-WP(C) Westside Hydro Data_051007_Electric Rev Req Model (2009 GRC) Rebuttal 3" xfId="3994"/>
    <cellStyle name="_DEM-WP(C) Westside Hydro Data_051007_Electric Rev Req Model (2009 GRC) Rebuttal REmoval of New  WH Solar AdjustMI" xfId="3995"/>
    <cellStyle name="_DEM-WP(C) Westside Hydro Data_051007_Electric Rev Req Model (2009 GRC) Rebuttal REmoval of New  WH Solar AdjustMI 2" xfId="3996"/>
    <cellStyle name="_DEM-WP(C) Westside Hydro Data_051007_Electric Rev Req Model (2009 GRC) Rebuttal REmoval of New  WH Solar AdjustMI 2 2" xfId="3997"/>
    <cellStyle name="_DEM-WP(C) Westside Hydro Data_051007_Electric Rev Req Model (2009 GRC) Rebuttal REmoval of New  WH Solar AdjustMI 3" xfId="3998"/>
    <cellStyle name="_DEM-WP(C) Westside Hydro Data_051007_Electric Rev Req Model (2009 GRC) Revised 01-18-2010" xfId="3999"/>
    <cellStyle name="_DEM-WP(C) Westside Hydro Data_051007_Electric Rev Req Model (2009 GRC) Revised 01-18-2010 2" xfId="4000"/>
    <cellStyle name="_DEM-WP(C) Westside Hydro Data_051007_Electric Rev Req Model (2009 GRC) Revised 01-18-2010 2 2" xfId="4001"/>
    <cellStyle name="_DEM-WP(C) Westside Hydro Data_051007_Electric Rev Req Model (2009 GRC) Revised 01-18-2010 3" xfId="4002"/>
    <cellStyle name="_DEM-WP(C) Westside Hydro Data_051007_Electric Rev Req Model (2010 GRC)" xfId="4003"/>
    <cellStyle name="_DEM-WP(C) Westside Hydro Data_051007_Electric Rev Req Model (2010 GRC) SF" xfId="4004"/>
    <cellStyle name="_DEM-WP(C) Westside Hydro Data_051007_Final Order Electric EXHIBIT A-1" xfId="4005"/>
    <cellStyle name="_DEM-WP(C) Westside Hydro Data_051007_Final Order Electric EXHIBIT A-1 2" xfId="4006"/>
    <cellStyle name="_DEM-WP(C) Westside Hydro Data_051007_Final Order Electric EXHIBIT A-1 2 2" xfId="4007"/>
    <cellStyle name="_DEM-WP(C) Westside Hydro Data_051007_Final Order Electric EXHIBIT A-1 3" xfId="4008"/>
    <cellStyle name="_DEM-WP(C) Westside Hydro Data_051007_NIM Summary" xfId="4009"/>
    <cellStyle name="_DEM-WP(C) Westside Hydro Data_051007_NIM Summary 2" xfId="4010"/>
    <cellStyle name="_DEM-WP(C) Westside Hydro Data_051007_NIM Summary 2 2" xfId="4011"/>
    <cellStyle name="_DEM-WP(C) Westside Hydro Data_051007_NIM Summary 3" xfId="4012"/>
    <cellStyle name="_DEM-WP(C) Westside Hydro Data_051007_Power Costs - Comparison bx Rbtl-Staff-Jt-PC" xfId="4013"/>
    <cellStyle name="_DEM-WP(C) Westside Hydro Data_051007_Power Costs - Comparison bx Rbtl-Staff-Jt-PC 2" xfId="4014"/>
    <cellStyle name="_DEM-WP(C) Westside Hydro Data_051007_Power Costs - Comparison bx Rbtl-Staff-Jt-PC 2 2" xfId="4015"/>
    <cellStyle name="_DEM-WP(C) Westside Hydro Data_051007_Power Costs - Comparison bx Rbtl-Staff-Jt-PC 3" xfId="4016"/>
    <cellStyle name="_DEM-WP(C) Westside Hydro Data_051007_Rebuttal Power Costs" xfId="4017"/>
    <cellStyle name="_DEM-WP(C) Westside Hydro Data_051007_Rebuttal Power Costs 2" xfId="4018"/>
    <cellStyle name="_DEM-WP(C) Westside Hydro Data_051007_Rebuttal Power Costs 2 2" xfId="4019"/>
    <cellStyle name="_DEM-WP(C) Westside Hydro Data_051007_Rebuttal Power Costs 3" xfId="4020"/>
    <cellStyle name="_DEM-WP(C) Westside Hydro Data_051007_TENASKA REGULATORY ASSET" xfId="4021"/>
    <cellStyle name="_DEM-WP(C) Westside Hydro Data_051007_TENASKA REGULATORY ASSET 2" xfId="4022"/>
    <cellStyle name="_DEM-WP(C) Westside Hydro Data_051007_TENASKA REGULATORY ASSET 2 2" xfId="4023"/>
    <cellStyle name="_DEM-WP(C) Westside Hydro Data_051007_TENASKA REGULATORY ASSET 3" xfId="4024"/>
    <cellStyle name="_Elec Peak Capacity Need_2008-2029_032709_Wind 5% Cap" xfId="4025"/>
    <cellStyle name="_Elec Peak Capacity Need_2008-2029_032709_Wind 5% Cap 2" xfId="4026"/>
    <cellStyle name="_Elec Peak Capacity Need_2008-2029_032709_Wind 5% Cap 2 2" xfId="4027"/>
    <cellStyle name="_Elec Peak Capacity Need_2008-2029_032709_Wind 5% Cap 3" xfId="4028"/>
    <cellStyle name="_Elec Peak Capacity Need_2008-2029_032709_Wind 5% Cap_NIM Summary" xfId="4029"/>
    <cellStyle name="_Elec Peak Capacity Need_2008-2029_032709_Wind 5% Cap_NIM Summary 2" xfId="4030"/>
    <cellStyle name="_Elec Peak Capacity Need_2008-2029_032709_Wind 5% Cap_NIM Summary 2 2" xfId="4031"/>
    <cellStyle name="_Elec Peak Capacity Need_2008-2029_032709_Wind 5% Cap_NIM Summary 3" xfId="4032"/>
    <cellStyle name="_Elec Peak Capacity Need_2008-2029_032709_Wind 5% Cap-ST-Adj-PJP1" xfId="4033"/>
    <cellStyle name="_Elec Peak Capacity Need_2008-2029_032709_Wind 5% Cap-ST-Adj-PJP1 2" xfId="4034"/>
    <cellStyle name="_Elec Peak Capacity Need_2008-2029_032709_Wind 5% Cap-ST-Adj-PJP1 2 2" xfId="4035"/>
    <cellStyle name="_Elec Peak Capacity Need_2008-2029_032709_Wind 5% Cap-ST-Adj-PJP1 3" xfId="4036"/>
    <cellStyle name="_Elec Peak Capacity Need_2008-2029_032709_Wind 5% Cap-ST-Adj-PJP1_NIM Summary" xfId="4037"/>
    <cellStyle name="_Elec Peak Capacity Need_2008-2029_032709_Wind 5% Cap-ST-Adj-PJP1_NIM Summary 2" xfId="4038"/>
    <cellStyle name="_Elec Peak Capacity Need_2008-2029_032709_Wind 5% Cap-ST-Adj-PJP1_NIM Summary 2 2" xfId="4039"/>
    <cellStyle name="_Elec Peak Capacity Need_2008-2029_032709_Wind 5% Cap-ST-Adj-PJP1_NIM Summary 3" xfId="4040"/>
    <cellStyle name="_Elec Peak Capacity Need_2008-2029_120908_Wind 5% Cap_Low" xfId="4041"/>
    <cellStyle name="_Elec Peak Capacity Need_2008-2029_120908_Wind 5% Cap_Low 2" xfId="4042"/>
    <cellStyle name="_Elec Peak Capacity Need_2008-2029_120908_Wind 5% Cap_Low 2 2" xfId="4043"/>
    <cellStyle name="_Elec Peak Capacity Need_2008-2029_120908_Wind 5% Cap_Low 3" xfId="4044"/>
    <cellStyle name="_Elec Peak Capacity Need_2008-2029_120908_Wind 5% Cap_Low_NIM Summary" xfId="4045"/>
    <cellStyle name="_Elec Peak Capacity Need_2008-2029_120908_Wind 5% Cap_Low_NIM Summary 2" xfId="4046"/>
    <cellStyle name="_Elec Peak Capacity Need_2008-2029_120908_Wind 5% Cap_Low_NIM Summary 2 2" xfId="4047"/>
    <cellStyle name="_Elec Peak Capacity Need_2008-2029_120908_Wind 5% Cap_Low_NIM Summary 3" xfId="4048"/>
    <cellStyle name="_Elec Peak Capacity Need_2008-2029_Wind 5% Cap_050809" xfId="4049"/>
    <cellStyle name="_Elec Peak Capacity Need_2008-2029_Wind 5% Cap_050809 2" xfId="4050"/>
    <cellStyle name="_Elec Peak Capacity Need_2008-2029_Wind 5% Cap_050809 2 2" xfId="4051"/>
    <cellStyle name="_Elec Peak Capacity Need_2008-2029_Wind 5% Cap_050809 3" xfId="4052"/>
    <cellStyle name="_Elec Peak Capacity Need_2008-2029_Wind 5% Cap_050809_NIM Summary" xfId="4053"/>
    <cellStyle name="_Elec Peak Capacity Need_2008-2029_Wind 5% Cap_050809_NIM Summary 2" xfId="4054"/>
    <cellStyle name="_Elec Peak Capacity Need_2008-2029_Wind 5% Cap_050809_NIM Summary 2 2" xfId="4055"/>
    <cellStyle name="_Elec Peak Capacity Need_2008-2029_Wind 5% Cap_050809_NIM Summary 3" xfId="4056"/>
    <cellStyle name="_x0013__Electric Rev Req Model (2009 GRC) " xfId="4057"/>
    <cellStyle name="_x0013__Electric Rev Req Model (2009 GRC)  2" xfId="4058"/>
    <cellStyle name="_x0013__Electric Rev Req Model (2009 GRC)  2 2" xfId="4059"/>
    <cellStyle name="_x0013__Electric Rev Req Model (2009 GRC)  3" xfId="4060"/>
    <cellStyle name="_x0013__Electric Rev Req Model (2009 GRC) Rebuttal" xfId="4061"/>
    <cellStyle name="_x0013__Electric Rev Req Model (2009 GRC) Rebuttal 2" xfId="4062"/>
    <cellStyle name="_x0013__Electric Rev Req Model (2009 GRC) Rebuttal 2 2" xfId="4063"/>
    <cellStyle name="_x0013__Electric Rev Req Model (2009 GRC) Rebuttal 3" xfId="4064"/>
    <cellStyle name="_x0013__Electric Rev Req Model (2009 GRC) Rebuttal REmoval of New  WH Solar AdjustMI" xfId="4065"/>
    <cellStyle name="_x0013__Electric Rev Req Model (2009 GRC) Rebuttal REmoval of New  WH Solar AdjustMI 2" xfId="4066"/>
    <cellStyle name="_x0013__Electric Rev Req Model (2009 GRC) Rebuttal REmoval of New  WH Solar AdjustMI 2 2" xfId="4067"/>
    <cellStyle name="_x0013__Electric Rev Req Model (2009 GRC) Rebuttal REmoval of New  WH Solar AdjustMI 3" xfId="4068"/>
    <cellStyle name="_x0013__Electric Rev Req Model (2009 GRC) Revised 01-18-2010" xfId="4069"/>
    <cellStyle name="_x0013__Electric Rev Req Model (2009 GRC) Revised 01-18-2010 2" xfId="4070"/>
    <cellStyle name="_x0013__Electric Rev Req Model (2009 GRC) Revised 01-18-2010 2 2" xfId="4071"/>
    <cellStyle name="_x0013__Electric Rev Req Model (2009 GRC) Revised 01-18-2010 3" xfId="4072"/>
    <cellStyle name="_x0013__Electric Rev Req Model (2010 GRC)" xfId="4073"/>
    <cellStyle name="_x0013__Electric Rev Req Model (2010 GRC) SF" xfId="4074"/>
    <cellStyle name="_ENCOGEN_WBOOK" xfId="4075"/>
    <cellStyle name="_ENCOGEN_WBOOK 2" xfId="4076"/>
    <cellStyle name="_ENCOGEN_WBOOK 2 2" xfId="4077"/>
    <cellStyle name="_ENCOGEN_WBOOK 3" xfId="4078"/>
    <cellStyle name="_ENCOGEN_WBOOK_NIM Summary" xfId="4079"/>
    <cellStyle name="_ENCOGEN_WBOOK_NIM Summary 2" xfId="4080"/>
    <cellStyle name="_ENCOGEN_WBOOK_NIM Summary 2 2" xfId="4081"/>
    <cellStyle name="_ENCOGEN_WBOOK_NIM Summary 3" xfId="4082"/>
    <cellStyle name="_x0013__Final Order Electric EXHIBIT A-1" xfId="4083"/>
    <cellStyle name="_x0013__Final Order Electric EXHIBIT A-1 2" xfId="4084"/>
    <cellStyle name="_x0013__Final Order Electric EXHIBIT A-1 2 2" xfId="4085"/>
    <cellStyle name="_x0013__Final Order Electric EXHIBIT A-1 3" xfId="4086"/>
    <cellStyle name="_Fixed Gas Transport 1 19 09" xfId="4087"/>
    <cellStyle name="_Fixed Gas Transport 1 19 09 2" xfId="4088"/>
    <cellStyle name="_Fixed Gas Transport 1 19 09 2 2" xfId="4089"/>
    <cellStyle name="_Fixed Gas Transport 1 19 09 3" xfId="4090"/>
    <cellStyle name="_Fuel Prices 4-14" xfId="4091"/>
    <cellStyle name="_Fuel Prices 4-14 2" xfId="4092"/>
    <cellStyle name="_Fuel Prices 4-14 2 2" xfId="4093"/>
    <cellStyle name="_Fuel Prices 4-14 2 2 2" xfId="4094"/>
    <cellStyle name="_Fuel Prices 4-14 2 3" xfId="4095"/>
    <cellStyle name="_Fuel Prices 4-14 3" xfId="4096"/>
    <cellStyle name="_Fuel Prices 4-14 3 2" xfId="4097"/>
    <cellStyle name="_Fuel Prices 4-14 4" xfId="4098"/>
    <cellStyle name="_Fuel Prices 4-14 4 2" xfId="4099"/>
    <cellStyle name="_Fuel Prices 4-14_04 07E Wild Horse Wind Expansion (C) (2)" xfId="4100"/>
    <cellStyle name="_Fuel Prices 4-14_04 07E Wild Horse Wind Expansion (C) (2) 2" xfId="4101"/>
    <cellStyle name="_Fuel Prices 4-14_04 07E Wild Horse Wind Expansion (C) (2) 2 2" xfId="4102"/>
    <cellStyle name="_Fuel Prices 4-14_04 07E Wild Horse Wind Expansion (C) (2) 3" xfId="4103"/>
    <cellStyle name="_Fuel Prices 4-14_04 07E Wild Horse Wind Expansion (C) (2)_Adj Bench DR 3 for Initial Briefs (Electric)" xfId="4104"/>
    <cellStyle name="_Fuel Prices 4-14_04 07E Wild Horse Wind Expansion (C) (2)_Adj Bench DR 3 for Initial Briefs (Electric) 2" xfId="4105"/>
    <cellStyle name="_Fuel Prices 4-14_04 07E Wild Horse Wind Expansion (C) (2)_Adj Bench DR 3 for Initial Briefs (Electric) 2 2" xfId="4106"/>
    <cellStyle name="_Fuel Prices 4-14_04 07E Wild Horse Wind Expansion (C) (2)_Adj Bench DR 3 for Initial Briefs (Electric) 3" xfId="4107"/>
    <cellStyle name="_Fuel Prices 4-14_04 07E Wild Horse Wind Expansion (C) (2)_Book1" xfId="4108"/>
    <cellStyle name="_Fuel Prices 4-14_04 07E Wild Horse Wind Expansion (C) (2)_Electric Rev Req Model (2009 GRC) " xfId="4109"/>
    <cellStyle name="_Fuel Prices 4-14_04 07E Wild Horse Wind Expansion (C) (2)_Electric Rev Req Model (2009 GRC)  2" xfId="4110"/>
    <cellStyle name="_Fuel Prices 4-14_04 07E Wild Horse Wind Expansion (C) (2)_Electric Rev Req Model (2009 GRC)  2 2" xfId="4111"/>
    <cellStyle name="_Fuel Prices 4-14_04 07E Wild Horse Wind Expansion (C) (2)_Electric Rev Req Model (2009 GRC)  3" xfId="4112"/>
    <cellStyle name="_Fuel Prices 4-14_04 07E Wild Horse Wind Expansion (C) (2)_Electric Rev Req Model (2009 GRC) Rebuttal" xfId="4113"/>
    <cellStyle name="_Fuel Prices 4-14_04 07E Wild Horse Wind Expansion (C) (2)_Electric Rev Req Model (2009 GRC) Rebuttal 2" xfId="4114"/>
    <cellStyle name="_Fuel Prices 4-14_04 07E Wild Horse Wind Expansion (C) (2)_Electric Rev Req Model (2009 GRC) Rebuttal 2 2" xfId="4115"/>
    <cellStyle name="_Fuel Prices 4-14_04 07E Wild Horse Wind Expansion (C) (2)_Electric Rev Req Model (2009 GRC) Rebuttal 3" xfId="4116"/>
    <cellStyle name="_Fuel Prices 4-14_04 07E Wild Horse Wind Expansion (C) (2)_Electric Rev Req Model (2009 GRC) Rebuttal REmoval of New  WH Solar AdjustMI" xfId="4117"/>
    <cellStyle name="_Fuel Prices 4-14_04 07E Wild Horse Wind Expansion (C) (2)_Electric Rev Req Model (2009 GRC) Rebuttal REmoval of New  WH Solar AdjustMI 2" xfId="4118"/>
    <cellStyle name="_Fuel Prices 4-14_04 07E Wild Horse Wind Expansion (C) (2)_Electric Rev Req Model (2009 GRC) Rebuttal REmoval of New  WH Solar AdjustMI 2 2" xfId="4119"/>
    <cellStyle name="_Fuel Prices 4-14_04 07E Wild Horse Wind Expansion (C) (2)_Electric Rev Req Model (2009 GRC) Rebuttal REmoval of New  WH Solar AdjustMI 3" xfId="4120"/>
    <cellStyle name="_Fuel Prices 4-14_04 07E Wild Horse Wind Expansion (C) (2)_Electric Rev Req Model (2009 GRC) Revised 01-18-2010" xfId="4121"/>
    <cellStyle name="_Fuel Prices 4-14_04 07E Wild Horse Wind Expansion (C) (2)_Electric Rev Req Model (2009 GRC) Revised 01-18-2010 2" xfId="4122"/>
    <cellStyle name="_Fuel Prices 4-14_04 07E Wild Horse Wind Expansion (C) (2)_Electric Rev Req Model (2009 GRC) Revised 01-18-2010 2 2" xfId="4123"/>
    <cellStyle name="_Fuel Prices 4-14_04 07E Wild Horse Wind Expansion (C) (2)_Electric Rev Req Model (2009 GRC) Revised 01-18-2010 3" xfId="4124"/>
    <cellStyle name="_Fuel Prices 4-14_04 07E Wild Horse Wind Expansion (C) (2)_Electric Rev Req Model (2010 GRC)" xfId="4125"/>
    <cellStyle name="_Fuel Prices 4-14_04 07E Wild Horse Wind Expansion (C) (2)_Electric Rev Req Model (2010 GRC) SF" xfId="4126"/>
    <cellStyle name="_Fuel Prices 4-14_04 07E Wild Horse Wind Expansion (C) (2)_Final Order Electric EXHIBIT A-1" xfId="4127"/>
    <cellStyle name="_Fuel Prices 4-14_04 07E Wild Horse Wind Expansion (C) (2)_Final Order Electric EXHIBIT A-1 2" xfId="4128"/>
    <cellStyle name="_Fuel Prices 4-14_04 07E Wild Horse Wind Expansion (C) (2)_Final Order Electric EXHIBIT A-1 2 2" xfId="4129"/>
    <cellStyle name="_Fuel Prices 4-14_04 07E Wild Horse Wind Expansion (C) (2)_Final Order Electric EXHIBIT A-1 3" xfId="4130"/>
    <cellStyle name="_Fuel Prices 4-14_04 07E Wild Horse Wind Expansion (C) (2)_TENASKA REGULATORY ASSET" xfId="4131"/>
    <cellStyle name="_Fuel Prices 4-14_04 07E Wild Horse Wind Expansion (C) (2)_TENASKA REGULATORY ASSET 2" xfId="4132"/>
    <cellStyle name="_Fuel Prices 4-14_04 07E Wild Horse Wind Expansion (C) (2)_TENASKA REGULATORY ASSET 2 2" xfId="4133"/>
    <cellStyle name="_Fuel Prices 4-14_04 07E Wild Horse Wind Expansion (C) (2)_TENASKA REGULATORY ASSET 3" xfId="4134"/>
    <cellStyle name="_Fuel Prices 4-14_16.37E Wild Horse Expansion DeferralRevwrkingfile SF" xfId="4135"/>
    <cellStyle name="_Fuel Prices 4-14_16.37E Wild Horse Expansion DeferralRevwrkingfile SF 2" xfId="4136"/>
    <cellStyle name="_Fuel Prices 4-14_16.37E Wild Horse Expansion DeferralRevwrkingfile SF 2 2" xfId="4137"/>
    <cellStyle name="_Fuel Prices 4-14_16.37E Wild Horse Expansion DeferralRevwrkingfile SF 3" xfId="4138"/>
    <cellStyle name="_Fuel Prices 4-14_2009 Compliance Filing PCA Exhibits for GRC" xfId="4139"/>
    <cellStyle name="_Fuel Prices 4-14_2009 Compliance Filing PCA Exhibits for GRC 2" xfId="4140"/>
    <cellStyle name="_Fuel Prices 4-14_2009 GRC Compl Filing - Exhibit D" xfId="4141"/>
    <cellStyle name="_Fuel Prices 4-14_2009 GRC Compl Filing - Exhibit D 2" xfId="4142"/>
    <cellStyle name="_Fuel Prices 4-14_2009 GRC Compl Filing - Exhibit D 2 2" xfId="4143"/>
    <cellStyle name="_Fuel Prices 4-14_2009 GRC Compl Filing - Exhibit D 3" xfId="4144"/>
    <cellStyle name="_Fuel Prices 4-14_2010 PTC's July1_Dec31 2010 " xfId="9413"/>
    <cellStyle name="_Fuel Prices 4-14_2010 PTC's Sept10_Aug11 (Version 4)" xfId="9414"/>
    <cellStyle name="_Fuel Prices 4-14_3.01 Income Statement" xfId="9415"/>
    <cellStyle name="_Fuel Prices 4-14_4 31 Regulatory Assets and Liabilities  7 06- Exhibit D" xfId="4145"/>
    <cellStyle name="_Fuel Prices 4-14_4 31 Regulatory Assets and Liabilities  7 06- Exhibit D 2" xfId="4146"/>
    <cellStyle name="_Fuel Prices 4-14_4 31 Regulatory Assets and Liabilities  7 06- Exhibit D 2 2" xfId="4147"/>
    <cellStyle name="_Fuel Prices 4-14_4 31 Regulatory Assets and Liabilities  7 06- Exhibit D 3" xfId="4148"/>
    <cellStyle name="_Fuel Prices 4-14_4 31 Regulatory Assets and Liabilities  7 06- Exhibit D_NIM Summary" xfId="4149"/>
    <cellStyle name="_Fuel Prices 4-14_4 31 Regulatory Assets and Liabilities  7 06- Exhibit D_NIM Summary 2" xfId="4150"/>
    <cellStyle name="_Fuel Prices 4-14_4 31 Regulatory Assets and Liabilities  7 06- Exhibit D_NIM Summary 2 2" xfId="4151"/>
    <cellStyle name="_Fuel Prices 4-14_4 31 Regulatory Assets and Liabilities  7 06- Exhibit D_NIM Summary 3" xfId="4152"/>
    <cellStyle name="_Fuel Prices 4-14_4 31E Reg Asset  Liab and EXH D" xfId="4153"/>
    <cellStyle name="_Fuel Prices 4-14_4 31E Reg Asset  Liab and EXH D _ Aug 10 Filing (2)" xfId="4154"/>
    <cellStyle name="_Fuel Prices 4-14_4 32 Regulatory Assets and Liabilities  7 06- Exhibit D" xfId="4155"/>
    <cellStyle name="_Fuel Prices 4-14_4 32 Regulatory Assets and Liabilities  7 06- Exhibit D 2" xfId="4156"/>
    <cellStyle name="_Fuel Prices 4-14_4 32 Regulatory Assets and Liabilities  7 06- Exhibit D 2 2" xfId="4157"/>
    <cellStyle name="_Fuel Prices 4-14_4 32 Regulatory Assets and Liabilities  7 06- Exhibit D 3" xfId="4158"/>
    <cellStyle name="_Fuel Prices 4-14_4 32 Regulatory Assets and Liabilities  7 06- Exhibit D_NIM Summary" xfId="4159"/>
    <cellStyle name="_Fuel Prices 4-14_4 32 Regulatory Assets and Liabilities  7 06- Exhibit D_NIM Summary 2" xfId="4160"/>
    <cellStyle name="_Fuel Prices 4-14_4 32 Regulatory Assets and Liabilities  7 06- Exhibit D_NIM Summary 2 2" xfId="4161"/>
    <cellStyle name="_Fuel Prices 4-14_4 32 Regulatory Assets and Liabilities  7 06- Exhibit D_NIM Summary 3" xfId="4162"/>
    <cellStyle name="_Fuel Prices 4-14_6.06E Operating Expenses" xfId="9416"/>
    <cellStyle name="_Fuel Prices 4-14_Att B to RECs proceeds proposal" xfId="9417"/>
    <cellStyle name="_Fuel Prices 4-14_AURORA Total New" xfId="4163"/>
    <cellStyle name="_Fuel Prices 4-14_AURORA Total New 2" xfId="4164"/>
    <cellStyle name="_Fuel Prices 4-14_AURORA Total New 2 2" xfId="4165"/>
    <cellStyle name="_Fuel Prices 4-14_AURORA Total New 3" xfId="4166"/>
    <cellStyle name="_Fuel Prices 4-14_Backup for Attachment B 2010-09-09" xfId="9418"/>
    <cellStyle name="_Fuel Prices 4-14_Bench Request - Attachment B" xfId="9419"/>
    <cellStyle name="_Fuel Prices 4-14_Book2" xfId="4167"/>
    <cellStyle name="_Fuel Prices 4-14_Book2 2" xfId="4168"/>
    <cellStyle name="_Fuel Prices 4-14_Book2 2 2" xfId="4169"/>
    <cellStyle name="_Fuel Prices 4-14_Book2 3" xfId="4170"/>
    <cellStyle name="_Fuel Prices 4-14_Book2_Adj Bench DR 3 for Initial Briefs (Electric)" xfId="4171"/>
    <cellStyle name="_Fuel Prices 4-14_Book2_Adj Bench DR 3 for Initial Briefs (Electric) 2" xfId="4172"/>
    <cellStyle name="_Fuel Prices 4-14_Book2_Adj Bench DR 3 for Initial Briefs (Electric) 2 2" xfId="4173"/>
    <cellStyle name="_Fuel Prices 4-14_Book2_Adj Bench DR 3 for Initial Briefs (Electric) 3" xfId="4174"/>
    <cellStyle name="_Fuel Prices 4-14_Book2_Electric Rev Req Model (2009 GRC) Rebuttal" xfId="4175"/>
    <cellStyle name="_Fuel Prices 4-14_Book2_Electric Rev Req Model (2009 GRC) Rebuttal 2" xfId="4176"/>
    <cellStyle name="_Fuel Prices 4-14_Book2_Electric Rev Req Model (2009 GRC) Rebuttal 2 2" xfId="4177"/>
    <cellStyle name="_Fuel Prices 4-14_Book2_Electric Rev Req Model (2009 GRC) Rebuttal 3" xfId="4178"/>
    <cellStyle name="_Fuel Prices 4-14_Book2_Electric Rev Req Model (2009 GRC) Rebuttal REmoval of New  WH Solar AdjustMI" xfId="4179"/>
    <cellStyle name="_Fuel Prices 4-14_Book2_Electric Rev Req Model (2009 GRC) Rebuttal REmoval of New  WH Solar AdjustMI 2" xfId="4180"/>
    <cellStyle name="_Fuel Prices 4-14_Book2_Electric Rev Req Model (2009 GRC) Rebuttal REmoval of New  WH Solar AdjustMI 2 2" xfId="4181"/>
    <cellStyle name="_Fuel Prices 4-14_Book2_Electric Rev Req Model (2009 GRC) Rebuttal REmoval of New  WH Solar AdjustMI 3" xfId="4182"/>
    <cellStyle name="_Fuel Prices 4-14_Book2_Electric Rev Req Model (2009 GRC) Revised 01-18-2010" xfId="4183"/>
    <cellStyle name="_Fuel Prices 4-14_Book2_Electric Rev Req Model (2009 GRC) Revised 01-18-2010 2" xfId="4184"/>
    <cellStyle name="_Fuel Prices 4-14_Book2_Electric Rev Req Model (2009 GRC) Revised 01-18-2010 2 2" xfId="4185"/>
    <cellStyle name="_Fuel Prices 4-14_Book2_Electric Rev Req Model (2009 GRC) Revised 01-18-2010 3" xfId="4186"/>
    <cellStyle name="_Fuel Prices 4-14_Book2_Final Order Electric EXHIBIT A-1" xfId="4187"/>
    <cellStyle name="_Fuel Prices 4-14_Book2_Final Order Electric EXHIBIT A-1 2" xfId="4188"/>
    <cellStyle name="_Fuel Prices 4-14_Book2_Final Order Electric EXHIBIT A-1 2 2" xfId="4189"/>
    <cellStyle name="_Fuel Prices 4-14_Book2_Final Order Electric EXHIBIT A-1 3" xfId="4190"/>
    <cellStyle name="_Fuel Prices 4-14_Book4" xfId="4191"/>
    <cellStyle name="_Fuel Prices 4-14_Book4 2" xfId="4192"/>
    <cellStyle name="_Fuel Prices 4-14_Book4 2 2" xfId="4193"/>
    <cellStyle name="_Fuel Prices 4-14_Book4 3" xfId="4194"/>
    <cellStyle name="_Fuel Prices 4-14_Book9" xfId="4195"/>
    <cellStyle name="_Fuel Prices 4-14_Book9 2" xfId="4196"/>
    <cellStyle name="_Fuel Prices 4-14_Book9 2 2" xfId="4197"/>
    <cellStyle name="_Fuel Prices 4-14_Book9 3" xfId="4198"/>
    <cellStyle name="_Fuel Prices 4-14_DEM-WP(C) Chelan Power Costs" xfId="4199"/>
    <cellStyle name="_Fuel Prices 4-14_DEM-WP(C) Gas Transport 2010GRC" xfId="4200"/>
    <cellStyle name="_Fuel Prices 4-14_Direct Assignment Distribution Plant 2008" xfId="4201"/>
    <cellStyle name="_Fuel Prices 4-14_Direct Assignment Distribution Plant 2008 2" xfId="4202"/>
    <cellStyle name="_Fuel Prices 4-14_Direct Assignment Distribution Plant 2008 2 2" xfId="4203"/>
    <cellStyle name="_Fuel Prices 4-14_Direct Assignment Distribution Plant 2008 2 2 2" xfId="4204"/>
    <cellStyle name="_Fuel Prices 4-14_Direct Assignment Distribution Plant 2008 2 3" xfId="4205"/>
    <cellStyle name="_Fuel Prices 4-14_Direct Assignment Distribution Plant 2008 2 3 2" xfId="4206"/>
    <cellStyle name="_Fuel Prices 4-14_Direct Assignment Distribution Plant 2008 2 4" xfId="4207"/>
    <cellStyle name="_Fuel Prices 4-14_Direct Assignment Distribution Plant 2008 2 4 2" xfId="4208"/>
    <cellStyle name="_Fuel Prices 4-14_Direct Assignment Distribution Plant 2008 3" xfId="4209"/>
    <cellStyle name="_Fuel Prices 4-14_Direct Assignment Distribution Plant 2008 3 2" xfId="4210"/>
    <cellStyle name="_Fuel Prices 4-14_Direct Assignment Distribution Plant 2008 4" xfId="4211"/>
    <cellStyle name="_Fuel Prices 4-14_Direct Assignment Distribution Plant 2008 4 2" xfId="4212"/>
    <cellStyle name="_Fuel Prices 4-14_Direct Assignment Distribution Plant 2008 5" xfId="4213"/>
    <cellStyle name="_Fuel Prices 4-14_Direct Assignment Distribution Plant 2008_Low Income 2010 RevRequirement" xfId="9420"/>
    <cellStyle name="_Fuel Prices 4-14_Direct Assignment Distribution Plant 2008_Low Income 2010 RevRequirement (2)" xfId="9421"/>
    <cellStyle name="_Fuel Prices 4-14_Direct Assignment Distribution Plant 2008_Oct2010toSep2011LwIncLead" xfId="9422"/>
    <cellStyle name="_Fuel Prices 4-14_Electric COS Inputs" xfId="4214"/>
    <cellStyle name="_Fuel Prices 4-14_Electric COS Inputs 2" xfId="4215"/>
    <cellStyle name="_Fuel Prices 4-14_Electric COS Inputs 2 2" xfId="4216"/>
    <cellStyle name="_Fuel Prices 4-14_Electric COS Inputs 2 2 2" xfId="4217"/>
    <cellStyle name="_Fuel Prices 4-14_Electric COS Inputs 2 3" xfId="4218"/>
    <cellStyle name="_Fuel Prices 4-14_Electric COS Inputs 2 3 2" xfId="4219"/>
    <cellStyle name="_Fuel Prices 4-14_Electric COS Inputs 2 4" xfId="4220"/>
    <cellStyle name="_Fuel Prices 4-14_Electric COS Inputs 2 4 2" xfId="4221"/>
    <cellStyle name="_Fuel Prices 4-14_Electric COS Inputs 3" xfId="4222"/>
    <cellStyle name="_Fuel Prices 4-14_Electric COS Inputs 3 2" xfId="4223"/>
    <cellStyle name="_Fuel Prices 4-14_Electric COS Inputs 4" xfId="4224"/>
    <cellStyle name="_Fuel Prices 4-14_Electric COS Inputs 4 2" xfId="4225"/>
    <cellStyle name="_Fuel Prices 4-14_Electric COS Inputs 5" xfId="4226"/>
    <cellStyle name="_Fuel Prices 4-14_Electric COS Inputs_Low Income 2010 RevRequirement" xfId="9423"/>
    <cellStyle name="_Fuel Prices 4-14_Electric COS Inputs_Low Income 2010 RevRequirement (2)" xfId="9424"/>
    <cellStyle name="_Fuel Prices 4-14_Electric COS Inputs_Oct2010toSep2011LwIncLead" xfId="9425"/>
    <cellStyle name="_Fuel Prices 4-14_Electric Rate Spread and Rate Design 3.23.09" xfId="4227"/>
    <cellStyle name="_Fuel Prices 4-14_Electric Rate Spread and Rate Design 3.23.09 2" xfId="4228"/>
    <cellStyle name="_Fuel Prices 4-14_Electric Rate Spread and Rate Design 3.23.09 2 2" xfId="4229"/>
    <cellStyle name="_Fuel Prices 4-14_Electric Rate Spread and Rate Design 3.23.09 2 2 2" xfId="4230"/>
    <cellStyle name="_Fuel Prices 4-14_Electric Rate Spread and Rate Design 3.23.09 2 3" xfId="4231"/>
    <cellStyle name="_Fuel Prices 4-14_Electric Rate Spread and Rate Design 3.23.09 2 3 2" xfId="4232"/>
    <cellStyle name="_Fuel Prices 4-14_Electric Rate Spread and Rate Design 3.23.09 2 4" xfId="4233"/>
    <cellStyle name="_Fuel Prices 4-14_Electric Rate Spread and Rate Design 3.23.09 2 4 2" xfId="4234"/>
    <cellStyle name="_Fuel Prices 4-14_Electric Rate Spread and Rate Design 3.23.09 3" xfId="4235"/>
    <cellStyle name="_Fuel Prices 4-14_Electric Rate Spread and Rate Design 3.23.09 3 2" xfId="4236"/>
    <cellStyle name="_Fuel Prices 4-14_Electric Rate Spread and Rate Design 3.23.09 4" xfId="4237"/>
    <cellStyle name="_Fuel Prices 4-14_Electric Rate Spread and Rate Design 3.23.09 4 2" xfId="4238"/>
    <cellStyle name="_Fuel Prices 4-14_Electric Rate Spread and Rate Design 3.23.09 5" xfId="4239"/>
    <cellStyle name="_Fuel Prices 4-14_Electric Rate Spread and Rate Design 3.23.09_Low Income 2010 RevRequirement" xfId="9426"/>
    <cellStyle name="_Fuel Prices 4-14_Electric Rate Spread and Rate Design 3.23.09_Low Income 2010 RevRequirement (2)" xfId="9427"/>
    <cellStyle name="_Fuel Prices 4-14_Electric Rate Spread and Rate Design 3.23.09_Oct2010toSep2011LwIncLead" xfId="9428"/>
    <cellStyle name="_Fuel Prices 4-14_Exh A-1 resulting from UE-112050 effective Jan 1 2012" xfId="4240"/>
    <cellStyle name="_Fuel Prices 4-14_Exh G - Klamath Peaker PPA fr C Locke 2-12" xfId="4241"/>
    <cellStyle name="_Fuel Prices 4-14_Exhibit A-1 effective 4-1-11 fr S Free 12-11" xfId="4242"/>
    <cellStyle name="_Fuel Prices 4-14_INPUTS" xfId="4243"/>
    <cellStyle name="_Fuel Prices 4-14_INPUTS 2" xfId="4244"/>
    <cellStyle name="_Fuel Prices 4-14_INPUTS 2 2" xfId="4245"/>
    <cellStyle name="_Fuel Prices 4-14_INPUTS 2 2 2" xfId="4246"/>
    <cellStyle name="_Fuel Prices 4-14_INPUTS 2 3" xfId="4247"/>
    <cellStyle name="_Fuel Prices 4-14_INPUTS 2 3 2" xfId="4248"/>
    <cellStyle name="_Fuel Prices 4-14_INPUTS 2 4" xfId="4249"/>
    <cellStyle name="_Fuel Prices 4-14_INPUTS 2 4 2" xfId="4250"/>
    <cellStyle name="_Fuel Prices 4-14_INPUTS 3" xfId="4251"/>
    <cellStyle name="_Fuel Prices 4-14_INPUTS 3 2" xfId="4252"/>
    <cellStyle name="_Fuel Prices 4-14_INPUTS 4" xfId="4253"/>
    <cellStyle name="_Fuel Prices 4-14_INPUTS 4 2" xfId="4254"/>
    <cellStyle name="_Fuel Prices 4-14_INPUTS 5" xfId="4255"/>
    <cellStyle name="_Fuel Prices 4-14_INPUTS_Low Income 2010 RevRequirement" xfId="9429"/>
    <cellStyle name="_Fuel Prices 4-14_INPUTS_Low Income 2010 RevRequirement (2)" xfId="9430"/>
    <cellStyle name="_Fuel Prices 4-14_INPUTS_Oct2010toSep2011LwIncLead" xfId="9431"/>
    <cellStyle name="_Fuel Prices 4-14_Leased Transformer &amp; Substation Plant &amp; Rev 12-2009" xfId="4256"/>
    <cellStyle name="_Fuel Prices 4-14_Leased Transformer &amp; Substation Plant &amp; Rev 12-2009 2" xfId="4257"/>
    <cellStyle name="_Fuel Prices 4-14_Leased Transformer &amp; Substation Plant &amp; Rev 12-2009 2 2" xfId="4258"/>
    <cellStyle name="_Fuel Prices 4-14_Leased Transformer &amp; Substation Plant &amp; Rev 12-2009 2 2 2" xfId="4259"/>
    <cellStyle name="_Fuel Prices 4-14_Leased Transformer &amp; Substation Plant &amp; Rev 12-2009 2 3" xfId="4260"/>
    <cellStyle name="_Fuel Prices 4-14_Leased Transformer &amp; Substation Plant &amp; Rev 12-2009 2 3 2" xfId="4261"/>
    <cellStyle name="_Fuel Prices 4-14_Leased Transformer &amp; Substation Plant &amp; Rev 12-2009 2 4" xfId="4262"/>
    <cellStyle name="_Fuel Prices 4-14_Leased Transformer &amp; Substation Plant &amp; Rev 12-2009 2 4 2" xfId="4263"/>
    <cellStyle name="_Fuel Prices 4-14_Leased Transformer &amp; Substation Plant &amp; Rev 12-2009 3" xfId="4264"/>
    <cellStyle name="_Fuel Prices 4-14_Leased Transformer &amp; Substation Plant &amp; Rev 12-2009 3 2" xfId="4265"/>
    <cellStyle name="_Fuel Prices 4-14_Leased Transformer &amp; Substation Plant &amp; Rev 12-2009 4" xfId="4266"/>
    <cellStyle name="_Fuel Prices 4-14_Leased Transformer &amp; Substation Plant &amp; Rev 12-2009 4 2" xfId="4267"/>
    <cellStyle name="_Fuel Prices 4-14_Leased Transformer &amp; Substation Plant &amp; Rev 12-2009 5" xfId="4268"/>
    <cellStyle name="_Fuel Prices 4-14_Leased Transformer &amp; Substation Plant &amp; Rev 12-2009_Low Income 2010 RevRequirement" xfId="9432"/>
    <cellStyle name="_Fuel Prices 4-14_Leased Transformer &amp; Substation Plant &amp; Rev 12-2009_Low Income 2010 RevRequirement (2)" xfId="9433"/>
    <cellStyle name="_Fuel Prices 4-14_Leased Transformer &amp; Substation Plant &amp; Rev 12-2009_Oct2010toSep2011LwIncLead" xfId="9434"/>
    <cellStyle name="_Fuel Prices 4-14_Low Income 2010 RevRequirement" xfId="9435"/>
    <cellStyle name="_Fuel Prices 4-14_Low Income 2010 RevRequirement (2)" xfId="9436"/>
    <cellStyle name="_Fuel Prices 4-14_NIM Summary" xfId="4269"/>
    <cellStyle name="_Fuel Prices 4-14_NIM Summary 09GRC" xfId="4270"/>
    <cellStyle name="_Fuel Prices 4-14_NIM Summary 09GRC 2" xfId="4271"/>
    <cellStyle name="_Fuel Prices 4-14_NIM Summary 09GRC 2 2" xfId="4272"/>
    <cellStyle name="_Fuel Prices 4-14_NIM Summary 09GRC 3" xfId="4273"/>
    <cellStyle name="_Fuel Prices 4-14_NIM Summary 10" xfId="4274"/>
    <cellStyle name="_Fuel Prices 4-14_NIM Summary 2" xfId="4275"/>
    <cellStyle name="_Fuel Prices 4-14_NIM Summary 2 2" xfId="4276"/>
    <cellStyle name="_Fuel Prices 4-14_NIM Summary 3" xfId="4277"/>
    <cellStyle name="_Fuel Prices 4-14_NIM Summary 4" xfId="4278"/>
    <cellStyle name="_Fuel Prices 4-14_NIM Summary 5" xfId="4279"/>
    <cellStyle name="_Fuel Prices 4-14_NIM Summary 6" xfId="4280"/>
    <cellStyle name="_Fuel Prices 4-14_NIM Summary 7" xfId="4281"/>
    <cellStyle name="_Fuel Prices 4-14_NIM Summary 8" xfId="4282"/>
    <cellStyle name="_Fuel Prices 4-14_NIM Summary 9" xfId="4283"/>
    <cellStyle name="_Fuel Prices 4-14_Oct2010toSep2011LwIncLead" xfId="9437"/>
    <cellStyle name="_Fuel Prices 4-14_PCA 10 -  Exhibit D Dec 2011" xfId="4284"/>
    <cellStyle name="_Fuel Prices 4-14_PCA 10 -  Exhibit D from A Kellogg Jan 2011" xfId="4285"/>
    <cellStyle name="_Fuel Prices 4-14_PCA 10 -  Exhibit D from A Kellogg July 2011" xfId="4286"/>
    <cellStyle name="_Fuel Prices 4-14_PCA 10 -  Exhibit D from S Free Rcv'd 12-11" xfId="4287"/>
    <cellStyle name="_Fuel Prices 4-14_PCA 11 -  Exhibit D Apr 2012 fr A Kellogg v2" xfId="4288"/>
    <cellStyle name="_Fuel Prices 4-14_PCA 11 -  Exhibit D Jan 2012 fr A Kellogg" xfId="4289"/>
    <cellStyle name="_Fuel Prices 4-14_PCA 11 -  Exhibit D Jan 2012 WF" xfId="4290"/>
    <cellStyle name="_Fuel Prices 4-14_PCA 9 -  Exhibit D April 2010" xfId="4291"/>
    <cellStyle name="_Fuel Prices 4-14_PCA 9 -  Exhibit D April 2010 (3)" xfId="4292"/>
    <cellStyle name="_Fuel Prices 4-14_PCA 9 -  Exhibit D April 2010 (3) 2" xfId="4293"/>
    <cellStyle name="_Fuel Prices 4-14_PCA 9 -  Exhibit D April 2010 (3) 2 2" xfId="4294"/>
    <cellStyle name="_Fuel Prices 4-14_PCA 9 -  Exhibit D April 2010 (3) 3" xfId="4295"/>
    <cellStyle name="_Fuel Prices 4-14_PCA 9 -  Exhibit D April 2010 2" xfId="4296"/>
    <cellStyle name="_Fuel Prices 4-14_PCA 9 -  Exhibit D April 2010 3" xfId="4297"/>
    <cellStyle name="_Fuel Prices 4-14_PCA 9 -  Exhibit D April 2010 4" xfId="4298"/>
    <cellStyle name="_Fuel Prices 4-14_PCA 9 -  Exhibit D April 2010 5" xfId="4299"/>
    <cellStyle name="_Fuel Prices 4-14_PCA 9 -  Exhibit D April 2010 6" xfId="4300"/>
    <cellStyle name="_Fuel Prices 4-14_PCA 9 -  Exhibit D April 2010 7" xfId="4301"/>
    <cellStyle name="_Fuel Prices 4-14_PCA 9 -  Exhibit D Nov 2010" xfId="4302"/>
    <cellStyle name="_Fuel Prices 4-14_PCA 9 -  Exhibit D Nov 2010 2" xfId="4303"/>
    <cellStyle name="_Fuel Prices 4-14_PCA 9 - Exhibit D at August 2010" xfId="4304"/>
    <cellStyle name="_Fuel Prices 4-14_PCA 9 - Exhibit D at August 2010 2" xfId="4305"/>
    <cellStyle name="_Fuel Prices 4-14_PCA 9 - Exhibit D June 2010 GRC" xfId="4306"/>
    <cellStyle name="_Fuel Prices 4-14_PCA 9 - Exhibit D June 2010 GRC 2" xfId="4307"/>
    <cellStyle name="_Fuel Prices 4-14_Peak Credit Exhibits for 2009 GRC" xfId="4308"/>
    <cellStyle name="_Fuel Prices 4-14_Peak Credit Exhibits for 2009 GRC 2" xfId="4309"/>
    <cellStyle name="_Fuel Prices 4-14_Peak Credit Exhibits for 2009 GRC 2 2" xfId="4310"/>
    <cellStyle name="_Fuel Prices 4-14_Peak Credit Exhibits for 2009 GRC 2 2 2" xfId="4311"/>
    <cellStyle name="_Fuel Prices 4-14_Peak Credit Exhibits for 2009 GRC 2 3" xfId="4312"/>
    <cellStyle name="_Fuel Prices 4-14_Peak Credit Exhibits for 2009 GRC 2 3 2" xfId="4313"/>
    <cellStyle name="_Fuel Prices 4-14_Peak Credit Exhibits for 2009 GRC 2 4" xfId="4314"/>
    <cellStyle name="_Fuel Prices 4-14_Peak Credit Exhibits for 2009 GRC 2 4 2" xfId="4315"/>
    <cellStyle name="_Fuel Prices 4-14_Peak Credit Exhibits for 2009 GRC 3" xfId="4316"/>
    <cellStyle name="_Fuel Prices 4-14_Peak Credit Exhibits for 2009 GRC 3 2" xfId="4317"/>
    <cellStyle name="_Fuel Prices 4-14_Peak Credit Exhibits for 2009 GRC 4" xfId="4318"/>
    <cellStyle name="_Fuel Prices 4-14_Peak Credit Exhibits for 2009 GRC 4 2" xfId="4319"/>
    <cellStyle name="_Fuel Prices 4-14_Peak Credit Exhibits for 2009 GRC 5" xfId="4320"/>
    <cellStyle name="_Fuel Prices 4-14_Peak Credit Exhibits for 2009 GRC_Low Income 2010 RevRequirement" xfId="9438"/>
    <cellStyle name="_Fuel Prices 4-14_Peak Credit Exhibits for 2009 GRC_Low Income 2010 RevRequirement (2)" xfId="9439"/>
    <cellStyle name="_Fuel Prices 4-14_Peak Credit Exhibits for 2009 GRC_Oct2010toSep2011LwIncLead" xfId="9440"/>
    <cellStyle name="_Fuel Prices 4-14_Power Costs - Comparison bx Rbtl-Staff-Jt-PC" xfId="4321"/>
    <cellStyle name="_Fuel Prices 4-14_Power Costs - Comparison bx Rbtl-Staff-Jt-PC 2" xfId="4322"/>
    <cellStyle name="_Fuel Prices 4-14_Power Costs - Comparison bx Rbtl-Staff-Jt-PC 2 2" xfId="4323"/>
    <cellStyle name="_Fuel Prices 4-14_Power Costs - Comparison bx Rbtl-Staff-Jt-PC 3" xfId="4324"/>
    <cellStyle name="_Fuel Prices 4-14_Power Costs - Comparison bx Rbtl-Staff-Jt-PC_Adj Bench DR 3 for Initial Briefs (Electric)" xfId="4325"/>
    <cellStyle name="_Fuel Prices 4-14_Power Costs - Comparison bx Rbtl-Staff-Jt-PC_Adj Bench DR 3 for Initial Briefs (Electric) 2" xfId="4326"/>
    <cellStyle name="_Fuel Prices 4-14_Power Costs - Comparison bx Rbtl-Staff-Jt-PC_Adj Bench DR 3 for Initial Briefs (Electric) 2 2" xfId="4327"/>
    <cellStyle name="_Fuel Prices 4-14_Power Costs - Comparison bx Rbtl-Staff-Jt-PC_Adj Bench DR 3 for Initial Briefs (Electric) 3" xfId="4328"/>
    <cellStyle name="_Fuel Prices 4-14_Power Costs - Comparison bx Rbtl-Staff-Jt-PC_Electric Rev Req Model (2009 GRC) Rebuttal" xfId="4329"/>
    <cellStyle name="_Fuel Prices 4-14_Power Costs - Comparison bx Rbtl-Staff-Jt-PC_Electric Rev Req Model (2009 GRC) Rebuttal 2" xfId="4330"/>
    <cellStyle name="_Fuel Prices 4-14_Power Costs - Comparison bx Rbtl-Staff-Jt-PC_Electric Rev Req Model (2009 GRC) Rebuttal 2 2" xfId="4331"/>
    <cellStyle name="_Fuel Prices 4-14_Power Costs - Comparison bx Rbtl-Staff-Jt-PC_Electric Rev Req Model (2009 GRC) Rebuttal 3" xfId="4332"/>
    <cellStyle name="_Fuel Prices 4-14_Power Costs - Comparison bx Rbtl-Staff-Jt-PC_Electric Rev Req Model (2009 GRC) Rebuttal REmoval of New  WH Solar AdjustMI" xfId="4333"/>
    <cellStyle name="_Fuel Prices 4-14_Power Costs - Comparison bx Rbtl-Staff-Jt-PC_Electric Rev Req Model (2009 GRC) Rebuttal REmoval of New  WH Solar AdjustMI 2" xfId="4334"/>
    <cellStyle name="_Fuel Prices 4-14_Power Costs - Comparison bx Rbtl-Staff-Jt-PC_Electric Rev Req Model (2009 GRC) Rebuttal REmoval of New  WH Solar AdjustMI 2 2" xfId="4335"/>
    <cellStyle name="_Fuel Prices 4-14_Power Costs - Comparison bx Rbtl-Staff-Jt-PC_Electric Rev Req Model (2009 GRC) Rebuttal REmoval of New  WH Solar AdjustMI 3" xfId="4336"/>
    <cellStyle name="_Fuel Prices 4-14_Power Costs - Comparison bx Rbtl-Staff-Jt-PC_Electric Rev Req Model (2009 GRC) Revised 01-18-2010" xfId="4337"/>
    <cellStyle name="_Fuel Prices 4-14_Power Costs - Comparison bx Rbtl-Staff-Jt-PC_Electric Rev Req Model (2009 GRC) Revised 01-18-2010 2" xfId="4338"/>
    <cellStyle name="_Fuel Prices 4-14_Power Costs - Comparison bx Rbtl-Staff-Jt-PC_Electric Rev Req Model (2009 GRC) Revised 01-18-2010 2 2" xfId="4339"/>
    <cellStyle name="_Fuel Prices 4-14_Power Costs - Comparison bx Rbtl-Staff-Jt-PC_Electric Rev Req Model (2009 GRC) Revised 01-18-2010 3" xfId="4340"/>
    <cellStyle name="_Fuel Prices 4-14_Power Costs - Comparison bx Rbtl-Staff-Jt-PC_Final Order Electric EXHIBIT A-1" xfId="4341"/>
    <cellStyle name="_Fuel Prices 4-14_Power Costs - Comparison bx Rbtl-Staff-Jt-PC_Final Order Electric EXHIBIT A-1 2" xfId="4342"/>
    <cellStyle name="_Fuel Prices 4-14_Power Costs - Comparison bx Rbtl-Staff-Jt-PC_Final Order Electric EXHIBIT A-1 2 2" xfId="4343"/>
    <cellStyle name="_Fuel Prices 4-14_Power Costs - Comparison bx Rbtl-Staff-Jt-PC_Final Order Electric EXHIBIT A-1 3" xfId="4344"/>
    <cellStyle name="_Fuel Prices 4-14_Production Adj 4.37" xfId="4345"/>
    <cellStyle name="_Fuel Prices 4-14_Production Adj 4.37 2" xfId="4346"/>
    <cellStyle name="_Fuel Prices 4-14_Production Adj 4.37 2 2" xfId="4347"/>
    <cellStyle name="_Fuel Prices 4-14_Production Adj 4.37 3" xfId="4348"/>
    <cellStyle name="_Fuel Prices 4-14_Purchased Power Adj 4.03" xfId="4349"/>
    <cellStyle name="_Fuel Prices 4-14_Purchased Power Adj 4.03 2" xfId="4350"/>
    <cellStyle name="_Fuel Prices 4-14_Purchased Power Adj 4.03 2 2" xfId="4351"/>
    <cellStyle name="_Fuel Prices 4-14_Purchased Power Adj 4.03 3" xfId="4352"/>
    <cellStyle name="_Fuel Prices 4-14_Rate Design Sch 24" xfId="4353"/>
    <cellStyle name="_Fuel Prices 4-14_Rate Design Sch 24 2" xfId="4354"/>
    <cellStyle name="_Fuel Prices 4-14_Rate Design Sch 25" xfId="4355"/>
    <cellStyle name="_Fuel Prices 4-14_Rate Design Sch 25 2" xfId="4356"/>
    <cellStyle name="_Fuel Prices 4-14_Rate Design Sch 25 2 2" xfId="4357"/>
    <cellStyle name="_Fuel Prices 4-14_Rate Design Sch 25 3" xfId="4358"/>
    <cellStyle name="_Fuel Prices 4-14_Rate Design Sch 26" xfId="4359"/>
    <cellStyle name="_Fuel Prices 4-14_Rate Design Sch 26 2" xfId="4360"/>
    <cellStyle name="_Fuel Prices 4-14_Rate Design Sch 26 2 2" xfId="4361"/>
    <cellStyle name="_Fuel Prices 4-14_Rate Design Sch 26 3" xfId="4362"/>
    <cellStyle name="_Fuel Prices 4-14_Rate Design Sch 31" xfId="4363"/>
    <cellStyle name="_Fuel Prices 4-14_Rate Design Sch 31 2" xfId="4364"/>
    <cellStyle name="_Fuel Prices 4-14_Rate Design Sch 31 2 2" xfId="4365"/>
    <cellStyle name="_Fuel Prices 4-14_Rate Design Sch 31 3" xfId="4366"/>
    <cellStyle name="_Fuel Prices 4-14_Rate Design Sch 43" xfId="4367"/>
    <cellStyle name="_Fuel Prices 4-14_Rate Design Sch 43 2" xfId="4368"/>
    <cellStyle name="_Fuel Prices 4-14_Rate Design Sch 43 2 2" xfId="4369"/>
    <cellStyle name="_Fuel Prices 4-14_Rate Design Sch 43 3" xfId="4370"/>
    <cellStyle name="_Fuel Prices 4-14_Rate Design Sch 448-449" xfId="4371"/>
    <cellStyle name="_Fuel Prices 4-14_Rate Design Sch 448-449 2" xfId="4372"/>
    <cellStyle name="_Fuel Prices 4-14_Rate Design Sch 46" xfId="4373"/>
    <cellStyle name="_Fuel Prices 4-14_Rate Design Sch 46 2" xfId="4374"/>
    <cellStyle name="_Fuel Prices 4-14_Rate Design Sch 46 2 2" xfId="4375"/>
    <cellStyle name="_Fuel Prices 4-14_Rate Design Sch 46 3" xfId="4376"/>
    <cellStyle name="_Fuel Prices 4-14_Rate Spread" xfId="4377"/>
    <cellStyle name="_Fuel Prices 4-14_Rate Spread 2" xfId="4378"/>
    <cellStyle name="_Fuel Prices 4-14_Rate Spread 2 2" xfId="4379"/>
    <cellStyle name="_Fuel Prices 4-14_Rate Spread 3" xfId="4380"/>
    <cellStyle name="_Fuel Prices 4-14_Rebuttal Power Costs" xfId="4381"/>
    <cellStyle name="_Fuel Prices 4-14_Rebuttal Power Costs 2" xfId="4382"/>
    <cellStyle name="_Fuel Prices 4-14_Rebuttal Power Costs 2 2" xfId="4383"/>
    <cellStyle name="_Fuel Prices 4-14_Rebuttal Power Costs 3" xfId="4384"/>
    <cellStyle name="_Fuel Prices 4-14_Rebuttal Power Costs_Adj Bench DR 3 for Initial Briefs (Electric)" xfId="4385"/>
    <cellStyle name="_Fuel Prices 4-14_Rebuttal Power Costs_Adj Bench DR 3 for Initial Briefs (Electric) 2" xfId="4386"/>
    <cellStyle name="_Fuel Prices 4-14_Rebuttal Power Costs_Adj Bench DR 3 for Initial Briefs (Electric) 2 2" xfId="4387"/>
    <cellStyle name="_Fuel Prices 4-14_Rebuttal Power Costs_Adj Bench DR 3 for Initial Briefs (Electric) 3" xfId="4388"/>
    <cellStyle name="_Fuel Prices 4-14_Rebuttal Power Costs_Electric Rev Req Model (2009 GRC) Rebuttal" xfId="4389"/>
    <cellStyle name="_Fuel Prices 4-14_Rebuttal Power Costs_Electric Rev Req Model (2009 GRC) Rebuttal 2" xfId="4390"/>
    <cellStyle name="_Fuel Prices 4-14_Rebuttal Power Costs_Electric Rev Req Model (2009 GRC) Rebuttal 2 2" xfId="4391"/>
    <cellStyle name="_Fuel Prices 4-14_Rebuttal Power Costs_Electric Rev Req Model (2009 GRC) Rebuttal 3" xfId="4392"/>
    <cellStyle name="_Fuel Prices 4-14_Rebuttal Power Costs_Electric Rev Req Model (2009 GRC) Rebuttal REmoval of New  WH Solar AdjustMI" xfId="4393"/>
    <cellStyle name="_Fuel Prices 4-14_Rebuttal Power Costs_Electric Rev Req Model (2009 GRC) Rebuttal REmoval of New  WH Solar AdjustMI 2" xfId="4394"/>
    <cellStyle name="_Fuel Prices 4-14_Rebuttal Power Costs_Electric Rev Req Model (2009 GRC) Rebuttal REmoval of New  WH Solar AdjustMI 2 2" xfId="4395"/>
    <cellStyle name="_Fuel Prices 4-14_Rebuttal Power Costs_Electric Rev Req Model (2009 GRC) Rebuttal REmoval of New  WH Solar AdjustMI 3" xfId="4396"/>
    <cellStyle name="_Fuel Prices 4-14_Rebuttal Power Costs_Electric Rev Req Model (2009 GRC) Revised 01-18-2010" xfId="4397"/>
    <cellStyle name="_Fuel Prices 4-14_Rebuttal Power Costs_Electric Rev Req Model (2009 GRC) Revised 01-18-2010 2" xfId="4398"/>
    <cellStyle name="_Fuel Prices 4-14_Rebuttal Power Costs_Electric Rev Req Model (2009 GRC) Revised 01-18-2010 2 2" xfId="4399"/>
    <cellStyle name="_Fuel Prices 4-14_Rebuttal Power Costs_Electric Rev Req Model (2009 GRC) Revised 01-18-2010 3" xfId="4400"/>
    <cellStyle name="_Fuel Prices 4-14_Rebuttal Power Costs_Final Order Electric EXHIBIT A-1" xfId="4401"/>
    <cellStyle name="_Fuel Prices 4-14_Rebuttal Power Costs_Final Order Electric EXHIBIT A-1 2" xfId="4402"/>
    <cellStyle name="_Fuel Prices 4-14_Rebuttal Power Costs_Final Order Electric EXHIBIT A-1 2 2" xfId="4403"/>
    <cellStyle name="_Fuel Prices 4-14_Rebuttal Power Costs_Final Order Electric EXHIBIT A-1 3" xfId="4404"/>
    <cellStyle name="_Fuel Prices 4-14_RECS vs PTC's w Interest 6-28-10" xfId="9441"/>
    <cellStyle name="_Fuel Prices 4-14_revised april pca for Annette" xfId="4405"/>
    <cellStyle name="_Fuel Prices 4-14_ROR 5.02" xfId="4406"/>
    <cellStyle name="_Fuel Prices 4-14_ROR 5.02 2" xfId="4407"/>
    <cellStyle name="_Fuel Prices 4-14_ROR 5.02 2 2" xfId="4408"/>
    <cellStyle name="_Fuel Prices 4-14_ROR 5.02 3" xfId="4409"/>
    <cellStyle name="_Fuel Prices 4-14_Sch 40 Feeder OH 2008" xfId="4410"/>
    <cellStyle name="_Fuel Prices 4-14_Sch 40 Feeder OH 2008 2" xfId="4411"/>
    <cellStyle name="_Fuel Prices 4-14_Sch 40 Feeder OH 2008 2 2" xfId="4412"/>
    <cellStyle name="_Fuel Prices 4-14_Sch 40 Feeder OH 2008 3" xfId="4413"/>
    <cellStyle name="_Fuel Prices 4-14_Sch 40 Interim Energy Rates " xfId="4414"/>
    <cellStyle name="_Fuel Prices 4-14_Sch 40 Interim Energy Rates  2" xfId="4415"/>
    <cellStyle name="_Fuel Prices 4-14_Sch 40 Interim Energy Rates  2 2" xfId="4416"/>
    <cellStyle name="_Fuel Prices 4-14_Sch 40 Interim Energy Rates  3" xfId="4417"/>
    <cellStyle name="_Fuel Prices 4-14_Sch 40 Substation A&amp;G 2008" xfId="4418"/>
    <cellStyle name="_Fuel Prices 4-14_Sch 40 Substation A&amp;G 2008 2" xfId="4419"/>
    <cellStyle name="_Fuel Prices 4-14_Sch 40 Substation A&amp;G 2008 2 2" xfId="4420"/>
    <cellStyle name="_Fuel Prices 4-14_Sch 40 Substation A&amp;G 2008 3" xfId="4421"/>
    <cellStyle name="_Fuel Prices 4-14_Sch 40 Substation O&amp;M 2008" xfId="4422"/>
    <cellStyle name="_Fuel Prices 4-14_Sch 40 Substation O&amp;M 2008 2" xfId="4423"/>
    <cellStyle name="_Fuel Prices 4-14_Sch 40 Substation O&amp;M 2008 2 2" xfId="4424"/>
    <cellStyle name="_Fuel Prices 4-14_Sch 40 Substation O&amp;M 2008 3" xfId="4425"/>
    <cellStyle name="_Fuel Prices 4-14_Subs 2008" xfId="4426"/>
    <cellStyle name="_Fuel Prices 4-14_Subs 2008 2" xfId="4427"/>
    <cellStyle name="_Fuel Prices 4-14_Subs 2008 2 2" xfId="4428"/>
    <cellStyle name="_Fuel Prices 4-14_Subs 2008 3" xfId="4429"/>
    <cellStyle name="_Fuel Prices 4-14_Wind Integration 10GRC" xfId="4430"/>
    <cellStyle name="_Fuel Prices 4-14_Wind Integration 10GRC 2" xfId="4431"/>
    <cellStyle name="_Fuel Prices 4-14_Wind Integration 10GRC 2 2" xfId="4432"/>
    <cellStyle name="_Fuel Prices 4-14_Wind Integration 10GRC 3" xfId="4433"/>
    <cellStyle name="_Gas Transportation Charges_2009GRC_120308" xfId="4434"/>
    <cellStyle name="_Gas Transportation Charges_2009GRC_120308 2" xfId="4435"/>
    <cellStyle name="_Gas Transportation Charges_2009GRC_120308 2 2" xfId="4436"/>
    <cellStyle name="_Gas Transportation Charges_2009GRC_120308 3" xfId="4437"/>
    <cellStyle name="_Gas Transportation Charges_2009GRC_120308_4 31E Reg Asset  Liab and EXH D" xfId="4438"/>
    <cellStyle name="_Gas Transportation Charges_2009GRC_120308_4 31E Reg Asset  Liab and EXH D _ Aug 10 Filing (2)" xfId="4439"/>
    <cellStyle name="_Gas Transportation Charges_2009GRC_120308_DEM-WP(C) Chelan Power Costs" xfId="4440"/>
    <cellStyle name="_Gas Transportation Charges_2009GRC_120308_DEM-WP(C) Costs Not In AURORA 2010GRC As Filed" xfId="4441"/>
    <cellStyle name="_Gas Transportation Charges_2009GRC_120308_DEM-WP(C) Costs Not In AURORA 2010GRC As Filed 2" xfId="4442"/>
    <cellStyle name="_Gas Transportation Charges_2009GRC_120308_DEM-WP(C) Gas Transport 2010GRC" xfId="4443"/>
    <cellStyle name="_Gas Transportation Charges_2009GRC_120308_NIM Summary" xfId="4444"/>
    <cellStyle name="_Gas Transportation Charges_2009GRC_120308_NIM Summary 09GRC" xfId="4445"/>
    <cellStyle name="_Gas Transportation Charges_2009GRC_120308_NIM Summary 09GRC 2" xfId="4446"/>
    <cellStyle name="_Gas Transportation Charges_2009GRC_120308_NIM Summary 09GRC 2 2" xfId="4447"/>
    <cellStyle name="_Gas Transportation Charges_2009GRC_120308_NIM Summary 09GRC 3" xfId="4448"/>
    <cellStyle name="_Gas Transportation Charges_2009GRC_120308_NIM Summary 10" xfId="4449"/>
    <cellStyle name="_Gas Transportation Charges_2009GRC_120308_NIM Summary 2" xfId="4450"/>
    <cellStyle name="_Gas Transportation Charges_2009GRC_120308_NIM Summary 2 2" xfId="4451"/>
    <cellStyle name="_Gas Transportation Charges_2009GRC_120308_NIM Summary 3" xfId="4452"/>
    <cellStyle name="_Gas Transportation Charges_2009GRC_120308_NIM Summary 4" xfId="4453"/>
    <cellStyle name="_Gas Transportation Charges_2009GRC_120308_NIM Summary 5" xfId="4454"/>
    <cellStyle name="_Gas Transportation Charges_2009GRC_120308_NIM Summary 6" xfId="4455"/>
    <cellStyle name="_Gas Transportation Charges_2009GRC_120308_NIM Summary 7" xfId="4456"/>
    <cellStyle name="_Gas Transportation Charges_2009GRC_120308_NIM Summary 8" xfId="4457"/>
    <cellStyle name="_Gas Transportation Charges_2009GRC_120308_NIM Summary 9" xfId="4458"/>
    <cellStyle name="_Gas Transportation Charges_2009GRC_120308_PCA 9 -  Exhibit D April 2010 (3)" xfId="4459"/>
    <cellStyle name="_Gas Transportation Charges_2009GRC_120308_PCA 9 -  Exhibit D April 2010 (3) 2" xfId="4460"/>
    <cellStyle name="_Gas Transportation Charges_2009GRC_120308_PCA 9 -  Exhibit D April 2010 (3) 2 2" xfId="4461"/>
    <cellStyle name="_Gas Transportation Charges_2009GRC_120308_PCA 9 -  Exhibit D April 2010 (3) 3" xfId="4462"/>
    <cellStyle name="_Gas Transportation Charges_2009GRC_120308_Reconciliation" xfId="4463"/>
    <cellStyle name="_Gas Transportation Charges_2009GRC_120308_Reconciliation 2" xfId="4464"/>
    <cellStyle name="_Gas Transportation Charges_2009GRC_120308_Wind Integration 10GRC" xfId="4465"/>
    <cellStyle name="_Gas Transportation Charges_2009GRC_120308_Wind Integration 10GRC 2" xfId="4466"/>
    <cellStyle name="_Gas Transportation Charges_2009GRC_120308_Wind Integration 10GRC 2 2" xfId="4467"/>
    <cellStyle name="_Gas Transportation Charges_2009GRC_120308_Wind Integration 10GRC 3" xfId="4468"/>
    <cellStyle name="_Monthly Fixed Input" xfId="4469"/>
    <cellStyle name="_Monthly Fixed Input 2" xfId="4470"/>
    <cellStyle name="_Monthly Fixed Input 2 2" xfId="4471"/>
    <cellStyle name="_Monthly Fixed Input 3" xfId="4472"/>
    <cellStyle name="_Monthly Fixed Input_NIM Summary" xfId="4473"/>
    <cellStyle name="_Monthly Fixed Input_NIM Summary 2" xfId="4474"/>
    <cellStyle name="_Monthly Fixed Input_NIM Summary 2 2" xfId="4475"/>
    <cellStyle name="_Monthly Fixed Input_NIM Summary 3" xfId="4476"/>
    <cellStyle name="_NIM 06 Base Case Current Trends" xfId="4477"/>
    <cellStyle name="_NIM 06 Base Case Current Trends 2" xfId="4478"/>
    <cellStyle name="_NIM 06 Base Case Current Trends 2 2" xfId="4479"/>
    <cellStyle name="_NIM 06 Base Case Current Trends 3" xfId="4480"/>
    <cellStyle name="_NIM 06 Base Case Current Trends_Adj Bench DR 3 for Initial Briefs (Electric)" xfId="4481"/>
    <cellStyle name="_NIM 06 Base Case Current Trends_Adj Bench DR 3 for Initial Briefs (Electric) 2" xfId="4482"/>
    <cellStyle name="_NIM 06 Base Case Current Trends_Adj Bench DR 3 for Initial Briefs (Electric) 2 2" xfId="4483"/>
    <cellStyle name="_NIM 06 Base Case Current Trends_Adj Bench DR 3 for Initial Briefs (Electric) 3" xfId="4484"/>
    <cellStyle name="_NIM 06 Base Case Current Trends_Book1" xfId="4485"/>
    <cellStyle name="_NIM 06 Base Case Current Trends_Book2" xfId="4486"/>
    <cellStyle name="_NIM 06 Base Case Current Trends_Book2 2" xfId="4487"/>
    <cellStyle name="_NIM 06 Base Case Current Trends_Book2 2 2" xfId="4488"/>
    <cellStyle name="_NIM 06 Base Case Current Trends_Book2 3" xfId="4489"/>
    <cellStyle name="_NIM 06 Base Case Current Trends_Book2_Adj Bench DR 3 for Initial Briefs (Electric)" xfId="4490"/>
    <cellStyle name="_NIM 06 Base Case Current Trends_Book2_Adj Bench DR 3 for Initial Briefs (Electric) 2" xfId="4491"/>
    <cellStyle name="_NIM 06 Base Case Current Trends_Book2_Adj Bench DR 3 for Initial Briefs (Electric) 2 2" xfId="4492"/>
    <cellStyle name="_NIM 06 Base Case Current Trends_Book2_Adj Bench DR 3 for Initial Briefs (Electric) 3" xfId="4493"/>
    <cellStyle name="_NIM 06 Base Case Current Trends_Book2_Electric Rev Req Model (2009 GRC) Rebuttal" xfId="4494"/>
    <cellStyle name="_NIM 06 Base Case Current Trends_Book2_Electric Rev Req Model (2009 GRC) Rebuttal 2" xfId="4495"/>
    <cellStyle name="_NIM 06 Base Case Current Trends_Book2_Electric Rev Req Model (2009 GRC) Rebuttal 2 2" xfId="4496"/>
    <cellStyle name="_NIM 06 Base Case Current Trends_Book2_Electric Rev Req Model (2009 GRC) Rebuttal 3" xfId="4497"/>
    <cellStyle name="_NIM 06 Base Case Current Trends_Book2_Electric Rev Req Model (2009 GRC) Rebuttal REmoval of New  WH Solar AdjustMI" xfId="4498"/>
    <cellStyle name="_NIM 06 Base Case Current Trends_Book2_Electric Rev Req Model (2009 GRC) Rebuttal REmoval of New  WH Solar AdjustMI 2" xfId="4499"/>
    <cellStyle name="_NIM 06 Base Case Current Trends_Book2_Electric Rev Req Model (2009 GRC) Rebuttal REmoval of New  WH Solar AdjustMI 2 2" xfId="4500"/>
    <cellStyle name="_NIM 06 Base Case Current Trends_Book2_Electric Rev Req Model (2009 GRC) Rebuttal REmoval of New  WH Solar AdjustMI 3" xfId="4501"/>
    <cellStyle name="_NIM 06 Base Case Current Trends_Book2_Electric Rev Req Model (2009 GRC) Revised 01-18-2010" xfId="4502"/>
    <cellStyle name="_NIM 06 Base Case Current Trends_Book2_Electric Rev Req Model (2009 GRC) Revised 01-18-2010 2" xfId="4503"/>
    <cellStyle name="_NIM 06 Base Case Current Trends_Book2_Electric Rev Req Model (2009 GRC) Revised 01-18-2010 2 2" xfId="4504"/>
    <cellStyle name="_NIM 06 Base Case Current Trends_Book2_Electric Rev Req Model (2009 GRC) Revised 01-18-2010 3" xfId="4505"/>
    <cellStyle name="_NIM 06 Base Case Current Trends_Book2_Final Order Electric EXHIBIT A-1" xfId="4506"/>
    <cellStyle name="_NIM 06 Base Case Current Trends_Book2_Final Order Electric EXHIBIT A-1 2" xfId="4507"/>
    <cellStyle name="_NIM 06 Base Case Current Trends_Book2_Final Order Electric EXHIBIT A-1 2 2" xfId="4508"/>
    <cellStyle name="_NIM 06 Base Case Current Trends_Book2_Final Order Electric EXHIBIT A-1 3" xfId="4509"/>
    <cellStyle name="_NIM 06 Base Case Current Trends_Colstrip 1&amp;2 Annual O&amp;M Budgets" xfId="4510"/>
    <cellStyle name="_NIM 06 Base Case Current Trends_DEM-WP(C) Production O&amp;M 2010GRC As-Filed" xfId="4511"/>
    <cellStyle name="_NIM 06 Base Case Current Trends_DEM-WP(C) Production O&amp;M 2010GRC As-Filed 2" xfId="4512"/>
    <cellStyle name="_NIM 06 Base Case Current Trends_Electric Rev Req Model (2009 GRC) " xfId="4513"/>
    <cellStyle name="_NIM 06 Base Case Current Trends_Electric Rev Req Model (2009 GRC)  2" xfId="4514"/>
    <cellStyle name="_NIM 06 Base Case Current Trends_Electric Rev Req Model (2009 GRC)  2 2" xfId="4515"/>
    <cellStyle name="_NIM 06 Base Case Current Trends_Electric Rev Req Model (2009 GRC)  3" xfId="4516"/>
    <cellStyle name="_NIM 06 Base Case Current Trends_Electric Rev Req Model (2009 GRC) Rebuttal" xfId="4517"/>
    <cellStyle name="_NIM 06 Base Case Current Trends_Electric Rev Req Model (2009 GRC) Rebuttal 2" xfId="4518"/>
    <cellStyle name="_NIM 06 Base Case Current Trends_Electric Rev Req Model (2009 GRC) Rebuttal 2 2" xfId="4519"/>
    <cellStyle name="_NIM 06 Base Case Current Trends_Electric Rev Req Model (2009 GRC) Rebuttal 3" xfId="4520"/>
    <cellStyle name="_NIM 06 Base Case Current Trends_Electric Rev Req Model (2009 GRC) Rebuttal REmoval of New  WH Solar AdjustMI" xfId="4521"/>
    <cellStyle name="_NIM 06 Base Case Current Trends_Electric Rev Req Model (2009 GRC) Rebuttal REmoval of New  WH Solar AdjustMI 2" xfId="4522"/>
    <cellStyle name="_NIM 06 Base Case Current Trends_Electric Rev Req Model (2009 GRC) Rebuttal REmoval of New  WH Solar AdjustMI 2 2" xfId="4523"/>
    <cellStyle name="_NIM 06 Base Case Current Trends_Electric Rev Req Model (2009 GRC) Rebuttal REmoval of New  WH Solar AdjustMI 3" xfId="4524"/>
    <cellStyle name="_NIM 06 Base Case Current Trends_Electric Rev Req Model (2009 GRC) Revised 01-18-2010" xfId="4525"/>
    <cellStyle name="_NIM 06 Base Case Current Trends_Electric Rev Req Model (2009 GRC) Revised 01-18-2010 2" xfId="4526"/>
    <cellStyle name="_NIM 06 Base Case Current Trends_Electric Rev Req Model (2009 GRC) Revised 01-18-2010 2 2" xfId="4527"/>
    <cellStyle name="_NIM 06 Base Case Current Trends_Electric Rev Req Model (2009 GRC) Revised 01-18-2010 3" xfId="4528"/>
    <cellStyle name="_NIM 06 Base Case Current Trends_Electric Rev Req Model (2010 GRC)" xfId="4529"/>
    <cellStyle name="_NIM 06 Base Case Current Trends_Electric Rev Req Model (2010 GRC) SF" xfId="4530"/>
    <cellStyle name="_NIM 06 Base Case Current Trends_Final Order Electric EXHIBIT A-1" xfId="4531"/>
    <cellStyle name="_NIM 06 Base Case Current Trends_Final Order Electric EXHIBIT A-1 2" xfId="4532"/>
    <cellStyle name="_NIM 06 Base Case Current Trends_Final Order Electric EXHIBIT A-1 2 2" xfId="4533"/>
    <cellStyle name="_NIM 06 Base Case Current Trends_Final Order Electric EXHIBIT A-1 3" xfId="4534"/>
    <cellStyle name="_NIM 06 Base Case Current Trends_NIM Summary" xfId="4535"/>
    <cellStyle name="_NIM 06 Base Case Current Trends_NIM Summary 2" xfId="4536"/>
    <cellStyle name="_NIM 06 Base Case Current Trends_NIM Summary 2 2" xfId="4537"/>
    <cellStyle name="_NIM 06 Base Case Current Trends_NIM Summary 3" xfId="4538"/>
    <cellStyle name="_NIM 06 Base Case Current Trends_Rebuttal Power Costs" xfId="4539"/>
    <cellStyle name="_NIM 06 Base Case Current Trends_Rebuttal Power Costs 2" xfId="4540"/>
    <cellStyle name="_NIM 06 Base Case Current Trends_Rebuttal Power Costs 2 2" xfId="4541"/>
    <cellStyle name="_NIM 06 Base Case Current Trends_Rebuttal Power Costs 3" xfId="4542"/>
    <cellStyle name="_NIM 06 Base Case Current Trends_Rebuttal Power Costs_Adj Bench DR 3 for Initial Briefs (Electric)" xfId="4543"/>
    <cellStyle name="_NIM 06 Base Case Current Trends_Rebuttal Power Costs_Adj Bench DR 3 for Initial Briefs (Electric) 2" xfId="4544"/>
    <cellStyle name="_NIM 06 Base Case Current Trends_Rebuttal Power Costs_Adj Bench DR 3 for Initial Briefs (Electric) 2 2" xfId="4545"/>
    <cellStyle name="_NIM 06 Base Case Current Trends_Rebuttal Power Costs_Adj Bench DR 3 for Initial Briefs (Electric) 3" xfId="4546"/>
    <cellStyle name="_NIM 06 Base Case Current Trends_Rebuttal Power Costs_Electric Rev Req Model (2009 GRC) Rebuttal" xfId="4547"/>
    <cellStyle name="_NIM 06 Base Case Current Trends_Rebuttal Power Costs_Electric Rev Req Model (2009 GRC) Rebuttal 2" xfId="4548"/>
    <cellStyle name="_NIM 06 Base Case Current Trends_Rebuttal Power Costs_Electric Rev Req Model (2009 GRC) Rebuttal 2 2" xfId="4549"/>
    <cellStyle name="_NIM 06 Base Case Current Trends_Rebuttal Power Costs_Electric Rev Req Model (2009 GRC) Rebuttal 3" xfId="4550"/>
    <cellStyle name="_NIM 06 Base Case Current Trends_Rebuttal Power Costs_Electric Rev Req Model (2009 GRC) Rebuttal REmoval of New  WH Solar AdjustMI" xfId="4551"/>
    <cellStyle name="_NIM 06 Base Case Current Trends_Rebuttal Power Costs_Electric Rev Req Model (2009 GRC) Rebuttal REmoval of New  WH Solar AdjustMI 2" xfId="4552"/>
    <cellStyle name="_NIM 06 Base Case Current Trends_Rebuttal Power Costs_Electric Rev Req Model (2009 GRC) Rebuttal REmoval of New  WH Solar AdjustMI 2 2" xfId="4553"/>
    <cellStyle name="_NIM 06 Base Case Current Trends_Rebuttal Power Costs_Electric Rev Req Model (2009 GRC) Rebuttal REmoval of New  WH Solar AdjustMI 3" xfId="4554"/>
    <cellStyle name="_NIM 06 Base Case Current Trends_Rebuttal Power Costs_Electric Rev Req Model (2009 GRC) Revised 01-18-2010" xfId="4555"/>
    <cellStyle name="_NIM 06 Base Case Current Trends_Rebuttal Power Costs_Electric Rev Req Model (2009 GRC) Revised 01-18-2010 2" xfId="4556"/>
    <cellStyle name="_NIM 06 Base Case Current Trends_Rebuttal Power Costs_Electric Rev Req Model (2009 GRC) Revised 01-18-2010 2 2" xfId="4557"/>
    <cellStyle name="_NIM 06 Base Case Current Trends_Rebuttal Power Costs_Electric Rev Req Model (2009 GRC) Revised 01-18-2010 3" xfId="4558"/>
    <cellStyle name="_NIM 06 Base Case Current Trends_Rebuttal Power Costs_Final Order Electric EXHIBIT A-1" xfId="4559"/>
    <cellStyle name="_NIM 06 Base Case Current Trends_Rebuttal Power Costs_Final Order Electric EXHIBIT A-1 2" xfId="4560"/>
    <cellStyle name="_NIM 06 Base Case Current Trends_Rebuttal Power Costs_Final Order Electric EXHIBIT A-1 2 2" xfId="4561"/>
    <cellStyle name="_NIM 06 Base Case Current Trends_Rebuttal Power Costs_Final Order Electric EXHIBIT A-1 3" xfId="4562"/>
    <cellStyle name="_NIM 06 Base Case Current Trends_TENASKA REGULATORY ASSET" xfId="4563"/>
    <cellStyle name="_NIM 06 Base Case Current Trends_TENASKA REGULATORY ASSET 2" xfId="4564"/>
    <cellStyle name="_NIM 06 Base Case Current Trends_TENASKA REGULATORY ASSET 2 2" xfId="4565"/>
    <cellStyle name="_NIM 06 Base Case Current Trends_TENASKA REGULATORY ASSET 3" xfId="4566"/>
    <cellStyle name="_NIM Summary 09GRC" xfId="4567"/>
    <cellStyle name="_NIM Summary 09GRC 2" xfId="4568"/>
    <cellStyle name="_NIM Summary 09GRC 2 2" xfId="4569"/>
    <cellStyle name="_NIM Summary 09GRC 3" xfId="4570"/>
    <cellStyle name="_NIM Summary 09GRC_NIM Summary" xfId="4571"/>
    <cellStyle name="_NIM Summary 09GRC_NIM Summary 2" xfId="4572"/>
    <cellStyle name="_NIM Summary 09GRC_NIM Summary 2 2" xfId="4573"/>
    <cellStyle name="_NIM Summary 09GRC_NIM Summary 3" xfId="4574"/>
    <cellStyle name="_PC DRAFT 10 15 07" xfId="4575"/>
    <cellStyle name="_PCA 7 - Exhibit D update 9_30_2008" xfId="4576"/>
    <cellStyle name="_PCA 7 - Exhibit D update 9_30_2008 2" xfId="4577"/>
    <cellStyle name="_PCA 7 - Exhibit D update 9_30_2008_DEM-WP(C) Chelan Power Costs" xfId="4578"/>
    <cellStyle name="_PCA 7 - Exhibit D update 9_30_2008_DEM-WP(C) Gas Transport 2010GRC" xfId="4579"/>
    <cellStyle name="_PCA 7 - Exhibit D update 9_30_2008_NIM Summary" xfId="4580"/>
    <cellStyle name="_PCA 7 - Exhibit D update 9_30_2008_NIM Summary 2" xfId="4581"/>
    <cellStyle name="_PCA 7 - Exhibit D update 9_30_2008_NIM Summary 2 2" xfId="4582"/>
    <cellStyle name="_PCA 7 - Exhibit D update 9_30_2008_NIM Summary 3" xfId="4583"/>
    <cellStyle name="_PCA 7 - Exhibit D update 9_30_2008_Transmission Workbook for May BOD" xfId="4584"/>
    <cellStyle name="_PCA 7 - Exhibit D update 9_30_2008_Transmission Workbook for May BOD 2" xfId="4585"/>
    <cellStyle name="_PCA 7 - Exhibit D update 9_30_2008_Transmission Workbook for May BOD 2 2" xfId="4586"/>
    <cellStyle name="_PCA 7 - Exhibit D update 9_30_2008_Transmission Workbook for May BOD 3" xfId="4587"/>
    <cellStyle name="_PCA 7 - Exhibit D update 9_30_2008_Wind Integration 10GRC" xfId="4588"/>
    <cellStyle name="_PCA 7 - Exhibit D update 9_30_2008_Wind Integration 10GRC 2" xfId="4589"/>
    <cellStyle name="_PCA 7 - Exhibit D update 9_30_2008_Wind Integration 10GRC 2 2" xfId="4590"/>
    <cellStyle name="_PCA 7 - Exhibit D update 9_30_2008_Wind Integration 10GRC 3" xfId="4591"/>
    <cellStyle name="_Portfolio SPlan Base Case.xls Chart 1" xfId="4592"/>
    <cellStyle name="_Portfolio SPlan Base Case.xls Chart 1 2" xfId="4593"/>
    <cellStyle name="_Portfolio SPlan Base Case.xls Chart 1 2 2" xfId="4594"/>
    <cellStyle name="_Portfolio SPlan Base Case.xls Chart 1 3" xfId="4595"/>
    <cellStyle name="_Portfolio SPlan Base Case.xls Chart 1_Adj Bench DR 3 for Initial Briefs (Electric)" xfId="4596"/>
    <cellStyle name="_Portfolio SPlan Base Case.xls Chart 1_Adj Bench DR 3 for Initial Briefs (Electric) 2" xfId="4597"/>
    <cellStyle name="_Portfolio SPlan Base Case.xls Chart 1_Adj Bench DR 3 for Initial Briefs (Electric) 2 2" xfId="4598"/>
    <cellStyle name="_Portfolio SPlan Base Case.xls Chart 1_Adj Bench DR 3 for Initial Briefs (Electric) 3" xfId="4599"/>
    <cellStyle name="_Portfolio SPlan Base Case.xls Chart 1_Book1" xfId="4600"/>
    <cellStyle name="_Portfolio SPlan Base Case.xls Chart 1_Book2" xfId="4601"/>
    <cellStyle name="_Portfolio SPlan Base Case.xls Chart 1_Book2 2" xfId="4602"/>
    <cellStyle name="_Portfolio SPlan Base Case.xls Chart 1_Book2 2 2" xfId="4603"/>
    <cellStyle name="_Portfolio SPlan Base Case.xls Chart 1_Book2 3" xfId="4604"/>
    <cellStyle name="_Portfolio SPlan Base Case.xls Chart 1_Book2_Adj Bench DR 3 for Initial Briefs (Electric)" xfId="4605"/>
    <cellStyle name="_Portfolio SPlan Base Case.xls Chart 1_Book2_Adj Bench DR 3 for Initial Briefs (Electric) 2" xfId="4606"/>
    <cellStyle name="_Portfolio SPlan Base Case.xls Chart 1_Book2_Adj Bench DR 3 for Initial Briefs (Electric) 2 2" xfId="4607"/>
    <cellStyle name="_Portfolio SPlan Base Case.xls Chart 1_Book2_Adj Bench DR 3 for Initial Briefs (Electric) 3" xfId="4608"/>
    <cellStyle name="_Portfolio SPlan Base Case.xls Chart 1_Book2_Electric Rev Req Model (2009 GRC) Rebuttal" xfId="4609"/>
    <cellStyle name="_Portfolio SPlan Base Case.xls Chart 1_Book2_Electric Rev Req Model (2009 GRC) Rebuttal 2" xfId="4610"/>
    <cellStyle name="_Portfolio SPlan Base Case.xls Chart 1_Book2_Electric Rev Req Model (2009 GRC) Rebuttal 2 2" xfId="4611"/>
    <cellStyle name="_Portfolio SPlan Base Case.xls Chart 1_Book2_Electric Rev Req Model (2009 GRC) Rebuttal 3" xfId="4612"/>
    <cellStyle name="_Portfolio SPlan Base Case.xls Chart 1_Book2_Electric Rev Req Model (2009 GRC) Rebuttal REmoval of New  WH Solar AdjustMI" xfId="4613"/>
    <cellStyle name="_Portfolio SPlan Base Case.xls Chart 1_Book2_Electric Rev Req Model (2009 GRC) Rebuttal REmoval of New  WH Solar AdjustMI 2" xfId="4614"/>
    <cellStyle name="_Portfolio SPlan Base Case.xls Chart 1_Book2_Electric Rev Req Model (2009 GRC) Rebuttal REmoval of New  WH Solar AdjustMI 2 2" xfId="4615"/>
    <cellStyle name="_Portfolio SPlan Base Case.xls Chart 1_Book2_Electric Rev Req Model (2009 GRC) Rebuttal REmoval of New  WH Solar AdjustMI 3" xfId="4616"/>
    <cellStyle name="_Portfolio SPlan Base Case.xls Chart 1_Book2_Electric Rev Req Model (2009 GRC) Revised 01-18-2010" xfId="4617"/>
    <cellStyle name="_Portfolio SPlan Base Case.xls Chart 1_Book2_Electric Rev Req Model (2009 GRC) Revised 01-18-2010 2" xfId="4618"/>
    <cellStyle name="_Portfolio SPlan Base Case.xls Chart 1_Book2_Electric Rev Req Model (2009 GRC) Revised 01-18-2010 2 2" xfId="4619"/>
    <cellStyle name="_Portfolio SPlan Base Case.xls Chart 1_Book2_Electric Rev Req Model (2009 GRC) Revised 01-18-2010 3" xfId="4620"/>
    <cellStyle name="_Portfolio SPlan Base Case.xls Chart 1_Book2_Final Order Electric EXHIBIT A-1" xfId="4621"/>
    <cellStyle name="_Portfolio SPlan Base Case.xls Chart 1_Book2_Final Order Electric EXHIBIT A-1 2" xfId="4622"/>
    <cellStyle name="_Portfolio SPlan Base Case.xls Chart 1_Book2_Final Order Electric EXHIBIT A-1 2 2" xfId="4623"/>
    <cellStyle name="_Portfolio SPlan Base Case.xls Chart 1_Book2_Final Order Electric EXHIBIT A-1 3" xfId="4624"/>
    <cellStyle name="_Portfolio SPlan Base Case.xls Chart 1_Colstrip 1&amp;2 Annual O&amp;M Budgets" xfId="4625"/>
    <cellStyle name="_Portfolio SPlan Base Case.xls Chart 1_DEM-WP(C) Production O&amp;M 2010GRC As-Filed" xfId="4626"/>
    <cellStyle name="_Portfolio SPlan Base Case.xls Chart 1_DEM-WP(C) Production O&amp;M 2010GRC As-Filed 2" xfId="4627"/>
    <cellStyle name="_Portfolio SPlan Base Case.xls Chart 1_Electric Rev Req Model (2009 GRC) " xfId="4628"/>
    <cellStyle name="_Portfolio SPlan Base Case.xls Chart 1_Electric Rev Req Model (2009 GRC)  2" xfId="4629"/>
    <cellStyle name="_Portfolio SPlan Base Case.xls Chart 1_Electric Rev Req Model (2009 GRC)  2 2" xfId="4630"/>
    <cellStyle name="_Portfolio SPlan Base Case.xls Chart 1_Electric Rev Req Model (2009 GRC)  3" xfId="4631"/>
    <cellStyle name="_Portfolio SPlan Base Case.xls Chart 1_Electric Rev Req Model (2009 GRC) Rebuttal" xfId="4632"/>
    <cellStyle name="_Portfolio SPlan Base Case.xls Chart 1_Electric Rev Req Model (2009 GRC) Rebuttal 2" xfId="4633"/>
    <cellStyle name="_Portfolio SPlan Base Case.xls Chart 1_Electric Rev Req Model (2009 GRC) Rebuttal 2 2" xfId="4634"/>
    <cellStyle name="_Portfolio SPlan Base Case.xls Chart 1_Electric Rev Req Model (2009 GRC) Rebuttal 3" xfId="4635"/>
    <cellStyle name="_Portfolio SPlan Base Case.xls Chart 1_Electric Rev Req Model (2009 GRC) Rebuttal REmoval of New  WH Solar AdjustMI" xfId="4636"/>
    <cellStyle name="_Portfolio SPlan Base Case.xls Chart 1_Electric Rev Req Model (2009 GRC) Rebuttal REmoval of New  WH Solar AdjustMI 2" xfId="4637"/>
    <cellStyle name="_Portfolio SPlan Base Case.xls Chart 1_Electric Rev Req Model (2009 GRC) Rebuttal REmoval of New  WH Solar AdjustMI 2 2" xfId="4638"/>
    <cellStyle name="_Portfolio SPlan Base Case.xls Chart 1_Electric Rev Req Model (2009 GRC) Rebuttal REmoval of New  WH Solar AdjustMI 3" xfId="4639"/>
    <cellStyle name="_Portfolio SPlan Base Case.xls Chart 1_Electric Rev Req Model (2009 GRC) Revised 01-18-2010" xfId="4640"/>
    <cellStyle name="_Portfolio SPlan Base Case.xls Chart 1_Electric Rev Req Model (2009 GRC) Revised 01-18-2010 2" xfId="4641"/>
    <cellStyle name="_Portfolio SPlan Base Case.xls Chart 1_Electric Rev Req Model (2009 GRC) Revised 01-18-2010 2 2" xfId="4642"/>
    <cellStyle name="_Portfolio SPlan Base Case.xls Chart 1_Electric Rev Req Model (2009 GRC) Revised 01-18-2010 3" xfId="4643"/>
    <cellStyle name="_Portfolio SPlan Base Case.xls Chart 1_Electric Rev Req Model (2010 GRC)" xfId="4644"/>
    <cellStyle name="_Portfolio SPlan Base Case.xls Chart 1_Electric Rev Req Model (2010 GRC) SF" xfId="4645"/>
    <cellStyle name="_Portfolio SPlan Base Case.xls Chart 1_Final Order Electric EXHIBIT A-1" xfId="4646"/>
    <cellStyle name="_Portfolio SPlan Base Case.xls Chart 1_Final Order Electric EXHIBIT A-1 2" xfId="4647"/>
    <cellStyle name="_Portfolio SPlan Base Case.xls Chart 1_Final Order Electric EXHIBIT A-1 2 2" xfId="4648"/>
    <cellStyle name="_Portfolio SPlan Base Case.xls Chart 1_Final Order Electric EXHIBIT A-1 3" xfId="4649"/>
    <cellStyle name="_Portfolio SPlan Base Case.xls Chart 1_NIM Summary" xfId="4650"/>
    <cellStyle name="_Portfolio SPlan Base Case.xls Chart 1_NIM Summary 2" xfId="4651"/>
    <cellStyle name="_Portfolio SPlan Base Case.xls Chart 1_NIM Summary 2 2" xfId="4652"/>
    <cellStyle name="_Portfolio SPlan Base Case.xls Chart 1_NIM Summary 3" xfId="4653"/>
    <cellStyle name="_Portfolio SPlan Base Case.xls Chart 1_Rebuttal Power Costs" xfId="4654"/>
    <cellStyle name="_Portfolio SPlan Base Case.xls Chart 1_Rebuttal Power Costs 2" xfId="4655"/>
    <cellStyle name="_Portfolio SPlan Base Case.xls Chart 1_Rebuttal Power Costs 2 2" xfId="4656"/>
    <cellStyle name="_Portfolio SPlan Base Case.xls Chart 1_Rebuttal Power Costs 3" xfId="4657"/>
    <cellStyle name="_Portfolio SPlan Base Case.xls Chart 1_Rebuttal Power Costs_Adj Bench DR 3 for Initial Briefs (Electric)" xfId="4658"/>
    <cellStyle name="_Portfolio SPlan Base Case.xls Chart 1_Rebuttal Power Costs_Adj Bench DR 3 for Initial Briefs (Electric) 2" xfId="4659"/>
    <cellStyle name="_Portfolio SPlan Base Case.xls Chart 1_Rebuttal Power Costs_Adj Bench DR 3 for Initial Briefs (Electric) 2 2" xfId="4660"/>
    <cellStyle name="_Portfolio SPlan Base Case.xls Chart 1_Rebuttal Power Costs_Adj Bench DR 3 for Initial Briefs (Electric) 3" xfId="4661"/>
    <cellStyle name="_Portfolio SPlan Base Case.xls Chart 1_Rebuttal Power Costs_Electric Rev Req Model (2009 GRC) Rebuttal" xfId="4662"/>
    <cellStyle name="_Portfolio SPlan Base Case.xls Chart 1_Rebuttal Power Costs_Electric Rev Req Model (2009 GRC) Rebuttal 2" xfId="4663"/>
    <cellStyle name="_Portfolio SPlan Base Case.xls Chart 1_Rebuttal Power Costs_Electric Rev Req Model (2009 GRC) Rebuttal 2 2" xfId="4664"/>
    <cellStyle name="_Portfolio SPlan Base Case.xls Chart 1_Rebuttal Power Costs_Electric Rev Req Model (2009 GRC) Rebuttal 3" xfId="4665"/>
    <cellStyle name="_Portfolio SPlan Base Case.xls Chart 1_Rebuttal Power Costs_Electric Rev Req Model (2009 GRC) Rebuttal REmoval of New  WH Solar AdjustMI" xfId="4666"/>
    <cellStyle name="_Portfolio SPlan Base Case.xls Chart 1_Rebuttal Power Costs_Electric Rev Req Model (2009 GRC) Rebuttal REmoval of New  WH Solar AdjustMI 2" xfId="4667"/>
    <cellStyle name="_Portfolio SPlan Base Case.xls Chart 1_Rebuttal Power Costs_Electric Rev Req Model (2009 GRC) Rebuttal REmoval of New  WH Solar AdjustMI 2 2" xfId="4668"/>
    <cellStyle name="_Portfolio SPlan Base Case.xls Chart 1_Rebuttal Power Costs_Electric Rev Req Model (2009 GRC) Rebuttal REmoval of New  WH Solar AdjustMI 3" xfId="4669"/>
    <cellStyle name="_Portfolio SPlan Base Case.xls Chart 1_Rebuttal Power Costs_Electric Rev Req Model (2009 GRC) Revised 01-18-2010" xfId="4670"/>
    <cellStyle name="_Portfolio SPlan Base Case.xls Chart 1_Rebuttal Power Costs_Electric Rev Req Model (2009 GRC) Revised 01-18-2010 2" xfId="4671"/>
    <cellStyle name="_Portfolio SPlan Base Case.xls Chart 1_Rebuttal Power Costs_Electric Rev Req Model (2009 GRC) Revised 01-18-2010 2 2" xfId="4672"/>
    <cellStyle name="_Portfolio SPlan Base Case.xls Chart 1_Rebuttal Power Costs_Electric Rev Req Model (2009 GRC) Revised 01-18-2010 3" xfId="4673"/>
    <cellStyle name="_Portfolio SPlan Base Case.xls Chart 1_Rebuttal Power Costs_Final Order Electric EXHIBIT A-1" xfId="4674"/>
    <cellStyle name="_Portfolio SPlan Base Case.xls Chart 1_Rebuttal Power Costs_Final Order Electric EXHIBIT A-1 2" xfId="4675"/>
    <cellStyle name="_Portfolio SPlan Base Case.xls Chart 1_Rebuttal Power Costs_Final Order Electric EXHIBIT A-1 2 2" xfId="4676"/>
    <cellStyle name="_Portfolio SPlan Base Case.xls Chart 1_Rebuttal Power Costs_Final Order Electric EXHIBIT A-1 3" xfId="4677"/>
    <cellStyle name="_Portfolio SPlan Base Case.xls Chart 1_TENASKA REGULATORY ASSET" xfId="4678"/>
    <cellStyle name="_Portfolio SPlan Base Case.xls Chart 1_TENASKA REGULATORY ASSET 2" xfId="4679"/>
    <cellStyle name="_Portfolio SPlan Base Case.xls Chart 1_TENASKA REGULATORY ASSET 2 2" xfId="4680"/>
    <cellStyle name="_Portfolio SPlan Base Case.xls Chart 1_TENASKA REGULATORY ASSET 3" xfId="4681"/>
    <cellStyle name="_Portfolio SPlan Base Case.xls Chart 2" xfId="4682"/>
    <cellStyle name="_Portfolio SPlan Base Case.xls Chart 2 2" xfId="4683"/>
    <cellStyle name="_Portfolio SPlan Base Case.xls Chart 2 2 2" xfId="4684"/>
    <cellStyle name="_Portfolio SPlan Base Case.xls Chart 2 3" xfId="4685"/>
    <cellStyle name="_Portfolio SPlan Base Case.xls Chart 2_Adj Bench DR 3 for Initial Briefs (Electric)" xfId="4686"/>
    <cellStyle name="_Portfolio SPlan Base Case.xls Chart 2_Adj Bench DR 3 for Initial Briefs (Electric) 2" xfId="4687"/>
    <cellStyle name="_Portfolio SPlan Base Case.xls Chart 2_Adj Bench DR 3 for Initial Briefs (Electric) 2 2" xfId="4688"/>
    <cellStyle name="_Portfolio SPlan Base Case.xls Chart 2_Adj Bench DR 3 for Initial Briefs (Electric) 3" xfId="4689"/>
    <cellStyle name="_Portfolio SPlan Base Case.xls Chart 2_Book1" xfId="4690"/>
    <cellStyle name="_Portfolio SPlan Base Case.xls Chart 2_Book2" xfId="4691"/>
    <cellStyle name="_Portfolio SPlan Base Case.xls Chart 2_Book2 2" xfId="4692"/>
    <cellStyle name="_Portfolio SPlan Base Case.xls Chart 2_Book2 2 2" xfId="4693"/>
    <cellStyle name="_Portfolio SPlan Base Case.xls Chart 2_Book2 3" xfId="4694"/>
    <cellStyle name="_Portfolio SPlan Base Case.xls Chart 2_Book2_Adj Bench DR 3 for Initial Briefs (Electric)" xfId="4695"/>
    <cellStyle name="_Portfolio SPlan Base Case.xls Chart 2_Book2_Adj Bench DR 3 for Initial Briefs (Electric) 2" xfId="4696"/>
    <cellStyle name="_Portfolio SPlan Base Case.xls Chart 2_Book2_Adj Bench DR 3 for Initial Briefs (Electric) 2 2" xfId="4697"/>
    <cellStyle name="_Portfolio SPlan Base Case.xls Chart 2_Book2_Adj Bench DR 3 for Initial Briefs (Electric) 3" xfId="4698"/>
    <cellStyle name="_Portfolio SPlan Base Case.xls Chart 2_Book2_Electric Rev Req Model (2009 GRC) Rebuttal" xfId="4699"/>
    <cellStyle name="_Portfolio SPlan Base Case.xls Chart 2_Book2_Electric Rev Req Model (2009 GRC) Rebuttal 2" xfId="4700"/>
    <cellStyle name="_Portfolio SPlan Base Case.xls Chart 2_Book2_Electric Rev Req Model (2009 GRC) Rebuttal 2 2" xfId="4701"/>
    <cellStyle name="_Portfolio SPlan Base Case.xls Chart 2_Book2_Electric Rev Req Model (2009 GRC) Rebuttal 3" xfId="4702"/>
    <cellStyle name="_Portfolio SPlan Base Case.xls Chart 2_Book2_Electric Rev Req Model (2009 GRC) Rebuttal REmoval of New  WH Solar AdjustMI" xfId="4703"/>
    <cellStyle name="_Portfolio SPlan Base Case.xls Chart 2_Book2_Electric Rev Req Model (2009 GRC) Rebuttal REmoval of New  WH Solar AdjustMI 2" xfId="4704"/>
    <cellStyle name="_Portfolio SPlan Base Case.xls Chart 2_Book2_Electric Rev Req Model (2009 GRC) Rebuttal REmoval of New  WH Solar AdjustMI 2 2" xfId="4705"/>
    <cellStyle name="_Portfolio SPlan Base Case.xls Chart 2_Book2_Electric Rev Req Model (2009 GRC) Rebuttal REmoval of New  WH Solar AdjustMI 3" xfId="4706"/>
    <cellStyle name="_Portfolio SPlan Base Case.xls Chart 2_Book2_Electric Rev Req Model (2009 GRC) Revised 01-18-2010" xfId="4707"/>
    <cellStyle name="_Portfolio SPlan Base Case.xls Chart 2_Book2_Electric Rev Req Model (2009 GRC) Revised 01-18-2010 2" xfId="4708"/>
    <cellStyle name="_Portfolio SPlan Base Case.xls Chart 2_Book2_Electric Rev Req Model (2009 GRC) Revised 01-18-2010 2 2" xfId="4709"/>
    <cellStyle name="_Portfolio SPlan Base Case.xls Chart 2_Book2_Electric Rev Req Model (2009 GRC) Revised 01-18-2010 3" xfId="4710"/>
    <cellStyle name="_Portfolio SPlan Base Case.xls Chart 2_Book2_Final Order Electric EXHIBIT A-1" xfId="4711"/>
    <cellStyle name="_Portfolio SPlan Base Case.xls Chart 2_Book2_Final Order Electric EXHIBIT A-1 2" xfId="4712"/>
    <cellStyle name="_Portfolio SPlan Base Case.xls Chart 2_Book2_Final Order Electric EXHIBIT A-1 2 2" xfId="4713"/>
    <cellStyle name="_Portfolio SPlan Base Case.xls Chart 2_Book2_Final Order Electric EXHIBIT A-1 3" xfId="4714"/>
    <cellStyle name="_Portfolio SPlan Base Case.xls Chart 2_Colstrip 1&amp;2 Annual O&amp;M Budgets" xfId="4715"/>
    <cellStyle name="_Portfolio SPlan Base Case.xls Chart 2_DEM-WP(C) Production O&amp;M 2010GRC As-Filed" xfId="4716"/>
    <cellStyle name="_Portfolio SPlan Base Case.xls Chart 2_DEM-WP(C) Production O&amp;M 2010GRC As-Filed 2" xfId="4717"/>
    <cellStyle name="_Portfolio SPlan Base Case.xls Chart 2_Electric Rev Req Model (2009 GRC) " xfId="4718"/>
    <cellStyle name="_Portfolio SPlan Base Case.xls Chart 2_Electric Rev Req Model (2009 GRC)  2" xfId="4719"/>
    <cellStyle name="_Portfolio SPlan Base Case.xls Chart 2_Electric Rev Req Model (2009 GRC)  2 2" xfId="4720"/>
    <cellStyle name="_Portfolio SPlan Base Case.xls Chart 2_Electric Rev Req Model (2009 GRC)  3" xfId="4721"/>
    <cellStyle name="_Portfolio SPlan Base Case.xls Chart 2_Electric Rev Req Model (2009 GRC) Rebuttal" xfId="4722"/>
    <cellStyle name="_Portfolio SPlan Base Case.xls Chart 2_Electric Rev Req Model (2009 GRC) Rebuttal 2" xfId="4723"/>
    <cellStyle name="_Portfolio SPlan Base Case.xls Chart 2_Electric Rev Req Model (2009 GRC) Rebuttal 2 2" xfId="4724"/>
    <cellStyle name="_Portfolio SPlan Base Case.xls Chart 2_Electric Rev Req Model (2009 GRC) Rebuttal 3" xfId="4725"/>
    <cellStyle name="_Portfolio SPlan Base Case.xls Chart 2_Electric Rev Req Model (2009 GRC) Rebuttal REmoval of New  WH Solar AdjustMI" xfId="4726"/>
    <cellStyle name="_Portfolio SPlan Base Case.xls Chart 2_Electric Rev Req Model (2009 GRC) Rebuttal REmoval of New  WH Solar AdjustMI 2" xfId="4727"/>
    <cellStyle name="_Portfolio SPlan Base Case.xls Chart 2_Electric Rev Req Model (2009 GRC) Rebuttal REmoval of New  WH Solar AdjustMI 2 2" xfId="4728"/>
    <cellStyle name="_Portfolio SPlan Base Case.xls Chart 2_Electric Rev Req Model (2009 GRC) Rebuttal REmoval of New  WH Solar AdjustMI 3" xfId="4729"/>
    <cellStyle name="_Portfolio SPlan Base Case.xls Chart 2_Electric Rev Req Model (2009 GRC) Revised 01-18-2010" xfId="4730"/>
    <cellStyle name="_Portfolio SPlan Base Case.xls Chart 2_Electric Rev Req Model (2009 GRC) Revised 01-18-2010 2" xfId="4731"/>
    <cellStyle name="_Portfolio SPlan Base Case.xls Chart 2_Electric Rev Req Model (2009 GRC) Revised 01-18-2010 2 2" xfId="4732"/>
    <cellStyle name="_Portfolio SPlan Base Case.xls Chart 2_Electric Rev Req Model (2009 GRC) Revised 01-18-2010 3" xfId="4733"/>
    <cellStyle name="_Portfolio SPlan Base Case.xls Chart 2_Electric Rev Req Model (2010 GRC)" xfId="4734"/>
    <cellStyle name="_Portfolio SPlan Base Case.xls Chart 2_Electric Rev Req Model (2010 GRC) SF" xfId="4735"/>
    <cellStyle name="_Portfolio SPlan Base Case.xls Chart 2_Final Order Electric EXHIBIT A-1" xfId="4736"/>
    <cellStyle name="_Portfolio SPlan Base Case.xls Chart 2_Final Order Electric EXHIBIT A-1 2" xfId="4737"/>
    <cellStyle name="_Portfolio SPlan Base Case.xls Chart 2_Final Order Electric EXHIBIT A-1 2 2" xfId="4738"/>
    <cellStyle name="_Portfolio SPlan Base Case.xls Chart 2_Final Order Electric EXHIBIT A-1 3" xfId="4739"/>
    <cellStyle name="_Portfolio SPlan Base Case.xls Chart 2_NIM Summary" xfId="4740"/>
    <cellStyle name="_Portfolio SPlan Base Case.xls Chart 2_NIM Summary 2" xfId="4741"/>
    <cellStyle name="_Portfolio SPlan Base Case.xls Chart 2_NIM Summary 2 2" xfId="4742"/>
    <cellStyle name="_Portfolio SPlan Base Case.xls Chart 2_NIM Summary 3" xfId="4743"/>
    <cellStyle name="_Portfolio SPlan Base Case.xls Chart 2_Rebuttal Power Costs" xfId="4744"/>
    <cellStyle name="_Portfolio SPlan Base Case.xls Chart 2_Rebuttal Power Costs 2" xfId="4745"/>
    <cellStyle name="_Portfolio SPlan Base Case.xls Chart 2_Rebuttal Power Costs 2 2" xfId="4746"/>
    <cellStyle name="_Portfolio SPlan Base Case.xls Chart 2_Rebuttal Power Costs 3" xfId="4747"/>
    <cellStyle name="_Portfolio SPlan Base Case.xls Chart 2_Rebuttal Power Costs_Adj Bench DR 3 for Initial Briefs (Electric)" xfId="4748"/>
    <cellStyle name="_Portfolio SPlan Base Case.xls Chart 2_Rebuttal Power Costs_Adj Bench DR 3 for Initial Briefs (Electric) 2" xfId="4749"/>
    <cellStyle name="_Portfolio SPlan Base Case.xls Chart 2_Rebuttal Power Costs_Adj Bench DR 3 for Initial Briefs (Electric) 2 2" xfId="4750"/>
    <cellStyle name="_Portfolio SPlan Base Case.xls Chart 2_Rebuttal Power Costs_Adj Bench DR 3 for Initial Briefs (Electric) 3" xfId="4751"/>
    <cellStyle name="_Portfolio SPlan Base Case.xls Chart 2_Rebuttal Power Costs_Electric Rev Req Model (2009 GRC) Rebuttal" xfId="4752"/>
    <cellStyle name="_Portfolio SPlan Base Case.xls Chart 2_Rebuttal Power Costs_Electric Rev Req Model (2009 GRC) Rebuttal 2" xfId="4753"/>
    <cellStyle name="_Portfolio SPlan Base Case.xls Chart 2_Rebuttal Power Costs_Electric Rev Req Model (2009 GRC) Rebuttal 2 2" xfId="4754"/>
    <cellStyle name="_Portfolio SPlan Base Case.xls Chart 2_Rebuttal Power Costs_Electric Rev Req Model (2009 GRC) Rebuttal 3" xfId="4755"/>
    <cellStyle name="_Portfolio SPlan Base Case.xls Chart 2_Rebuttal Power Costs_Electric Rev Req Model (2009 GRC) Rebuttal REmoval of New  WH Solar AdjustMI" xfId="4756"/>
    <cellStyle name="_Portfolio SPlan Base Case.xls Chart 2_Rebuttal Power Costs_Electric Rev Req Model (2009 GRC) Rebuttal REmoval of New  WH Solar AdjustMI 2" xfId="4757"/>
    <cellStyle name="_Portfolio SPlan Base Case.xls Chart 2_Rebuttal Power Costs_Electric Rev Req Model (2009 GRC) Rebuttal REmoval of New  WH Solar AdjustMI 2 2" xfId="4758"/>
    <cellStyle name="_Portfolio SPlan Base Case.xls Chart 2_Rebuttal Power Costs_Electric Rev Req Model (2009 GRC) Rebuttal REmoval of New  WH Solar AdjustMI 3" xfId="4759"/>
    <cellStyle name="_Portfolio SPlan Base Case.xls Chart 2_Rebuttal Power Costs_Electric Rev Req Model (2009 GRC) Revised 01-18-2010" xfId="4760"/>
    <cellStyle name="_Portfolio SPlan Base Case.xls Chart 2_Rebuttal Power Costs_Electric Rev Req Model (2009 GRC) Revised 01-18-2010 2" xfId="4761"/>
    <cellStyle name="_Portfolio SPlan Base Case.xls Chart 2_Rebuttal Power Costs_Electric Rev Req Model (2009 GRC) Revised 01-18-2010 2 2" xfId="4762"/>
    <cellStyle name="_Portfolio SPlan Base Case.xls Chart 2_Rebuttal Power Costs_Electric Rev Req Model (2009 GRC) Revised 01-18-2010 3" xfId="4763"/>
    <cellStyle name="_Portfolio SPlan Base Case.xls Chart 2_Rebuttal Power Costs_Final Order Electric EXHIBIT A-1" xfId="4764"/>
    <cellStyle name="_Portfolio SPlan Base Case.xls Chart 2_Rebuttal Power Costs_Final Order Electric EXHIBIT A-1 2" xfId="4765"/>
    <cellStyle name="_Portfolio SPlan Base Case.xls Chart 2_Rebuttal Power Costs_Final Order Electric EXHIBIT A-1 2 2" xfId="4766"/>
    <cellStyle name="_Portfolio SPlan Base Case.xls Chart 2_Rebuttal Power Costs_Final Order Electric EXHIBIT A-1 3" xfId="4767"/>
    <cellStyle name="_Portfolio SPlan Base Case.xls Chart 2_TENASKA REGULATORY ASSET" xfId="4768"/>
    <cellStyle name="_Portfolio SPlan Base Case.xls Chart 2_TENASKA REGULATORY ASSET 2" xfId="4769"/>
    <cellStyle name="_Portfolio SPlan Base Case.xls Chart 2_TENASKA REGULATORY ASSET 2 2" xfId="4770"/>
    <cellStyle name="_Portfolio SPlan Base Case.xls Chart 2_TENASKA REGULATORY ASSET 3" xfId="4771"/>
    <cellStyle name="_Portfolio SPlan Base Case.xls Chart 3" xfId="4772"/>
    <cellStyle name="_Portfolio SPlan Base Case.xls Chart 3 2" xfId="4773"/>
    <cellStyle name="_Portfolio SPlan Base Case.xls Chart 3 2 2" xfId="4774"/>
    <cellStyle name="_Portfolio SPlan Base Case.xls Chart 3 3" xfId="4775"/>
    <cellStyle name="_Portfolio SPlan Base Case.xls Chart 3_Adj Bench DR 3 for Initial Briefs (Electric)" xfId="4776"/>
    <cellStyle name="_Portfolio SPlan Base Case.xls Chart 3_Adj Bench DR 3 for Initial Briefs (Electric) 2" xfId="4777"/>
    <cellStyle name="_Portfolio SPlan Base Case.xls Chart 3_Adj Bench DR 3 for Initial Briefs (Electric) 2 2" xfId="4778"/>
    <cellStyle name="_Portfolio SPlan Base Case.xls Chart 3_Adj Bench DR 3 for Initial Briefs (Electric) 3" xfId="4779"/>
    <cellStyle name="_Portfolio SPlan Base Case.xls Chart 3_Book1" xfId="4780"/>
    <cellStyle name="_Portfolio SPlan Base Case.xls Chart 3_Book2" xfId="4781"/>
    <cellStyle name="_Portfolio SPlan Base Case.xls Chart 3_Book2 2" xfId="4782"/>
    <cellStyle name="_Portfolio SPlan Base Case.xls Chart 3_Book2 2 2" xfId="4783"/>
    <cellStyle name="_Portfolio SPlan Base Case.xls Chart 3_Book2 3" xfId="4784"/>
    <cellStyle name="_Portfolio SPlan Base Case.xls Chart 3_Book2_Adj Bench DR 3 for Initial Briefs (Electric)" xfId="4785"/>
    <cellStyle name="_Portfolio SPlan Base Case.xls Chart 3_Book2_Adj Bench DR 3 for Initial Briefs (Electric) 2" xfId="4786"/>
    <cellStyle name="_Portfolio SPlan Base Case.xls Chart 3_Book2_Adj Bench DR 3 for Initial Briefs (Electric) 2 2" xfId="4787"/>
    <cellStyle name="_Portfolio SPlan Base Case.xls Chart 3_Book2_Adj Bench DR 3 for Initial Briefs (Electric) 3" xfId="4788"/>
    <cellStyle name="_Portfolio SPlan Base Case.xls Chart 3_Book2_Electric Rev Req Model (2009 GRC) Rebuttal" xfId="4789"/>
    <cellStyle name="_Portfolio SPlan Base Case.xls Chart 3_Book2_Electric Rev Req Model (2009 GRC) Rebuttal 2" xfId="4790"/>
    <cellStyle name="_Portfolio SPlan Base Case.xls Chart 3_Book2_Electric Rev Req Model (2009 GRC) Rebuttal 2 2" xfId="4791"/>
    <cellStyle name="_Portfolio SPlan Base Case.xls Chart 3_Book2_Electric Rev Req Model (2009 GRC) Rebuttal 3" xfId="4792"/>
    <cellStyle name="_Portfolio SPlan Base Case.xls Chart 3_Book2_Electric Rev Req Model (2009 GRC) Rebuttal REmoval of New  WH Solar AdjustMI" xfId="4793"/>
    <cellStyle name="_Portfolio SPlan Base Case.xls Chart 3_Book2_Electric Rev Req Model (2009 GRC) Rebuttal REmoval of New  WH Solar AdjustMI 2" xfId="4794"/>
    <cellStyle name="_Portfolio SPlan Base Case.xls Chart 3_Book2_Electric Rev Req Model (2009 GRC) Rebuttal REmoval of New  WH Solar AdjustMI 2 2" xfId="4795"/>
    <cellStyle name="_Portfolio SPlan Base Case.xls Chart 3_Book2_Electric Rev Req Model (2009 GRC) Rebuttal REmoval of New  WH Solar AdjustMI 3" xfId="4796"/>
    <cellStyle name="_Portfolio SPlan Base Case.xls Chart 3_Book2_Electric Rev Req Model (2009 GRC) Revised 01-18-2010" xfId="4797"/>
    <cellStyle name="_Portfolio SPlan Base Case.xls Chart 3_Book2_Electric Rev Req Model (2009 GRC) Revised 01-18-2010 2" xfId="4798"/>
    <cellStyle name="_Portfolio SPlan Base Case.xls Chart 3_Book2_Electric Rev Req Model (2009 GRC) Revised 01-18-2010 2 2" xfId="4799"/>
    <cellStyle name="_Portfolio SPlan Base Case.xls Chart 3_Book2_Electric Rev Req Model (2009 GRC) Revised 01-18-2010 3" xfId="4800"/>
    <cellStyle name="_Portfolio SPlan Base Case.xls Chart 3_Book2_Final Order Electric EXHIBIT A-1" xfId="4801"/>
    <cellStyle name="_Portfolio SPlan Base Case.xls Chart 3_Book2_Final Order Electric EXHIBIT A-1 2" xfId="4802"/>
    <cellStyle name="_Portfolio SPlan Base Case.xls Chart 3_Book2_Final Order Electric EXHIBIT A-1 2 2" xfId="4803"/>
    <cellStyle name="_Portfolio SPlan Base Case.xls Chart 3_Book2_Final Order Electric EXHIBIT A-1 3" xfId="4804"/>
    <cellStyle name="_Portfolio SPlan Base Case.xls Chart 3_Colstrip 1&amp;2 Annual O&amp;M Budgets" xfId="4805"/>
    <cellStyle name="_Portfolio SPlan Base Case.xls Chart 3_DEM-WP(C) Production O&amp;M 2010GRC As-Filed" xfId="4806"/>
    <cellStyle name="_Portfolio SPlan Base Case.xls Chart 3_DEM-WP(C) Production O&amp;M 2010GRC As-Filed 2" xfId="4807"/>
    <cellStyle name="_Portfolio SPlan Base Case.xls Chart 3_Electric Rev Req Model (2009 GRC) " xfId="4808"/>
    <cellStyle name="_Portfolio SPlan Base Case.xls Chart 3_Electric Rev Req Model (2009 GRC)  2" xfId="4809"/>
    <cellStyle name="_Portfolio SPlan Base Case.xls Chart 3_Electric Rev Req Model (2009 GRC)  2 2" xfId="4810"/>
    <cellStyle name="_Portfolio SPlan Base Case.xls Chart 3_Electric Rev Req Model (2009 GRC)  3" xfId="4811"/>
    <cellStyle name="_Portfolio SPlan Base Case.xls Chart 3_Electric Rev Req Model (2009 GRC) Rebuttal" xfId="4812"/>
    <cellStyle name="_Portfolio SPlan Base Case.xls Chart 3_Electric Rev Req Model (2009 GRC) Rebuttal 2" xfId="4813"/>
    <cellStyle name="_Portfolio SPlan Base Case.xls Chart 3_Electric Rev Req Model (2009 GRC) Rebuttal 2 2" xfId="4814"/>
    <cellStyle name="_Portfolio SPlan Base Case.xls Chart 3_Electric Rev Req Model (2009 GRC) Rebuttal 3" xfId="4815"/>
    <cellStyle name="_Portfolio SPlan Base Case.xls Chart 3_Electric Rev Req Model (2009 GRC) Rebuttal REmoval of New  WH Solar AdjustMI" xfId="4816"/>
    <cellStyle name="_Portfolio SPlan Base Case.xls Chart 3_Electric Rev Req Model (2009 GRC) Rebuttal REmoval of New  WH Solar AdjustMI 2" xfId="4817"/>
    <cellStyle name="_Portfolio SPlan Base Case.xls Chart 3_Electric Rev Req Model (2009 GRC) Rebuttal REmoval of New  WH Solar AdjustMI 2 2" xfId="4818"/>
    <cellStyle name="_Portfolio SPlan Base Case.xls Chart 3_Electric Rev Req Model (2009 GRC) Rebuttal REmoval of New  WH Solar AdjustMI 3" xfId="4819"/>
    <cellStyle name="_Portfolio SPlan Base Case.xls Chart 3_Electric Rev Req Model (2009 GRC) Revised 01-18-2010" xfId="4820"/>
    <cellStyle name="_Portfolio SPlan Base Case.xls Chart 3_Electric Rev Req Model (2009 GRC) Revised 01-18-2010 2" xfId="4821"/>
    <cellStyle name="_Portfolio SPlan Base Case.xls Chart 3_Electric Rev Req Model (2009 GRC) Revised 01-18-2010 2 2" xfId="4822"/>
    <cellStyle name="_Portfolio SPlan Base Case.xls Chart 3_Electric Rev Req Model (2009 GRC) Revised 01-18-2010 3" xfId="4823"/>
    <cellStyle name="_Portfolio SPlan Base Case.xls Chart 3_Electric Rev Req Model (2010 GRC)" xfId="4824"/>
    <cellStyle name="_Portfolio SPlan Base Case.xls Chart 3_Electric Rev Req Model (2010 GRC) SF" xfId="4825"/>
    <cellStyle name="_Portfolio SPlan Base Case.xls Chart 3_Final Order Electric EXHIBIT A-1" xfId="4826"/>
    <cellStyle name="_Portfolio SPlan Base Case.xls Chart 3_Final Order Electric EXHIBIT A-1 2" xfId="4827"/>
    <cellStyle name="_Portfolio SPlan Base Case.xls Chart 3_Final Order Electric EXHIBIT A-1 2 2" xfId="4828"/>
    <cellStyle name="_Portfolio SPlan Base Case.xls Chart 3_Final Order Electric EXHIBIT A-1 3" xfId="4829"/>
    <cellStyle name="_Portfolio SPlan Base Case.xls Chart 3_NIM Summary" xfId="4830"/>
    <cellStyle name="_Portfolio SPlan Base Case.xls Chart 3_NIM Summary 2" xfId="4831"/>
    <cellStyle name="_Portfolio SPlan Base Case.xls Chart 3_NIM Summary 2 2" xfId="4832"/>
    <cellStyle name="_Portfolio SPlan Base Case.xls Chart 3_NIM Summary 3" xfId="4833"/>
    <cellStyle name="_Portfolio SPlan Base Case.xls Chart 3_Rebuttal Power Costs" xfId="4834"/>
    <cellStyle name="_Portfolio SPlan Base Case.xls Chart 3_Rebuttal Power Costs 2" xfId="4835"/>
    <cellStyle name="_Portfolio SPlan Base Case.xls Chart 3_Rebuttal Power Costs 2 2" xfId="4836"/>
    <cellStyle name="_Portfolio SPlan Base Case.xls Chart 3_Rebuttal Power Costs 3" xfId="4837"/>
    <cellStyle name="_Portfolio SPlan Base Case.xls Chart 3_Rebuttal Power Costs_Adj Bench DR 3 for Initial Briefs (Electric)" xfId="4838"/>
    <cellStyle name="_Portfolio SPlan Base Case.xls Chart 3_Rebuttal Power Costs_Adj Bench DR 3 for Initial Briefs (Electric) 2" xfId="4839"/>
    <cellStyle name="_Portfolio SPlan Base Case.xls Chart 3_Rebuttal Power Costs_Adj Bench DR 3 for Initial Briefs (Electric) 2 2" xfId="4840"/>
    <cellStyle name="_Portfolio SPlan Base Case.xls Chart 3_Rebuttal Power Costs_Adj Bench DR 3 for Initial Briefs (Electric) 3" xfId="4841"/>
    <cellStyle name="_Portfolio SPlan Base Case.xls Chart 3_Rebuttal Power Costs_Electric Rev Req Model (2009 GRC) Rebuttal" xfId="4842"/>
    <cellStyle name="_Portfolio SPlan Base Case.xls Chart 3_Rebuttal Power Costs_Electric Rev Req Model (2009 GRC) Rebuttal 2" xfId="4843"/>
    <cellStyle name="_Portfolio SPlan Base Case.xls Chart 3_Rebuttal Power Costs_Electric Rev Req Model (2009 GRC) Rebuttal 2 2" xfId="4844"/>
    <cellStyle name="_Portfolio SPlan Base Case.xls Chart 3_Rebuttal Power Costs_Electric Rev Req Model (2009 GRC) Rebuttal 3" xfId="4845"/>
    <cellStyle name="_Portfolio SPlan Base Case.xls Chart 3_Rebuttal Power Costs_Electric Rev Req Model (2009 GRC) Rebuttal REmoval of New  WH Solar AdjustMI" xfId="4846"/>
    <cellStyle name="_Portfolio SPlan Base Case.xls Chart 3_Rebuttal Power Costs_Electric Rev Req Model (2009 GRC) Rebuttal REmoval of New  WH Solar AdjustMI 2" xfId="4847"/>
    <cellStyle name="_Portfolio SPlan Base Case.xls Chart 3_Rebuttal Power Costs_Electric Rev Req Model (2009 GRC) Rebuttal REmoval of New  WH Solar AdjustMI 2 2" xfId="4848"/>
    <cellStyle name="_Portfolio SPlan Base Case.xls Chart 3_Rebuttal Power Costs_Electric Rev Req Model (2009 GRC) Rebuttal REmoval of New  WH Solar AdjustMI 3" xfId="4849"/>
    <cellStyle name="_Portfolio SPlan Base Case.xls Chart 3_Rebuttal Power Costs_Electric Rev Req Model (2009 GRC) Revised 01-18-2010" xfId="4850"/>
    <cellStyle name="_Portfolio SPlan Base Case.xls Chart 3_Rebuttal Power Costs_Electric Rev Req Model (2009 GRC) Revised 01-18-2010 2" xfId="4851"/>
    <cellStyle name="_Portfolio SPlan Base Case.xls Chart 3_Rebuttal Power Costs_Electric Rev Req Model (2009 GRC) Revised 01-18-2010 2 2" xfId="4852"/>
    <cellStyle name="_Portfolio SPlan Base Case.xls Chart 3_Rebuttal Power Costs_Electric Rev Req Model (2009 GRC) Revised 01-18-2010 3" xfId="4853"/>
    <cellStyle name="_Portfolio SPlan Base Case.xls Chart 3_Rebuttal Power Costs_Final Order Electric EXHIBIT A-1" xfId="4854"/>
    <cellStyle name="_Portfolio SPlan Base Case.xls Chart 3_Rebuttal Power Costs_Final Order Electric EXHIBIT A-1 2" xfId="4855"/>
    <cellStyle name="_Portfolio SPlan Base Case.xls Chart 3_Rebuttal Power Costs_Final Order Electric EXHIBIT A-1 2 2" xfId="4856"/>
    <cellStyle name="_Portfolio SPlan Base Case.xls Chart 3_Rebuttal Power Costs_Final Order Electric EXHIBIT A-1 3" xfId="4857"/>
    <cellStyle name="_Portfolio SPlan Base Case.xls Chart 3_TENASKA REGULATORY ASSET" xfId="4858"/>
    <cellStyle name="_Portfolio SPlan Base Case.xls Chart 3_TENASKA REGULATORY ASSET 2" xfId="4859"/>
    <cellStyle name="_Portfolio SPlan Base Case.xls Chart 3_TENASKA REGULATORY ASSET 2 2" xfId="4860"/>
    <cellStyle name="_Portfolio SPlan Base Case.xls Chart 3_TENASKA REGULATORY ASSET 3" xfId="4861"/>
    <cellStyle name="_Power Cost Value Copy 11.30.05 gas 1.09.06 AURORA at 1.10.06" xfId="4862"/>
    <cellStyle name="_Power Cost Value Copy 11.30.05 gas 1.09.06 AURORA at 1.10.06 2" xfId="4863"/>
    <cellStyle name="_Power Cost Value Copy 11.30.05 gas 1.09.06 AURORA at 1.10.06 2 2" xfId="4864"/>
    <cellStyle name="_Power Cost Value Copy 11.30.05 gas 1.09.06 AURORA at 1.10.06 2 2 2" xfId="4865"/>
    <cellStyle name="_Power Cost Value Copy 11.30.05 gas 1.09.06 AURORA at 1.10.06 2 3" xfId="4866"/>
    <cellStyle name="_Power Cost Value Copy 11.30.05 gas 1.09.06 AURORA at 1.10.06 3" xfId="4867"/>
    <cellStyle name="_Power Cost Value Copy 11.30.05 gas 1.09.06 AURORA at 1.10.06 3 2" xfId="4868"/>
    <cellStyle name="_Power Cost Value Copy 11.30.05 gas 1.09.06 AURORA at 1.10.06 4" xfId="4869"/>
    <cellStyle name="_Power Cost Value Copy 11.30.05 gas 1.09.06 AURORA at 1.10.06 4 2" xfId="4870"/>
    <cellStyle name="_Power Cost Value Copy 11.30.05 gas 1.09.06 AURORA at 1.10.06_04 07E Wild Horse Wind Expansion (C) (2)" xfId="4871"/>
    <cellStyle name="_Power Cost Value Copy 11.30.05 gas 1.09.06 AURORA at 1.10.06_04 07E Wild Horse Wind Expansion (C) (2) 2" xfId="4872"/>
    <cellStyle name="_Power Cost Value Copy 11.30.05 gas 1.09.06 AURORA at 1.10.06_04 07E Wild Horse Wind Expansion (C) (2) 2 2" xfId="4873"/>
    <cellStyle name="_Power Cost Value Copy 11.30.05 gas 1.09.06 AURORA at 1.10.06_04 07E Wild Horse Wind Expansion (C) (2) 3" xfId="4874"/>
    <cellStyle name="_Power Cost Value Copy 11.30.05 gas 1.09.06 AURORA at 1.10.06_04 07E Wild Horse Wind Expansion (C) (2)_Adj Bench DR 3 for Initial Briefs (Electric)" xfId="4875"/>
    <cellStyle name="_Power Cost Value Copy 11.30.05 gas 1.09.06 AURORA at 1.10.06_04 07E Wild Horse Wind Expansion (C) (2)_Adj Bench DR 3 for Initial Briefs (Electric) 2" xfId="4876"/>
    <cellStyle name="_Power Cost Value Copy 11.30.05 gas 1.09.06 AURORA at 1.10.06_04 07E Wild Horse Wind Expansion (C) (2)_Adj Bench DR 3 for Initial Briefs (Electric) 2 2" xfId="4877"/>
    <cellStyle name="_Power Cost Value Copy 11.30.05 gas 1.09.06 AURORA at 1.10.06_04 07E Wild Horse Wind Expansion (C) (2)_Adj Bench DR 3 for Initial Briefs (Electric) 3" xfId="4878"/>
    <cellStyle name="_Power Cost Value Copy 11.30.05 gas 1.09.06 AURORA at 1.10.06_04 07E Wild Horse Wind Expansion (C) (2)_Book1" xfId="4879"/>
    <cellStyle name="_Power Cost Value Copy 11.30.05 gas 1.09.06 AURORA at 1.10.06_04 07E Wild Horse Wind Expansion (C) (2)_Electric Rev Req Model (2009 GRC) " xfId="4880"/>
    <cellStyle name="_Power Cost Value Copy 11.30.05 gas 1.09.06 AURORA at 1.10.06_04 07E Wild Horse Wind Expansion (C) (2)_Electric Rev Req Model (2009 GRC)  2" xfId="4881"/>
    <cellStyle name="_Power Cost Value Copy 11.30.05 gas 1.09.06 AURORA at 1.10.06_04 07E Wild Horse Wind Expansion (C) (2)_Electric Rev Req Model (2009 GRC)  2 2" xfId="4882"/>
    <cellStyle name="_Power Cost Value Copy 11.30.05 gas 1.09.06 AURORA at 1.10.06_04 07E Wild Horse Wind Expansion (C) (2)_Electric Rev Req Model (2009 GRC)  3" xfId="4883"/>
    <cellStyle name="_Power Cost Value Copy 11.30.05 gas 1.09.06 AURORA at 1.10.06_04 07E Wild Horse Wind Expansion (C) (2)_Electric Rev Req Model (2009 GRC) Rebuttal" xfId="4884"/>
    <cellStyle name="_Power Cost Value Copy 11.30.05 gas 1.09.06 AURORA at 1.10.06_04 07E Wild Horse Wind Expansion (C) (2)_Electric Rev Req Model (2009 GRC) Rebuttal 2" xfId="4885"/>
    <cellStyle name="_Power Cost Value Copy 11.30.05 gas 1.09.06 AURORA at 1.10.06_04 07E Wild Horse Wind Expansion (C) (2)_Electric Rev Req Model (2009 GRC) Rebuttal 2 2" xfId="4886"/>
    <cellStyle name="_Power Cost Value Copy 11.30.05 gas 1.09.06 AURORA at 1.10.06_04 07E Wild Horse Wind Expansion (C) (2)_Electric Rev Req Model (2009 GRC) Rebuttal 3" xfId="4887"/>
    <cellStyle name="_Power Cost Value Copy 11.30.05 gas 1.09.06 AURORA at 1.10.06_04 07E Wild Horse Wind Expansion (C) (2)_Electric Rev Req Model (2009 GRC) Rebuttal REmoval of New  WH Solar AdjustMI" xfId="4888"/>
    <cellStyle name="_Power Cost Value Copy 11.30.05 gas 1.09.06 AURORA at 1.10.06_04 07E Wild Horse Wind Expansion (C) (2)_Electric Rev Req Model (2009 GRC) Rebuttal REmoval of New  WH Solar AdjustMI 2" xfId="4889"/>
    <cellStyle name="_Power Cost Value Copy 11.30.05 gas 1.09.06 AURORA at 1.10.06_04 07E Wild Horse Wind Expansion (C) (2)_Electric Rev Req Model (2009 GRC) Rebuttal REmoval of New  WH Solar AdjustMI 2 2" xfId="4890"/>
    <cellStyle name="_Power Cost Value Copy 11.30.05 gas 1.09.06 AURORA at 1.10.06_04 07E Wild Horse Wind Expansion (C) (2)_Electric Rev Req Model (2009 GRC) Rebuttal REmoval of New  WH Solar AdjustMI 3" xfId="4891"/>
    <cellStyle name="_Power Cost Value Copy 11.30.05 gas 1.09.06 AURORA at 1.10.06_04 07E Wild Horse Wind Expansion (C) (2)_Electric Rev Req Model (2009 GRC) Revised 01-18-2010" xfId="4892"/>
    <cellStyle name="_Power Cost Value Copy 11.30.05 gas 1.09.06 AURORA at 1.10.06_04 07E Wild Horse Wind Expansion (C) (2)_Electric Rev Req Model (2009 GRC) Revised 01-18-2010 2" xfId="4893"/>
    <cellStyle name="_Power Cost Value Copy 11.30.05 gas 1.09.06 AURORA at 1.10.06_04 07E Wild Horse Wind Expansion (C) (2)_Electric Rev Req Model (2009 GRC) Revised 01-18-2010 2 2" xfId="4894"/>
    <cellStyle name="_Power Cost Value Copy 11.30.05 gas 1.09.06 AURORA at 1.10.06_04 07E Wild Horse Wind Expansion (C) (2)_Electric Rev Req Model (2009 GRC) Revised 01-18-2010 3" xfId="4895"/>
    <cellStyle name="_Power Cost Value Copy 11.30.05 gas 1.09.06 AURORA at 1.10.06_04 07E Wild Horse Wind Expansion (C) (2)_Electric Rev Req Model (2010 GRC)" xfId="4896"/>
    <cellStyle name="_Power Cost Value Copy 11.30.05 gas 1.09.06 AURORA at 1.10.06_04 07E Wild Horse Wind Expansion (C) (2)_Electric Rev Req Model (2010 GRC) SF" xfId="4897"/>
    <cellStyle name="_Power Cost Value Copy 11.30.05 gas 1.09.06 AURORA at 1.10.06_04 07E Wild Horse Wind Expansion (C) (2)_Final Order Electric EXHIBIT A-1" xfId="4898"/>
    <cellStyle name="_Power Cost Value Copy 11.30.05 gas 1.09.06 AURORA at 1.10.06_04 07E Wild Horse Wind Expansion (C) (2)_Final Order Electric EXHIBIT A-1 2" xfId="4899"/>
    <cellStyle name="_Power Cost Value Copy 11.30.05 gas 1.09.06 AURORA at 1.10.06_04 07E Wild Horse Wind Expansion (C) (2)_Final Order Electric EXHIBIT A-1 2 2" xfId="4900"/>
    <cellStyle name="_Power Cost Value Copy 11.30.05 gas 1.09.06 AURORA at 1.10.06_04 07E Wild Horse Wind Expansion (C) (2)_Final Order Electric EXHIBIT A-1 3" xfId="4901"/>
    <cellStyle name="_Power Cost Value Copy 11.30.05 gas 1.09.06 AURORA at 1.10.06_04 07E Wild Horse Wind Expansion (C) (2)_TENASKA REGULATORY ASSET" xfId="4902"/>
    <cellStyle name="_Power Cost Value Copy 11.30.05 gas 1.09.06 AURORA at 1.10.06_04 07E Wild Horse Wind Expansion (C) (2)_TENASKA REGULATORY ASSET 2" xfId="4903"/>
    <cellStyle name="_Power Cost Value Copy 11.30.05 gas 1.09.06 AURORA at 1.10.06_04 07E Wild Horse Wind Expansion (C) (2)_TENASKA REGULATORY ASSET 2 2" xfId="4904"/>
    <cellStyle name="_Power Cost Value Copy 11.30.05 gas 1.09.06 AURORA at 1.10.06_04 07E Wild Horse Wind Expansion (C) (2)_TENASKA REGULATORY ASSET 3" xfId="4905"/>
    <cellStyle name="_Power Cost Value Copy 11.30.05 gas 1.09.06 AURORA at 1.10.06_16.37E Wild Horse Expansion DeferralRevwrkingfile SF" xfId="4906"/>
    <cellStyle name="_Power Cost Value Copy 11.30.05 gas 1.09.06 AURORA at 1.10.06_16.37E Wild Horse Expansion DeferralRevwrkingfile SF 2" xfId="4907"/>
    <cellStyle name="_Power Cost Value Copy 11.30.05 gas 1.09.06 AURORA at 1.10.06_16.37E Wild Horse Expansion DeferralRevwrkingfile SF 2 2" xfId="4908"/>
    <cellStyle name="_Power Cost Value Copy 11.30.05 gas 1.09.06 AURORA at 1.10.06_16.37E Wild Horse Expansion DeferralRevwrkingfile SF 3" xfId="4909"/>
    <cellStyle name="_Power Cost Value Copy 11.30.05 gas 1.09.06 AURORA at 1.10.06_2009 Compliance Filing PCA Exhibits for GRC" xfId="4910"/>
    <cellStyle name="_Power Cost Value Copy 11.30.05 gas 1.09.06 AURORA at 1.10.06_2009 Compliance Filing PCA Exhibits for GRC 2" xfId="4911"/>
    <cellStyle name="_Power Cost Value Copy 11.30.05 gas 1.09.06 AURORA at 1.10.06_2009 GRC Compl Filing - Exhibit D" xfId="4912"/>
    <cellStyle name="_Power Cost Value Copy 11.30.05 gas 1.09.06 AURORA at 1.10.06_2009 GRC Compl Filing - Exhibit D 2" xfId="4913"/>
    <cellStyle name="_Power Cost Value Copy 11.30.05 gas 1.09.06 AURORA at 1.10.06_2009 GRC Compl Filing - Exhibit D 3" xfId="4914"/>
    <cellStyle name="_Power Cost Value Copy 11.30.05 gas 1.09.06 AURORA at 1.10.06_2010 PTC's July1_Dec31 2010 " xfId="9442"/>
    <cellStyle name="_Power Cost Value Copy 11.30.05 gas 1.09.06 AURORA at 1.10.06_2010 PTC's Sept10_Aug11 (Version 4)" xfId="9443"/>
    <cellStyle name="_Power Cost Value Copy 11.30.05 gas 1.09.06 AURORA at 1.10.06_3.01 Income Statement" xfId="9444"/>
    <cellStyle name="_Power Cost Value Copy 11.30.05 gas 1.09.06 AURORA at 1.10.06_4 31 Regulatory Assets and Liabilities  7 06- Exhibit D" xfId="4915"/>
    <cellStyle name="_Power Cost Value Copy 11.30.05 gas 1.09.06 AURORA at 1.10.06_4 31 Regulatory Assets and Liabilities  7 06- Exhibit D 2" xfId="4916"/>
    <cellStyle name="_Power Cost Value Copy 11.30.05 gas 1.09.06 AURORA at 1.10.06_4 31 Regulatory Assets and Liabilities  7 06- Exhibit D 2 2" xfId="4917"/>
    <cellStyle name="_Power Cost Value Copy 11.30.05 gas 1.09.06 AURORA at 1.10.06_4 31 Regulatory Assets and Liabilities  7 06- Exhibit D 3" xfId="4918"/>
    <cellStyle name="_Power Cost Value Copy 11.30.05 gas 1.09.06 AURORA at 1.10.06_4 31 Regulatory Assets and Liabilities  7 06- Exhibit D_NIM Summary" xfId="4919"/>
    <cellStyle name="_Power Cost Value Copy 11.30.05 gas 1.09.06 AURORA at 1.10.06_4 31 Regulatory Assets and Liabilities  7 06- Exhibit D_NIM Summary 2" xfId="4920"/>
    <cellStyle name="_Power Cost Value Copy 11.30.05 gas 1.09.06 AURORA at 1.10.06_4 31 Regulatory Assets and Liabilities  7 06- Exhibit D_NIM Summary 3" xfId="4921"/>
    <cellStyle name="_Power Cost Value Copy 11.30.05 gas 1.09.06 AURORA at 1.10.06_4 31E Reg Asset  Liab and EXH D" xfId="4922"/>
    <cellStyle name="_Power Cost Value Copy 11.30.05 gas 1.09.06 AURORA at 1.10.06_4 31E Reg Asset  Liab and EXH D _ Aug 10 Filing (2)" xfId="4923"/>
    <cellStyle name="_Power Cost Value Copy 11.30.05 gas 1.09.06 AURORA at 1.10.06_4 32 Regulatory Assets and Liabilities  7 06- Exhibit D" xfId="4924"/>
    <cellStyle name="_Power Cost Value Copy 11.30.05 gas 1.09.06 AURORA at 1.10.06_4 32 Regulatory Assets and Liabilities  7 06- Exhibit D 2" xfId="4925"/>
    <cellStyle name="_Power Cost Value Copy 11.30.05 gas 1.09.06 AURORA at 1.10.06_4 32 Regulatory Assets and Liabilities  7 06- Exhibit D 2 2" xfId="4926"/>
    <cellStyle name="_Power Cost Value Copy 11.30.05 gas 1.09.06 AURORA at 1.10.06_4 32 Regulatory Assets and Liabilities  7 06- Exhibit D 3" xfId="4927"/>
    <cellStyle name="_Power Cost Value Copy 11.30.05 gas 1.09.06 AURORA at 1.10.06_4 32 Regulatory Assets and Liabilities  7 06- Exhibit D_NIM Summary" xfId="4928"/>
    <cellStyle name="_Power Cost Value Copy 11.30.05 gas 1.09.06 AURORA at 1.10.06_4 32 Regulatory Assets and Liabilities  7 06- Exhibit D_NIM Summary 2" xfId="4929"/>
    <cellStyle name="_Power Cost Value Copy 11.30.05 gas 1.09.06 AURORA at 1.10.06_4 32 Regulatory Assets and Liabilities  7 06- Exhibit D_NIM Summary 3" xfId="4930"/>
    <cellStyle name="_Power Cost Value Copy 11.30.05 gas 1.09.06 AURORA at 1.10.06_6.06E Operating Expenses" xfId="9445"/>
    <cellStyle name="_Power Cost Value Copy 11.30.05 gas 1.09.06 AURORA at 1.10.06_Att B to RECs proceeds proposal" xfId="9446"/>
    <cellStyle name="_Power Cost Value Copy 11.30.05 gas 1.09.06 AURORA at 1.10.06_AURORA Total New" xfId="4931"/>
    <cellStyle name="_Power Cost Value Copy 11.30.05 gas 1.09.06 AURORA at 1.10.06_AURORA Total New 2" xfId="4932"/>
    <cellStyle name="_Power Cost Value Copy 11.30.05 gas 1.09.06 AURORA at 1.10.06_Backup for Attachment B 2010-09-09" xfId="9447"/>
    <cellStyle name="_Power Cost Value Copy 11.30.05 gas 1.09.06 AURORA at 1.10.06_Bench Request - Attachment B" xfId="9448"/>
    <cellStyle name="_Power Cost Value Copy 11.30.05 gas 1.09.06 AURORA at 1.10.06_Book2" xfId="4933"/>
    <cellStyle name="_Power Cost Value Copy 11.30.05 gas 1.09.06 AURORA at 1.10.06_Book2 2" xfId="4934"/>
    <cellStyle name="_Power Cost Value Copy 11.30.05 gas 1.09.06 AURORA at 1.10.06_Book2 2 2" xfId="4935"/>
    <cellStyle name="_Power Cost Value Copy 11.30.05 gas 1.09.06 AURORA at 1.10.06_Book2 3" xfId="4936"/>
    <cellStyle name="_Power Cost Value Copy 11.30.05 gas 1.09.06 AURORA at 1.10.06_Book2_Adj Bench DR 3 for Initial Briefs (Electric)" xfId="4937"/>
    <cellStyle name="_Power Cost Value Copy 11.30.05 gas 1.09.06 AURORA at 1.10.06_Book2_Adj Bench DR 3 for Initial Briefs (Electric) 2" xfId="4938"/>
    <cellStyle name="_Power Cost Value Copy 11.30.05 gas 1.09.06 AURORA at 1.10.06_Book2_Adj Bench DR 3 for Initial Briefs (Electric) 2 2" xfId="4939"/>
    <cellStyle name="_Power Cost Value Copy 11.30.05 gas 1.09.06 AURORA at 1.10.06_Book2_Adj Bench DR 3 for Initial Briefs (Electric) 3" xfId="4940"/>
    <cellStyle name="_Power Cost Value Copy 11.30.05 gas 1.09.06 AURORA at 1.10.06_Book2_Electric Rev Req Model (2009 GRC) Rebuttal" xfId="4941"/>
    <cellStyle name="_Power Cost Value Copy 11.30.05 gas 1.09.06 AURORA at 1.10.06_Book2_Electric Rev Req Model (2009 GRC) Rebuttal 2" xfId="4942"/>
    <cellStyle name="_Power Cost Value Copy 11.30.05 gas 1.09.06 AURORA at 1.10.06_Book2_Electric Rev Req Model (2009 GRC) Rebuttal 2 2" xfId="4943"/>
    <cellStyle name="_Power Cost Value Copy 11.30.05 gas 1.09.06 AURORA at 1.10.06_Book2_Electric Rev Req Model (2009 GRC) Rebuttal 3" xfId="4944"/>
    <cellStyle name="_Power Cost Value Copy 11.30.05 gas 1.09.06 AURORA at 1.10.06_Book2_Electric Rev Req Model (2009 GRC) Rebuttal REmoval of New  WH Solar AdjustMI" xfId="4945"/>
    <cellStyle name="_Power Cost Value Copy 11.30.05 gas 1.09.06 AURORA at 1.10.06_Book2_Electric Rev Req Model (2009 GRC) Rebuttal REmoval of New  WH Solar AdjustMI 2" xfId="4946"/>
    <cellStyle name="_Power Cost Value Copy 11.30.05 gas 1.09.06 AURORA at 1.10.06_Book2_Electric Rev Req Model (2009 GRC) Rebuttal REmoval of New  WH Solar AdjustMI 2 2" xfId="4947"/>
    <cellStyle name="_Power Cost Value Copy 11.30.05 gas 1.09.06 AURORA at 1.10.06_Book2_Electric Rev Req Model (2009 GRC) Rebuttal REmoval of New  WH Solar AdjustMI 3" xfId="4948"/>
    <cellStyle name="_Power Cost Value Copy 11.30.05 gas 1.09.06 AURORA at 1.10.06_Book2_Electric Rev Req Model (2009 GRC) Revised 01-18-2010" xfId="4949"/>
    <cellStyle name="_Power Cost Value Copy 11.30.05 gas 1.09.06 AURORA at 1.10.06_Book2_Electric Rev Req Model (2009 GRC) Revised 01-18-2010 2" xfId="4950"/>
    <cellStyle name="_Power Cost Value Copy 11.30.05 gas 1.09.06 AURORA at 1.10.06_Book2_Electric Rev Req Model (2009 GRC) Revised 01-18-2010 2 2" xfId="4951"/>
    <cellStyle name="_Power Cost Value Copy 11.30.05 gas 1.09.06 AURORA at 1.10.06_Book2_Electric Rev Req Model (2009 GRC) Revised 01-18-2010 3" xfId="4952"/>
    <cellStyle name="_Power Cost Value Copy 11.30.05 gas 1.09.06 AURORA at 1.10.06_Book2_Final Order Electric EXHIBIT A-1" xfId="4953"/>
    <cellStyle name="_Power Cost Value Copy 11.30.05 gas 1.09.06 AURORA at 1.10.06_Book2_Final Order Electric EXHIBIT A-1 2" xfId="4954"/>
    <cellStyle name="_Power Cost Value Copy 11.30.05 gas 1.09.06 AURORA at 1.10.06_Book2_Final Order Electric EXHIBIT A-1 2 2" xfId="4955"/>
    <cellStyle name="_Power Cost Value Copy 11.30.05 gas 1.09.06 AURORA at 1.10.06_Book2_Final Order Electric EXHIBIT A-1 3" xfId="4956"/>
    <cellStyle name="_Power Cost Value Copy 11.30.05 gas 1.09.06 AURORA at 1.10.06_Book4" xfId="4957"/>
    <cellStyle name="_Power Cost Value Copy 11.30.05 gas 1.09.06 AURORA at 1.10.06_Book4 2" xfId="4958"/>
    <cellStyle name="_Power Cost Value Copy 11.30.05 gas 1.09.06 AURORA at 1.10.06_Book4 2 2" xfId="4959"/>
    <cellStyle name="_Power Cost Value Copy 11.30.05 gas 1.09.06 AURORA at 1.10.06_Book4 3" xfId="4960"/>
    <cellStyle name="_Power Cost Value Copy 11.30.05 gas 1.09.06 AURORA at 1.10.06_Book9" xfId="4961"/>
    <cellStyle name="_Power Cost Value Copy 11.30.05 gas 1.09.06 AURORA at 1.10.06_Book9 2" xfId="4962"/>
    <cellStyle name="_Power Cost Value Copy 11.30.05 gas 1.09.06 AURORA at 1.10.06_Book9 2 2" xfId="4963"/>
    <cellStyle name="_Power Cost Value Copy 11.30.05 gas 1.09.06 AURORA at 1.10.06_Book9 3" xfId="4964"/>
    <cellStyle name="_Power Cost Value Copy 11.30.05 gas 1.09.06 AURORA at 1.10.06_Check the Interest Calculation" xfId="4965"/>
    <cellStyle name="_Power Cost Value Copy 11.30.05 gas 1.09.06 AURORA at 1.10.06_Check the Interest Calculation_Scenario 1 REC vs PTC Offset" xfId="4966"/>
    <cellStyle name="_Power Cost Value Copy 11.30.05 gas 1.09.06 AURORA at 1.10.06_Check the Interest Calculation_Scenario 3" xfId="4967"/>
    <cellStyle name="_Power Cost Value Copy 11.30.05 gas 1.09.06 AURORA at 1.10.06_DEM-WP(C) Chelan Power Costs" xfId="4968"/>
    <cellStyle name="_Power Cost Value Copy 11.30.05 gas 1.09.06 AURORA at 1.10.06_DEM-WP(C) Gas Transport 2010GRC" xfId="4969"/>
    <cellStyle name="_Power Cost Value Copy 11.30.05 gas 1.09.06 AURORA at 1.10.06_Direct Assignment Distribution Plant 2008" xfId="4970"/>
    <cellStyle name="_Power Cost Value Copy 11.30.05 gas 1.09.06 AURORA at 1.10.06_Direct Assignment Distribution Plant 2008 2" xfId="4971"/>
    <cellStyle name="_Power Cost Value Copy 11.30.05 gas 1.09.06 AURORA at 1.10.06_Direct Assignment Distribution Plant 2008 2 2" xfId="4972"/>
    <cellStyle name="_Power Cost Value Copy 11.30.05 gas 1.09.06 AURORA at 1.10.06_Direct Assignment Distribution Plant 2008 2 2 2" xfId="4973"/>
    <cellStyle name="_Power Cost Value Copy 11.30.05 gas 1.09.06 AURORA at 1.10.06_Direct Assignment Distribution Plant 2008 2 3" xfId="4974"/>
    <cellStyle name="_Power Cost Value Copy 11.30.05 gas 1.09.06 AURORA at 1.10.06_Direct Assignment Distribution Plant 2008 2 3 2" xfId="4975"/>
    <cellStyle name="_Power Cost Value Copy 11.30.05 gas 1.09.06 AURORA at 1.10.06_Direct Assignment Distribution Plant 2008 2 4" xfId="4976"/>
    <cellStyle name="_Power Cost Value Copy 11.30.05 gas 1.09.06 AURORA at 1.10.06_Direct Assignment Distribution Plant 2008 2 4 2" xfId="4977"/>
    <cellStyle name="_Power Cost Value Copy 11.30.05 gas 1.09.06 AURORA at 1.10.06_Direct Assignment Distribution Plant 2008 3" xfId="4978"/>
    <cellStyle name="_Power Cost Value Copy 11.30.05 gas 1.09.06 AURORA at 1.10.06_Direct Assignment Distribution Plant 2008 3 2" xfId="4979"/>
    <cellStyle name="_Power Cost Value Copy 11.30.05 gas 1.09.06 AURORA at 1.10.06_Direct Assignment Distribution Plant 2008 4" xfId="4980"/>
    <cellStyle name="_Power Cost Value Copy 11.30.05 gas 1.09.06 AURORA at 1.10.06_Direct Assignment Distribution Plant 2008 4 2" xfId="4981"/>
    <cellStyle name="_Power Cost Value Copy 11.30.05 gas 1.09.06 AURORA at 1.10.06_Direct Assignment Distribution Plant 2008 5" xfId="4982"/>
    <cellStyle name="_Power Cost Value Copy 11.30.05 gas 1.09.06 AURORA at 1.10.06_Direct Assignment Distribution Plant 2008_Low Income 2010 RevRequirement" xfId="9449"/>
    <cellStyle name="_Power Cost Value Copy 11.30.05 gas 1.09.06 AURORA at 1.10.06_Direct Assignment Distribution Plant 2008_Low Income 2010 RevRequirement (2)" xfId="9450"/>
    <cellStyle name="_Power Cost Value Copy 11.30.05 gas 1.09.06 AURORA at 1.10.06_Direct Assignment Distribution Plant 2008_Oct2010toSep2011LwIncLead" xfId="9451"/>
    <cellStyle name="_Power Cost Value Copy 11.30.05 gas 1.09.06 AURORA at 1.10.06_Electric COS Inputs" xfId="4983"/>
    <cellStyle name="_Power Cost Value Copy 11.30.05 gas 1.09.06 AURORA at 1.10.06_Electric COS Inputs 2" xfId="4984"/>
    <cellStyle name="_Power Cost Value Copy 11.30.05 gas 1.09.06 AURORA at 1.10.06_Electric COS Inputs 2 2" xfId="4985"/>
    <cellStyle name="_Power Cost Value Copy 11.30.05 gas 1.09.06 AURORA at 1.10.06_Electric COS Inputs 2 2 2" xfId="4986"/>
    <cellStyle name="_Power Cost Value Copy 11.30.05 gas 1.09.06 AURORA at 1.10.06_Electric COS Inputs 2 3" xfId="4987"/>
    <cellStyle name="_Power Cost Value Copy 11.30.05 gas 1.09.06 AURORA at 1.10.06_Electric COS Inputs 2 3 2" xfId="4988"/>
    <cellStyle name="_Power Cost Value Copy 11.30.05 gas 1.09.06 AURORA at 1.10.06_Electric COS Inputs 2 4" xfId="4989"/>
    <cellStyle name="_Power Cost Value Copy 11.30.05 gas 1.09.06 AURORA at 1.10.06_Electric COS Inputs 2 4 2" xfId="4990"/>
    <cellStyle name="_Power Cost Value Copy 11.30.05 gas 1.09.06 AURORA at 1.10.06_Electric COS Inputs 3" xfId="4991"/>
    <cellStyle name="_Power Cost Value Copy 11.30.05 gas 1.09.06 AURORA at 1.10.06_Electric COS Inputs 3 2" xfId="4992"/>
    <cellStyle name="_Power Cost Value Copy 11.30.05 gas 1.09.06 AURORA at 1.10.06_Electric COS Inputs 4" xfId="4993"/>
    <cellStyle name="_Power Cost Value Copy 11.30.05 gas 1.09.06 AURORA at 1.10.06_Electric COS Inputs 4 2" xfId="4994"/>
    <cellStyle name="_Power Cost Value Copy 11.30.05 gas 1.09.06 AURORA at 1.10.06_Electric COS Inputs 5" xfId="4995"/>
    <cellStyle name="_Power Cost Value Copy 11.30.05 gas 1.09.06 AURORA at 1.10.06_Electric COS Inputs_Low Income 2010 RevRequirement" xfId="9452"/>
    <cellStyle name="_Power Cost Value Copy 11.30.05 gas 1.09.06 AURORA at 1.10.06_Electric COS Inputs_Low Income 2010 RevRequirement (2)" xfId="9453"/>
    <cellStyle name="_Power Cost Value Copy 11.30.05 gas 1.09.06 AURORA at 1.10.06_Electric COS Inputs_Oct2010toSep2011LwIncLead" xfId="9454"/>
    <cellStyle name="_Power Cost Value Copy 11.30.05 gas 1.09.06 AURORA at 1.10.06_Electric Rate Spread and Rate Design 3.23.09" xfId="4996"/>
    <cellStyle name="_Power Cost Value Copy 11.30.05 gas 1.09.06 AURORA at 1.10.06_Electric Rate Spread and Rate Design 3.23.09 2" xfId="4997"/>
    <cellStyle name="_Power Cost Value Copy 11.30.05 gas 1.09.06 AURORA at 1.10.06_Electric Rate Spread and Rate Design 3.23.09 2 2" xfId="4998"/>
    <cellStyle name="_Power Cost Value Copy 11.30.05 gas 1.09.06 AURORA at 1.10.06_Electric Rate Spread and Rate Design 3.23.09 2 2 2" xfId="4999"/>
    <cellStyle name="_Power Cost Value Copy 11.30.05 gas 1.09.06 AURORA at 1.10.06_Electric Rate Spread and Rate Design 3.23.09 2 3" xfId="5000"/>
    <cellStyle name="_Power Cost Value Copy 11.30.05 gas 1.09.06 AURORA at 1.10.06_Electric Rate Spread and Rate Design 3.23.09 2 3 2" xfId="5001"/>
    <cellStyle name="_Power Cost Value Copy 11.30.05 gas 1.09.06 AURORA at 1.10.06_Electric Rate Spread and Rate Design 3.23.09 2 4" xfId="5002"/>
    <cellStyle name="_Power Cost Value Copy 11.30.05 gas 1.09.06 AURORA at 1.10.06_Electric Rate Spread and Rate Design 3.23.09 2 4 2" xfId="5003"/>
    <cellStyle name="_Power Cost Value Copy 11.30.05 gas 1.09.06 AURORA at 1.10.06_Electric Rate Spread and Rate Design 3.23.09 3" xfId="5004"/>
    <cellStyle name="_Power Cost Value Copy 11.30.05 gas 1.09.06 AURORA at 1.10.06_Electric Rate Spread and Rate Design 3.23.09 3 2" xfId="5005"/>
    <cellStyle name="_Power Cost Value Copy 11.30.05 gas 1.09.06 AURORA at 1.10.06_Electric Rate Spread and Rate Design 3.23.09 4" xfId="5006"/>
    <cellStyle name="_Power Cost Value Copy 11.30.05 gas 1.09.06 AURORA at 1.10.06_Electric Rate Spread and Rate Design 3.23.09 4 2" xfId="5007"/>
    <cellStyle name="_Power Cost Value Copy 11.30.05 gas 1.09.06 AURORA at 1.10.06_Electric Rate Spread and Rate Design 3.23.09 5" xfId="5008"/>
    <cellStyle name="_Power Cost Value Copy 11.30.05 gas 1.09.06 AURORA at 1.10.06_Electric Rate Spread and Rate Design 3.23.09_Low Income 2010 RevRequirement" xfId="9455"/>
    <cellStyle name="_Power Cost Value Copy 11.30.05 gas 1.09.06 AURORA at 1.10.06_Electric Rate Spread and Rate Design 3.23.09_Low Income 2010 RevRequirement (2)" xfId="9456"/>
    <cellStyle name="_Power Cost Value Copy 11.30.05 gas 1.09.06 AURORA at 1.10.06_Electric Rate Spread and Rate Design 3.23.09_Oct2010toSep2011LwIncLead" xfId="9457"/>
    <cellStyle name="_Power Cost Value Copy 11.30.05 gas 1.09.06 AURORA at 1.10.06_Exh A-1 resulting from UE-112050 effective Jan 1 2012" xfId="5009"/>
    <cellStyle name="_Power Cost Value Copy 11.30.05 gas 1.09.06 AURORA at 1.10.06_Exh G - Klamath Peaker PPA fr C Locke 2-12" xfId="5010"/>
    <cellStyle name="_Power Cost Value Copy 11.30.05 gas 1.09.06 AURORA at 1.10.06_Exhibit A-1 effective 4-1-11 fr S Free 12-11" xfId="5011"/>
    <cellStyle name="_Power Cost Value Copy 11.30.05 gas 1.09.06 AURORA at 1.10.06_Exhibit D fr R Gho 12-31-08" xfId="5012"/>
    <cellStyle name="_Power Cost Value Copy 11.30.05 gas 1.09.06 AURORA at 1.10.06_Exhibit D fr R Gho 12-31-08 2" xfId="5013"/>
    <cellStyle name="_Power Cost Value Copy 11.30.05 gas 1.09.06 AURORA at 1.10.06_Exhibit D fr R Gho 12-31-08 3" xfId="5014"/>
    <cellStyle name="_Power Cost Value Copy 11.30.05 gas 1.09.06 AURORA at 1.10.06_Exhibit D fr R Gho 12-31-08 v2" xfId="5015"/>
    <cellStyle name="_Power Cost Value Copy 11.30.05 gas 1.09.06 AURORA at 1.10.06_Exhibit D fr R Gho 12-31-08 v2 2" xfId="5016"/>
    <cellStyle name="_Power Cost Value Copy 11.30.05 gas 1.09.06 AURORA at 1.10.06_Exhibit D fr R Gho 12-31-08 v2 3" xfId="5017"/>
    <cellStyle name="_Power Cost Value Copy 11.30.05 gas 1.09.06 AURORA at 1.10.06_Exhibit D fr R Gho 12-31-08 v2_NIM Summary" xfId="5018"/>
    <cellStyle name="_Power Cost Value Copy 11.30.05 gas 1.09.06 AURORA at 1.10.06_Exhibit D fr R Gho 12-31-08 v2_NIM Summary 2" xfId="5019"/>
    <cellStyle name="_Power Cost Value Copy 11.30.05 gas 1.09.06 AURORA at 1.10.06_Exhibit D fr R Gho 12-31-08 v2_NIM Summary 3" xfId="5020"/>
    <cellStyle name="_Power Cost Value Copy 11.30.05 gas 1.09.06 AURORA at 1.10.06_Exhibit D fr R Gho 12-31-08_NIM Summary" xfId="5021"/>
    <cellStyle name="_Power Cost Value Copy 11.30.05 gas 1.09.06 AURORA at 1.10.06_Exhibit D fr R Gho 12-31-08_NIM Summary 2" xfId="5022"/>
    <cellStyle name="_Power Cost Value Copy 11.30.05 gas 1.09.06 AURORA at 1.10.06_Exhibit D fr R Gho 12-31-08_NIM Summary 3" xfId="5023"/>
    <cellStyle name="_Power Cost Value Copy 11.30.05 gas 1.09.06 AURORA at 1.10.06_Hopkins Ridge Prepaid Tran - Interest Earned RY 12ME Feb  '11" xfId="5024"/>
    <cellStyle name="_Power Cost Value Copy 11.30.05 gas 1.09.06 AURORA at 1.10.06_Hopkins Ridge Prepaid Tran - Interest Earned RY 12ME Feb  '11 2" xfId="5025"/>
    <cellStyle name="_Power Cost Value Copy 11.30.05 gas 1.09.06 AURORA at 1.10.06_Hopkins Ridge Prepaid Tran - Interest Earned RY 12ME Feb  '11 3" xfId="5026"/>
    <cellStyle name="_Power Cost Value Copy 11.30.05 gas 1.09.06 AURORA at 1.10.06_Hopkins Ridge Prepaid Tran - Interest Earned RY 12ME Feb  '11_NIM Summary" xfId="5027"/>
    <cellStyle name="_Power Cost Value Copy 11.30.05 gas 1.09.06 AURORA at 1.10.06_Hopkins Ridge Prepaid Tran - Interest Earned RY 12ME Feb  '11_NIM Summary 2" xfId="5028"/>
    <cellStyle name="_Power Cost Value Copy 11.30.05 gas 1.09.06 AURORA at 1.10.06_Hopkins Ridge Prepaid Tran - Interest Earned RY 12ME Feb  '11_NIM Summary 3" xfId="5029"/>
    <cellStyle name="_Power Cost Value Copy 11.30.05 gas 1.09.06 AURORA at 1.10.06_Hopkins Ridge Prepaid Tran - Interest Earned RY 12ME Feb  '11_Transmission Workbook for May BOD" xfId="5030"/>
    <cellStyle name="_Power Cost Value Copy 11.30.05 gas 1.09.06 AURORA at 1.10.06_Hopkins Ridge Prepaid Tran - Interest Earned RY 12ME Feb  '11_Transmission Workbook for May BOD 2" xfId="5031"/>
    <cellStyle name="_Power Cost Value Copy 11.30.05 gas 1.09.06 AURORA at 1.10.06_Hopkins Ridge Prepaid Tran - Interest Earned RY 12ME Feb  '11_Transmission Workbook for May BOD 3" xfId="5032"/>
    <cellStyle name="_Power Cost Value Copy 11.30.05 gas 1.09.06 AURORA at 1.10.06_INPUTS" xfId="5033"/>
    <cellStyle name="_Power Cost Value Copy 11.30.05 gas 1.09.06 AURORA at 1.10.06_INPUTS 2" xfId="5034"/>
    <cellStyle name="_Power Cost Value Copy 11.30.05 gas 1.09.06 AURORA at 1.10.06_INPUTS 2 2" xfId="5035"/>
    <cellStyle name="_Power Cost Value Copy 11.30.05 gas 1.09.06 AURORA at 1.10.06_INPUTS 2 2 2" xfId="5036"/>
    <cellStyle name="_Power Cost Value Copy 11.30.05 gas 1.09.06 AURORA at 1.10.06_INPUTS 2 3" xfId="5037"/>
    <cellStyle name="_Power Cost Value Copy 11.30.05 gas 1.09.06 AURORA at 1.10.06_INPUTS 2 3 2" xfId="5038"/>
    <cellStyle name="_Power Cost Value Copy 11.30.05 gas 1.09.06 AURORA at 1.10.06_INPUTS 2 4" xfId="5039"/>
    <cellStyle name="_Power Cost Value Copy 11.30.05 gas 1.09.06 AURORA at 1.10.06_INPUTS 2 4 2" xfId="5040"/>
    <cellStyle name="_Power Cost Value Copy 11.30.05 gas 1.09.06 AURORA at 1.10.06_INPUTS 3" xfId="5041"/>
    <cellStyle name="_Power Cost Value Copy 11.30.05 gas 1.09.06 AURORA at 1.10.06_INPUTS 3 2" xfId="5042"/>
    <cellStyle name="_Power Cost Value Copy 11.30.05 gas 1.09.06 AURORA at 1.10.06_INPUTS 4" xfId="5043"/>
    <cellStyle name="_Power Cost Value Copy 11.30.05 gas 1.09.06 AURORA at 1.10.06_INPUTS 4 2" xfId="5044"/>
    <cellStyle name="_Power Cost Value Copy 11.30.05 gas 1.09.06 AURORA at 1.10.06_INPUTS 5" xfId="5045"/>
    <cellStyle name="_Power Cost Value Copy 11.30.05 gas 1.09.06 AURORA at 1.10.06_INPUTS_Low Income 2010 RevRequirement" xfId="9458"/>
    <cellStyle name="_Power Cost Value Copy 11.30.05 gas 1.09.06 AURORA at 1.10.06_INPUTS_Low Income 2010 RevRequirement (2)" xfId="9459"/>
    <cellStyle name="_Power Cost Value Copy 11.30.05 gas 1.09.06 AURORA at 1.10.06_INPUTS_Oct2010toSep2011LwIncLead" xfId="9460"/>
    <cellStyle name="_Power Cost Value Copy 11.30.05 gas 1.09.06 AURORA at 1.10.06_Leased Transformer &amp; Substation Plant &amp; Rev 12-2009" xfId="5046"/>
    <cellStyle name="_Power Cost Value Copy 11.30.05 gas 1.09.06 AURORA at 1.10.06_Leased Transformer &amp; Substation Plant &amp; Rev 12-2009 2" xfId="5047"/>
    <cellStyle name="_Power Cost Value Copy 11.30.05 gas 1.09.06 AURORA at 1.10.06_Leased Transformer &amp; Substation Plant &amp; Rev 12-2009 2 2" xfId="5048"/>
    <cellStyle name="_Power Cost Value Copy 11.30.05 gas 1.09.06 AURORA at 1.10.06_Leased Transformer &amp; Substation Plant &amp; Rev 12-2009 2 2 2" xfId="5049"/>
    <cellStyle name="_Power Cost Value Copy 11.30.05 gas 1.09.06 AURORA at 1.10.06_Leased Transformer &amp; Substation Plant &amp; Rev 12-2009 2 3" xfId="5050"/>
    <cellStyle name="_Power Cost Value Copy 11.30.05 gas 1.09.06 AURORA at 1.10.06_Leased Transformer &amp; Substation Plant &amp; Rev 12-2009 2 3 2" xfId="5051"/>
    <cellStyle name="_Power Cost Value Copy 11.30.05 gas 1.09.06 AURORA at 1.10.06_Leased Transformer &amp; Substation Plant &amp; Rev 12-2009 2 4" xfId="5052"/>
    <cellStyle name="_Power Cost Value Copy 11.30.05 gas 1.09.06 AURORA at 1.10.06_Leased Transformer &amp; Substation Plant &amp; Rev 12-2009 2 4 2" xfId="5053"/>
    <cellStyle name="_Power Cost Value Copy 11.30.05 gas 1.09.06 AURORA at 1.10.06_Leased Transformer &amp; Substation Plant &amp; Rev 12-2009 3" xfId="5054"/>
    <cellStyle name="_Power Cost Value Copy 11.30.05 gas 1.09.06 AURORA at 1.10.06_Leased Transformer &amp; Substation Plant &amp; Rev 12-2009 3 2" xfId="5055"/>
    <cellStyle name="_Power Cost Value Copy 11.30.05 gas 1.09.06 AURORA at 1.10.06_Leased Transformer &amp; Substation Plant &amp; Rev 12-2009 4" xfId="5056"/>
    <cellStyle name="_Power Cost Value Copy 11.30.05 gas 1.09.06 AURORA at 1.10.06_Leased Transformer &amp; Substation Plant &amp; Rev 12-2009 4 2" xfId="5057"/>
    <cellStyle name="_Power Cost Value Copy 11.30.05 gas 1.09.06 AURORA at 1.10.06_Leased Transformer &amp; Substation Plant &amp; Rev 12-2009 5" xfId="5058"/>
    <cellStyle name="_Power Cost Value Copy 11.30.05 gas 1.09.06 AURORA at 1.10.06_Leased Transformer &amp; Substation Plant &amp; Rev 12-2009_Low Income 2010 RevRequirement" xfId="9461"/>
    <cellStyle name="_Power Cost Value Copy 11.30.05 gas 1.09.06 AURORA at 1.10.06_Leased Transformer &amp; Substation Plant &amp; Rev 12-2009_Low Income 2010 RevRequirement (2)" xfId="9462"/>
    <cellStyle name="_Power Cost Value Copy 11.30.05 gas 1.09.06 AURORA at 1.10.06_Leased Transformer &amp; Substation Plant &amp; Rev 12-2009_Oct2010toSep2011LwIncLead" xfId="9463"/>
    <cellStyle name="_Power Cost Value Copy 11.30.05 gas 1.09.06 AURORA at 1.10.06_Low Income 2010 RevRequirement" xfId="9464"/>
    <cellStyle name="_Power Cost Value Copy 11.30.05 gas 1.09.06 AURORA at 1.10.06_Low Income 2010 RevRequirement (2)" xfId="9465"/>
    <cellStyle name="_Power Cost Value Copy 11.30.05 gas 1.09.06 AURORA at 1.10.06_NIM Summary" xfId="5059"/>
    <cellStyle name="_Power Cost Value Copy 11.30.05 gas 1.09.06 AURORA at 1.10.06_NIM Summary 09GRC" xfId="5060"/>
    <cellStyle name="_Power Cost Value Copy 11.30.05 gas 1.09.06 AURORA at 1.10.06_NIM Summary 09GRC 2" xfId="5061"/>
    <cellStyle name="_Power Cost Value Copy 11.30.05 gas 1.09.06 AURORA at 1.10.06_NIM Summary 09GRC 3" xfId="5062"/>
    <cellStyle name="_Power Cost Value Copy 11.30.05 gas 1.09.06 AURORA at 1.10.06_NIM Summary 10" xfId="5063"/>
    <cellStyle name="_Power Cost Value Copy 11.30.05 gas 1.09.06 AURORA at 1.10.06_NIM Summary 2" xfId="5064"/>
    <cellStyle name="_Power Cost Value Copy 11.30.05 gas 1.09.06 AURORA at 1.10.06_NIM Summary 3" xfId="5065"/>
    <cellStyle name="_Power Cost Value Copy 11.30.05 gas 1.09.06 AURORA at 1.10.06_NIM Summary 4" xfId="5066"/>
    <cellStyle name="_Power Cost Value Copy 11.30.05 gas 1.09.06 AURORA at 1.10.06_NIM Summary 5" xfId="5067"/>
    <cellStyle name="_Power Cost Value Copy 11.30.05 gas 1.09.06 AURORA at 1.10.06_NIM Summary 6" xfId="5068"/>
    <cellStyle name="_Power Cost Value Copy 11.30.05 gas 1.09.06 AURORA at 1.10.06_NIM Summary 7" xfId="5069"/>
    <cellStyle name="_Power Cost Value Copy 11.30.05 gas 1.09.06 AURORA at 1.10.06_NIM Summary 8" xfId="5070"/>
    <cellStyle name="_Power Cost Value Copy 11.30.05 gas 1.09.06 AURORA at 1.10.06_NIM Summary 9" xfId="5071"/>
    <cellStyle name="_Power Cost Value Copy 11.30.05 gas 1.09.06 AURORA at 1.10.06_Oct2010toSep2011LwIncLead" xfId="9466"/>
    <cellStyle name="_Power Cost Value Copy 11.30.05 gas 1.09.06 AURORA at 1.10.06_PCA 10 -  Exhibit D Dec 2011" xfId="5072"/>
    <cellStyle name="_Power Cost Value Copy 11.30.05 gas 1.09.06 AURORA at 1.10.06_PCA 10 -  Exhibit D from A Kellogg Jan 2011" xfId="5073"/>
    <cellStyle name="_Power Cost Value Copy 11.30.05 gas 1.09.06 AURORA at 1.10.06_PCA 10 -  Exhibit D from A Kellogg July 2011" xfId="5074"/>
    <cellStyle name="_Power Cost Value Copy 11.30.05 gas 1.09.06 AURORA at 1.10.06_PCA 10 -  Exhibit D from S Free Rcv'd 12-11" xfId="5075"/>
    <cellStyle name="_Power Cost Value Copy 11.30.05 gas 1.09.06 AURORA at 1.10.06_PCA 11 -  Exhibit D Apr 2012 fr A Kellogg v2" xfId="5076"/>
    <cellStyle name="_Power Cost Value Copy 11.30.05 gas 1.09.06 AURORA at 1.10.06_PCA 11 -  Exhibit D Jan 2012 fr A Kellogg" xfId="5077"/>
    <cellStyle name="_Power Cost Value Copy 11.30.05 gas 1.09.06 AURORA at 1.10.06_PCA 11 -  Exhibit D Jan 2012 WF" xfId="5078"/>
    <cellStyle name="_Power Cost Value Copy 11.30.05 gas 1.09.06 AURORA at 1.10.06_PCA 7 - Exhibit D update 11_30_08 (2)" xfId="5079"/>
    <cellStyle name="_Power Cost Value Copy 11.30.05 gas 1.09.06 AURORA at 1.10.06_PCA 7 - Exhibit D update 11_30_08 (2) 2" xfId="5080"/>
    <cellStyle name="_Power Cost Value Copy 11.30.05 gas 1.09.06 AURORA at 1.10.06_PCA 7 - Exhibit D update 11_30_08 (2) 2 2" xfId="5081"/>
    <cellStyle name="_Power Cost Value Copy 11.30.05 gas 1.09.06 AURORA at 1.10.06_PCA 7 - Exhibit D update 11_30_08 (2) 3" xfId="5082"/>
    <cellStyle name="_Power Cost Value Copy 11.30.05 gas 1.09.06 AURORA at 1.10.06_PCA 7 - Exhibit D update 11_30_08 (2) 4" xfId="5083"/>
    <cellStyle name="_Power Cost Value Copy 11.30.05 gas 1.09.06 AURORA at 1.10.06_PCA 7 - Exhibit D update 11_30_08 (2)_NIM Summary" xfId="5084"/>
    <cellStyle name="_Power Cost Value Copy 11.30.05 gas 1.09.06 AURORA at 1.10.06_PCA 7 - Exhibit D update 11_30_08 (2)_NIM Summary 2" xfId="5085"/>
    <cellStyle name="_Power Cost Value Copy 11.30.05 gas 1.09.06 AURORA at 1.10.06_PCA 7 - Exhibit D update 11_30_08 (2)_NIM Summary 3" xfId="5086"/>
    <cellStyle name="_Power Cost Value Copy 11.30.05 gas 1.09.06 AURORA at 1.10.06_PCA 8 - Exhibit D update 12_31_09" xfId="5087"/>
    <cellStyle name="_Power Cost Value Copy 11.30.05 gas 1.09.06 AURORA at 1.10.06_PCA 8 - Exhibit D update 12_31_09 2" xfId="5088"/>
    <cellStyle name="_Power Cost Value Copy 11.30.05 gas 1.09.06 AURORA at 1.10.06_PCA 9 -  Exhibit D April 2010" xfId="5089"/>
    <cellStyle name="_Power Cost Value Copy 11.30.05 gas 1.09.06 AURORA at 1.10.06_PCA 9 -  Exhibit D April 2010 (3)" xfId="5090"/>
    <cellStyle name="_Power Cost Value Copy 11.30.05 gas 1.09.06 AURORA at 1.10.06_PCA 9 -  Exhibit D April 2010 (3) 2" xfId="5091"/>
    <cellStyle name="_Power Cost Value Copy 11.30.05 gas 1.09.06 AURORA at 1.10.06_PCA 9 -  Exhibit D April 2010 (3) 3" xfId="5092"/>
    <cellStyle name="_Power Cost Value Copy 11.30.05 gas 1.09.06 AURORA at 1.10.06_PCA 9 -  Exhibit D April 2010 2" xfId="5093"/>
    <cellStyle name="_Power Cost Value Copy 11.30.05 gas 1.09.06 AURORA at 1.10.06_PCA 9 -  Exhibit D April 2010 3" xfId="5094"/>
    <cellStyle name="_Power Cost Value Copy 11.30.05 gas 1.09.06 AURORA at 1.10.06_PCA 9 -  Exhibit D April 2010 4" xfId="5095"/>
    <cellStyle name="_Power Cost Value Copy 11.30.05 gas 1.09.06 AURORA at 1.10.06_PCA 9 -  Exhibit D April 2010 5" xfId="5096"/>
    <cellStyle name="_Power Cost Value Copy 11.30.05 gas 1.09.06 AURORA at 1.10.06_PCA 9 -  Exhibit D April 2010 6" xfId="5097"/>
    <cellStyle name="_Power Cost Value Copy 11.30.05 gas 1.09.06 AURORA at 1.10.06_PCA 9 -  Exhibit D April 2010 7" xfId="5098"/>
    <cellStyle name="_Power Cost Value Copy 11.30.05 gas 1.09.06 AURORA at 1.10.06_PCA 9 -  Exhibit D Feb 2010" xfId="5099"/>
    <cellStyle name="_Power Cost Value Copy 11.30.05 gas 1.09.06 AURORA at 1.10.06_PCA 9 -  Exhibit D Feb 2010 2" xfId="5100"/>
    <cellStyle name="_Power Cost Value Copy 11.30.05 gas 1.09.06 AURORA at 1.10.06_PCA 9 -  Exhibit D Feb 2010 v2" xfId="5101"/>
    <cellStyle name="_Power Cost Value Copy 11.30.05 gas 1.09.06 AURORA at 1.10.06_PCA 9 -  Exhibit D Feb 2010 v2 2" xfId="5102"/>
    <cellStyle name="_Power Cost Value Copy 11.30.05 gas 1.09.06 AURORA at 1.10.06_PCA 9 -  Exhibit D Feb 2010 WF" xfId="5103"/>
    <cellStyle name="_Power Cost Value Copy 11.30.05 gas 1.09.06 AURORA at 1.10.06_PCA 9 -  Exhibit D Feb 2010 WF 2" xfId="5104"/>
    <cellStyle name="_Power Cost Value Copy 11.30.05 gas 1.09.06 AURORA at 1.10.06_PCA 9 -  Exhibit D Jan 2010" xfId="5105"/>
    <cellStyle name="_Power Cost Value Copy 11.30.05 gas 1.09.06 AURORA at 1.10.06_PCA 9 -  Exhibit D Jan 2010 2" xfId="5106"/>
    <cellStyle name="_Power Cost Value Copy 11.30.05 gas 1.09.06 AURORA at 1.10.06_PCA 9 -  Exhibit D March 2010 (2)" xfId="5107"/>
    <cellStyle name="_Power Cost Value Copy 11.30.05 gas 1.09.06 AURORA at 1.10.06_PCA 9 -  Exhibit D March 2010 (2) 2" xfId="5108"/>
    <cellStyle name="_Power Cost Value Copy 11.30.05 gas 1.09.06 AURORA at 1.10.06_PCA 9 -  Exhibit D Nov 2010" xfId="5109"/>
    <cellStyle name="_Power Cost Value Copy 11.30.05 gas 1.09.06 AURORA at 1.10.06_PCA 9 -  Exhibit D Nov 2010 2" xfId="5110"/>
    <cellStyle name="_Power Cost Value Copy 11.30.05 gas 1.09.06 AURORA at 1.10.06_PCA 9 - Exhibit D at August 2010" xfId="5111"/>
    <cellStyle name="_Power Cost Value Copy 11.30.05 gas 1.09.06 AURORA at 1.10.06_PCA 9 - Exhibit D at August 2010 2" xfId="5112"/>
    <cellStyle name="_Power Cost Value Copy 11.30.05 gas 1.09.06 AURORA at 1.10.06_PCA 9 - Exhibit D June 2010 GRC" xfId="5113"/>
    <cellStyle name="_Power Cost Value Copy 11.30.05 gas 1.09.06 AURORA at 1.10.06_PCA 9 - Exhibit D June 2010 GRC 2" xfId="5114"/>
    <cellStyle name="_Power Cost Value Copy 11.30.05 gas 1.09.06 AURORA at 1.10.06_Power Costs - Comparison bx Rbtl-Staff-Jt-PC" xfId="5115"/>
    <cellStyle name="_Power Cost Value Copy 11.30.05 gas 1.09.06 AURORA at 1.10.06_Power Costs - Comparison bx Rbtl-Staff-Jt-PC 2" xfId="5116"/>
    <cellStyle name="_Power Cost Value Copy 11.30.05 gas 1.09.06 AURORA at 1.10.06_Power Costs - Comparison bx Rbtl-Staff-Jt-PC 2 2" xfId="5117"/>
    <cellStyle name="_Power Cost Value Copy 11.30.05 gas 1.09.06 AURORA at 1.10.06_Power Costs - Comparison bx Rbtl-Staff-Jt-PC 3" xfId="5118"/>
    <cellStyle name="_Power Cost Value Copy 11.30.05 gas 1.09.06 AURORA at 1.10.06_Power Costs - Comparison bx Rbtl-Staff-Jt-PC_Adj Bench DR 3 for Initial Briefs (Electric)" xfId="5119"/>
    <cellStyle name="_Power Cost Value Copy 11.30.05 gas 1.09.06 AURORA at 1.10.06_Power Costs - Comparison bx Rbtl-Staff-Jt-PC_Adj Bench DR 3 for Initial Briefs (Electric) 2" xfId="5120"/>
    <cellStyle name="_Power Cost Value Copy 11.30.05 gas 1.09.06 AURORA at 1.10.06_Power Costs - Comparison bx Rbtl-Staff-Jt-PC_Adj Bench DR 3 for Initial Briefs (Electric) 2 2" xfId="5121"/>
    <cellStyle name="_Power Cost Value Copy 11.30.05 gas 1.09.06 AURORA at 1.10.06_Power Costs - Comparison bx Rbtl-Staff-Jt-PC_Adj Bench DR 3 for Initial Briefs (Electric) 3" xfId="5122"/>
    <cellStyle name="_Power Cost Value Copy 11.30.05 gas 1.09.06 AURORA at 1.10.06_Power Costs - Comparison bx Rbtl-Staff-Jt-PC_Electric Rev Req Model (2009 GRC) Rebuttal" xfId="5123"/>
    <cellStyle name="_Power Cost Value Copy 11.30.05 gas 1.09.06 AURORA at 1.10.06_Power Costs - Comparison bx Rbtl-Staff-Jt-PC_Electric Rev Req Model (2009 GRC) Rebuttal 2" xfId="5124"/>
    <cellStyle name="_Power Cost Value Copy 11.30.05 gas 1.09.06 AURORA at 1.10.06_Power Costs - Comparison bx Rbtl-Staff-Jt-PC_Electric Rev Req Model (2009 GRC) Rebuttal 2 2" xfId="5125"/>
    <cellStyle name="_Power Cost Value Copy 11.30.05 gas 1.09.06 AURORA at 1.10.06_Power Costs - Comparison bx Rbtl-Staff-Jt-PC_Electric Rev Req Model (2009 GRC) Rebuttal 3" xfId="5126"/>
    <cellStyle name="_Power Cost Value Copy 11.30.05 gas 1.09.06 AURORA at 1.10.06_Power Costs - Comparison bx Rbtl-Staff-Jt-PC_Electric Rev Req Model (2009 GRC) Rebuttal REmoval of New  WH Solar AdjustMI" xfId="5127"/>
    <cellStyle name="_Power Cost Value Copy 11.30.05 gas 1.09.06 AURORA at 1.10.06_Power Costs - Comparison bx Rbtl-Staff-Jt-PC_Electric Rev Req Model (2009 GRC) Rebuttal REmoval of New  WH Solar AdjustMI 2" xfId="5128"/>
    <cellStyle name="_Power Cost Value Copy 11.30.05 gas 1.09.06 AURORA at 1.10.06_Power Costs - Comparison bx Rbtl-Staff-Jt-PC_Electric Rev Req Model (2009 GRC) Rebuttal REmoval of New  WH Solar AdjustMI 2 2" xfId="5129"/>
    <cellStyle name="_Power Cost Value Copy 11.30.05 gas 1.09.06 AURORA at 1.10.06_Power Costs - Comparison bx Rbtl-Staff-Jt-PC_Electric Rev Req Model (2009 GRC) Rebuttal REmoval of New  WH Solar AdjustMI 3" xfId="5130"/>
    <cellStyle name="_Power Cost Value Copy 11.30.05 gas 1.09.06 AURORA at 1.10.06_Power Costs - Comparison bx Rbtl-Staff-Jt-PC_Electric Rev Req Model (2009 GRC) Revised 01-18-2010" xfId="5131"/>
    <cellStyle name="_Power Cost Value Copy 11.30.05 gas 1.09.06 AURORA at 1.10.06_Power Costs - Comparison bx Rbtl-Staff-Jt-PC_Electric Rev Req Model (2009 GRC) Revised 01-18-2010 2" xfId="5132"/>
    <cellStyle name="_Power Cost Value Copy 11.30.05 gas 1.09.06 AURORA at 1.10.06_Power Costs - Comparison bx Rbtl-Staff-Jt-PC_Electric Rev Req Model (2009 GRC) Revised 01-18-2010 2 2" xfId="5133"/>
    <cellStyle name="_Power Cost Value Copy 11.30.05 gas 1.09.06 AURORA at 1.10.06_Power Costs - Comparison bx Rbtl-Staff-Jt-PC_Electric Rev Req Model (2009 GRC) Revised 01-18-2010 3" xfId="5134"/>
    <cellStyle name="_Power Cost Value Copy 11.30.05 gas 1.09.06 AURORA at 1.10.06_Power Costs - Comparison bx Rbtl-Staff-Jt-PC_Final Order Electric EXHIBIT A-1" xfId="5135"/>
    <cellStyle name="_Power Cost Value Copy 11.30.05 gas 1.09.06 AURORA at 1.10.06_Power Costs - Comparison bx Rbtl-Staff-Jt-PC_Final Order Electric EXHIBIT A-1 2" xfId="5136"/>
    <cellStyle name="_Power Cost Value Copy 11.30.05 gas 1.09.06 AURORA at 1.10.06_Power Costs - Comparison bx Rbtl-Staff-Jt-PC_Final Order Electric EXHIBIT A-1 2 2" xfId="5137"/>
    <cellStyle name="_Power Cost Value Copy 11.30.05 gas 1.09.06 AURORA at 1.10.06_Power Costs - Comparison bx Rbtl-Staff-Jt-PC_Final Order Electric EXHIBIT A-1 3" xfId="5138"/>
    <cellStyle name="_Power Cost Value Copy 11.30.05 gas 1.09.06 AURORA at 1.10.06_Production Adj 4.37" xfId="5139"/>
    <cellStyle name="_Power Cost Value Copy 11.30.05 gas 1.09.06 AURORA at 1.10.06_Production Adj 4.37 2" xfId="5140"/>
    <cellStyle name="_Power Cost Value Copy 11.30.05 gas 1.09.06 AURORA at 1.10.06_Production Adj 4.37 2 2" xfId="5141"/>
    <cellStyle name="_Power Cost Value Copy 11.30.05 gas 1.09.06 AURORA at 1.10.06_Production Adj 4.37 3" xfId="5142"/>
    <cellStyle name="_Power Cost Value Copy 11.30.05 gas 1.09.06 AURORA at 1.10.06_Purchased Power Adj 4.03" xfId="5143"/>
    <cellStyle name="_Power Cost Value Copy 11.30.05 gas 1.09.06 AURORA at 1.10.06_Purchased Power Adj 4.03 2" xfId="5144"/>
    <cellStyle name="_Power Cost Value Copy 11.30.05 gas 1.09.06 AURORA at 1.10.06_Purchased Power Adj 4.03 2 2" xfId="5145"/>
    <cellStyle name="_Power Cost Value Copy 11.30.05 gas 1.09.06 AURORA at 1.10.06_Purchased Power Adj 4.03 3" xfId="5146"/>
    <cellStyle name="_Power Cost Value Copy 11.30.05 gas 1.09.06 AURORA at 1.10.06_Rate Design Sch 24" xfId="5147"/>
    <cellStyle name="_Power Cost Value Copy 11.30.05 gas 1.09.06 AURORA at 1.10.06_Rate Design Sch 24 2" xfId="5148"/>
    <cellStyle name="_Power Cost Value Copy 11.30.05 gas 1.09.06 AURORA at 1.10.06_Rate Design Sch 25" xfId="5149"/>
    <cellStyle name="_Power Cost Value Copy 11.30.05 gas 1.09.06 AURORA at 1.10.06_Rate Design Sch 25 2" xfId="5150"/>
    <cellStyle name="_Power Cost Value Copy 11.30.05 gas 1.09.06 AURORA at 1.10.06_Rate Design Sch 25 2 2" xfId="5151"/>
    <cellStyle name="_Power Cost Value Copy 11.30.05 gas 1.09.06 AURORA at 1.10.06_Rate Design Sch 25 3" xfId="5152"/>
    <cellStyle name="_Power Cost Value Copy 11.30.05 gas 1.09.06 AURORA at 1.10.06_Rate Design Sch 26" xfId="5153"/>
    <cellStyle name="_Power Cost Value Copy 11.30.05 gas 1.09.06 AURORA at 1.10.06_Rate Design Sch 26 2" xfId="5154"/>
    <cellStyle name="_Power Cost Value Copy 11.30.05 gas 1.09.06 AURORA at 1.10.06_Rate Design Sch 26 2 2" xfId="5155"/>
    <cellStyle name="_Power Cost Value Copy 11.30.05 gas 1.09.06 AURORA at 1.10.06_Rate Design Sch 26 3" xfId="5156"/>
    <cellStyle name="_Power Cost Value Copy 11.30.05 gas 1.09.06 AURORA at 1.10.06_Rate Design Sch 31" xfId="5157"/>
    <cellStyle name="_Power Cost Value Copy 11.30.05 gas 1.09.06 AURORA at 1.10.06_Rate Design Sch 31 2" xfId="5158"/>
    <cellStyle name="_Power Cost Value Copy 11.30.05 gas 1.09.06 AURORA at 1.10.06_Rate Design Sch 31 2 2" xfId="5159"/>
    <cellStyle name="_Power Cost Value Copy 11.30.05 gas 1.09.06 AURORA at 1.10.06_Rate Design Sch 31 3" xfId="5160"/>
    <cellStyle name="_Power Cost Value Copy 11.30.05 gas 1.09.06 AURORA at 1.10.06_Rate Design Sch 43" xfId="5161"/>
    <cellStyle name="_Power Cost Value Copy 11.30.05 gas 1.09.06 AURORA at 1.10.06_Rate Design Sch 43 2" xfId="5162"/>
    <cellStyle name="_Power Cost Value Copy 11.30.05 gas 1.09.06 AURORA at 1.10.06_Rate Design Sch 43 2 2" xfId="5163"/>
    <cellStyle name="_Power Cost Value Copy 11.30.05 gas 1.09.06 AURORA at 1.10.06_Rate Design Sch 43 3" xfId="5164"/>
    <cellStyle name="_Power Cost Value Copy 11.30.05 gas 1.09.06 AURORA at 1.10.06_Rate Design Sch 448-449" xfId="5165"/>
    <cellStyle name="_Power Cost Value Copy 11.30.05 gas 1.09.06 AURORA at 1.10.06_Rate Design Sch 448-449 2" xfId="5166"/>
    <cellStyle name="_Power Cost Value Copy 11.30.05 gas 1.09.06 AURORA at 1.10.06_Rate Design Sch 46" xfId="5167"/>
    <cellStyle name="_Power Cost Value Copy 11.30.05 gas 1.09.06 AURORA at 1.10.06_Rate Design Sch 46 2" xfId="5168"/>
    <cellStyle name="_Power Cost Value Copy 11.30.05 gas 1.09.06 AURORA at 1.10.06_Rate Design Sch 46 2 2" xfId="5169"/>
    <cellStyle name="_Power Cost Value Copy 11.30.05 gas 1.09.06 AURORA at 1.10.06_Rate Design Sch 46 3" xfId="5170"/>
    <cellStyle name="_Power Cost Value Copy 11.30.05 gas 1.09.06 AURORA at 1.10.06_Rate Spread" xfId="5171"/>
    <cellStyle name="_Power Cost Value Copy 11.30.05 gas 1.09.06 AURORA at 1.10.06_Rate Spread 2" xfId="5172"/>
    <cellStyle name="_Power Cost Value Copy 11.30.05 gas 1.09.06 AURORA at 1.10.06_Rate Spread 2 2" xfId="5173"/>
    <cellStyle name="_Power Cost Value Copy 11.30.05 gas 1.09.06 AURORA at 1.10.06_Rate Spread 3" xfId="5174"/>
    <cellStyle name="_Power Cost Value Copy 11.30.05 gas 1.09.06 AURORA at 1.10.06_Rebuttal Power Costs" xfId="5175"/>
    <cellStyle name="_Power Cost Value Copy 11.30.05 gas 1.09.06 AURORA at 1.10.06_Rebuttal Power Costs 2" xfId="5176"/>
    <cellStyle name="_Power Cost Value Copy 11.30.05 gas 1.09.06 AURORA at 1.10.06_Rebuttal Power Costs 2 2" xfId="5177"/>
    <cellStyle name="_Power Cost Value Copy 11.30.05 gas 1.09.06 AURORA at 1.10.06_Rebuttal Power Costs 3" xfId="5178"/>
    <cellStyle name="_Power Cost Value Copy 11.30.05 gas 1.09.06 AURORA at 1.10.06_Rebuttal Power Costs_Adj Bench DR 3 for Initial Briefs (Electric)" xfId="5179"/>
    <cellStyle name="_Power Cost Value Copy 11.30.05 gas 1.09.06 AURORA at 1.10.06_Rebuttal Power Costs_Adj Bench DR 3 for Initial Briefs (Electric) 2" xfId="5180"/>
    <cellStyle name="_Power Cost Value Copy 11.30.05 gas 1.09.06 AURORA at 1.10.06_Rebuttal Power Costs_Adj Bench DR 3 for Initial Briefs (Electric) 2 2" xfId="5181"/>
    <cellStyle name="_Power Cost Value Copy 11.30.05 gas 1.09.06 AURORA at 1.10.06_Rebuttal Power Costs_Adj Bench DR 3 for Initial Briefs (Electric) 3" xfId="5182"/>
    <cellStyle name="_Power Cost Value Copy 11.30.05 gas 1.09.06 AURORA at 1.10.06_Rebuttal Power Costs_Electric Rev Req Model (2009 GRC) Rebuttal" xfId="5183"/>
    <cellStyle name="_Power Cost Value Copy 11.30.05 gas 1.09.06 AURORA at 1.10.06_Rebuttal Power Costs_Electric Rev Req Model (2009 GRC) Rebuttal 2" xfId="5184"/>
    <cellStyle name="_Power Cost Value Copy 11.30.05 gas 1.09.06 AURORA at 1.10.06_Rebuttal Power Costs_Electric Rev Req Model (2009 GRC) Rebuttal 2 2" xfId="5185"/>
    <cellStyle name="_Power Cost Value Copy 11.30.05 gas 1.09.06 AURORA at 1.10.06_Rebuttal Power Costs_Electric Rev Req Model (2009 GRC) Rebuttal 3" xfId="5186"/>
    <cellStyle name="_Power Cost Value Copy 11.30.05 gas 1.09.06 AURORA at 1.10.06_Rebuttal Power Costs_Electric Rev Req Model (2009 GRC) Rebuttal REmoval of New  WH Solar AdjustMI" xfId="5187"/>
    <cellStyle name="_Power Cost Value Copy 11.30.05 gas 1.09.06 AURORA at 1.10.06_Rebuttal Power Costs_Electric Rev Req Model (2009 GRC) Rebuttal REmoval of New  WH Solar AdjustMI 2" xfId="5188"/>
    <cellStyle name="_Power Cost Value Copy 11.30.05 gas 1.09.06 AURORA at 1.10.06_Rebuttal Power Costs_Electric Rev Req Model (2009 GRC) Rebuttal REmoval of New  WH Solar AdjustMI 2 2" xfId="5189"/>
    <cellStyle name="_Power Cost Value Copy 11.30.05 gas 1.09.06 AURORA at 1.10.06_Rebuttal Power Costs_Electric Rev Req Model (2009 GRC) Rebuttal REmoval of New  WH Solar AdjustMI 3" xfId="5190"/>
    <cellStyle name="_Power Cost Value Copy 11.30.05 gas 1.09.06 AURORA at 1.10.06_Rebuttal Power Costs_Electric Rev Req Model (2009 GRC) Revised 01-18-2010" xfId="5191"/>
    <cellStyle name="_Power Cost Value Copy 11.30.05 gas 1.09.06 AURORA at 1.10.06_Rebuttal Power Costs_Electric Rev Req Model (2009 GRC) Revised 01-18-2010 2" xfId="5192"/>
    <cellStyle name="_Power Cost Value Copy 11.30.05 gas 1.09.06 AURORA at 1.10.06_Rebuttal Power Costs_Electric Rev Req Model (2009 GRC) Revised 01-18-2010 2 2" xfId="5193"/>
    <cellStyle name="_Power Cost Value Copy 11.30.05 gas 1.09.06 AURORA at 1.10.06_Rebuttal Power Costs_Electric Rev Req Model (2009 GRC) Revised 01-18-2010 3" xfId="5194"/>
    <cellStyle name="_Power Cost Value Copy 11.30.05 gas 1.09.06 AURORA at 1.10.06_Rebuttal Power Costs_Final Order Electric EXHIBIT A-1" xfId="5195"/>
    <cellStyle name="_Power Cost Value Copy 11.30.05 gas 1.09.06 AURORA at 1.10.06_Rebuttal Power Costs_Final Order Electric EXHIBIT A-1 2" xfId="5196"/>
    <cellStyle name="_Power Cost Value Copy 11.30.05 gas 1.09.06 AURORA at 1.10.06_Rebuttal Power Costs_Final Order Electric EXHIBIT A-1 2 2" xfId="5197"/>
    <cellStyle name="_Power Cost Value Copy 11.30.05 gas 1.09.06 AURORA at 1.10.06_Rebuttal Power Costs_Final Order Electric EXHIBIT A-1 3" xfId="5198"/>
    <cellStyle name="_Power Cost Value Copy 11.30.05 gas 1.09.06 AURORA at 1.10.06_RECS vs PTC's w Interest 6-28-10" xfId="9467"/>
    <cellStyle name="_Power Cost Value Copy 11.30.05 gas 1.09.06 AURORA at 1.10.06_revised april pca for Annette" xfId="5199"/>
    <cellStyle name="_Power Cost Value Copy 11.30.05 gas 1.09.06 AURORA at 1.10.06_ROR 5.02" xfId="5200"/>
    <cellStyle name="_Power Cost Value Copy 11.30.05 gas 1.09.06 AURORA at 1.10.06_ROR 5.02 2" xfId="5201"/>
    <cellStyle name="_Power Cost Value Copy 11.30.05 gas 1.09.06 AURORA at 1.10.06_ROR 5.02 2 2" xfId="5202"/>
    <cellStyle name="_Power Cost Value Copy 11.30.05 gas 1.09.06 AURORA at 1.10.06_ROR 5.02 3" xfId="5203"/>
    <cellStyle name="_Power Cost Value Copy 11.30.05 gas 1.09.06 AURORA at 1.10.06_Sch 40 Feeder OH 2008" xfId="5204"/>
    <cellStyle name="_Power Cost Value Copy 11.30.05 gas 1.09.06 AURORA at 1.10.06_Sch 40 Feeder OH 2008 2" xfId="5205"/>
    <cellStyle name="_Power Cost Value Copy 11.30.05 gas 1.09.06 AURORA at 1.10.06_Sch 40 Feeder OH 2008 2 2" xfId="5206"/>
    <cellStyle name="_Power Cost Value Copy 11.30.05 gas 1.09.06 AURORA at 1.10.06_Sch 40 Feeder OH 2008 3" xfId="5207"/>
    <cellStyle name="_Power Cost Value Copy 11.30.05 gas 1.09.06 AURORA at 1.10.06_Sch 40 Interim Energy Rates " xfId="5208"/>
    <cellStyle name="_Power Cost Value Copy 11.30.05 gas 1.09.06 AURORA at 1.10.06_Sch 40 Interim Energy Rates  2" xfId="5209"/>
    <cellStyle name="_Power Cost Value Copy 11.30.05 gas 1.09.06 AURORA at 1.10.06_Sch 40 Interim Energy Rates  2 2" xfId="5210"/>
    <cellStyle name="_Power Cost Value Copy 11.30.05 gas 1.09.06 AURORA at 1.10.06_Sch 40 Interim Energy Rates  3" xfId="5211"/>
    <cellStyle name="_Power Cost Value Copy 11.30.05 gas 1.09.06 AURORA at 1.10.06_Sch 40 Substation A&amp;G 2008" xfId="5212"/>
    <cellStyle name="_Power Cost Value Copy 11.30.05 gas 1.09.06 AURORA at 1.10.06_Sch 40 Substation A&amp;G 2008 2" xfId="5213"/>
    <cellStyle name="_Power Cost Value Copy 11.30.05 gas 1.09.06 AURORA at 1.10.06_Sch 40 Substation A&amp;G 2008 2 2" xfId="5214"/>
    <cellStyle name="_Power Cost Value Copy 11.30.05 gas 1.09.06 AURORA at 1.10.06_Sch 40 Substation A&amp;G 2008 3" xfId="5215"/>
    <cellStyle name="_Power Cost Value Copy 11.30.05 gas 1.09.06 AURORA at 1.10.06_Sch 40 Substation O&amp;M 2008" xfId="5216"/>
    <cellStyle name="_Power Cost Value Copy 11.30.05 gas 1.09.06 AURORA at 1.10.06_Sch 40 Substation O&amp;M 2008 2" xfId="5217"/>
    <cellStyle name="_Power Cost Value Copy 11.30.05 gas 1.09.06 AURORA at 1.10.06_Sch 40 Substation O&amp;M 2008 2 2" xfId="5218"/>
    <cellStyle name="_Power Cost Value Copy 11.30.05 gas 1.09.06 AURORA at 1.10.06_Sch 40 Substation O&amp;M 2008 3" xfId="5219"/>
    <cellStyle name="_Power Cost Value Copy 11.30.05 gas 1.09.06 AURORA at 1.10.06_Subs 2008" xfId="5220"/>
    <cellStyle name="_Power Cost Value Copy 11.30.05 gas 1.09.06 AURORA at 1.10.06_Subs 2008 2" xfId="5221"/>
    <cellStyle name="_Power Cost Value Copy 11.30.05 gas 1.09.06 AURORA at 1.10.06_Subs 2008 2 2" xfId="5222"/>
    <cellStyle name="_Power Cost Value Copy 11.30.05 gas 1.09.06 AURORA at 1.10.06_Subs 2008 3" xfId="5223"/>
    <cellStyle name="_Power Cost Value Copy 11.30.05 gas 1.09.06 AURORA at 1.10.06_Transmission Workbook for May BOD" xfId="5224"/>
    <cellStyle name="_Power Cost Value Copy 11.30.05 gas 1.09.06 AURORA at 1.10.06_Transmission Workbook for May BOD 2" xfId="5225"/>
    <cellStyle name="_Power Cost Value Copy 11.30.05 gas 1.09.06 AURORA at 1.10.06_Transmission Workbook for May BOD 3" xfId="5226"/>
    <cellStyle name="_Power Cost Value Copy 11.30.05 gas 1.09.06 AURORA at 1.10.06_Wind Integration 10GRC" xfId="5227"/>
    <cellStyle name="_Power Cost Value Copy 11.30.05 gas 1.09.06 AURORA at 1.10.06_Wind Integration 10GRC 2" xfId="5228"/>
    <cellStyle name="_Power Cost Value Copy 11.30.05 gas 1.09.06 AURORA at 1.10.06_Wind Integration 10GRC 3" xfId="5229"/>
    <cellStyle name="_Power Costs Rate Year 11-13-07" xfId="5230"/>
    <cellStyle name="_Price Output" xfId="5231"/>
    <cellStyle name="_Price Output 2" xfId="5232"/>
    <cellStyle name="_Price Output_DEM-WP(C) Chelan Power Costs" xfId="5233"/>
    <cellStyle name="_Price Output_DEM-WP(C) Gas Transport 2010GRC" xfId="5234"/>
    <cellStyle name="_Price Output_NIM Summary" xfId="5235"/>
    <cellStyle name="_Price Output_NIM Summary 2" xfId="5236"/>
    <cellStyle name="_Price Output_NIM Summary 3" xfId="5237"/>
    <cellStyle name="_Price Output_Wind Integration 10GRC" xfId="5238"/>
    <cellStyle name="_Price Output_Wind Integration 10GRC 2" xfId="5239"/>
    <cellStyle name="_Price Output_Wind Integration 10GRC 3" xfId="5240"/>
    <cellStyle name="_Prices" xfId="5241"/>
    <cellStyle name="_Prices 2" xfId="5242"/>
    <cellStyle name="_Prices_DEM-WP(C) Chelan Power Costs" xfId="5243"/>
    <cellStyle name="_Prices_DEM-WP(C) Gas Transport 2010GRC" xfId="5244"/>
    <cellStyle name="_Prices_NIM Summary" xfId="5245"/>
    <cellStyle name="_Prices_NIM Summary 2" xfId="5246"/>
    <cellStyle name="_Prices_NIM Summary 3" xfId="5247"/>
    <cellStyle name="_Prices_Wind Integration 10GRC" xfId="5248"/>
    <cellStyle name="_Prices_Wind Integration 10GRC 2" xfId="5249"/>
    <cellStyle name="_Prices_Wind Integration 10GRC 3" xfId="5250"/>
    <cellStyle name="_Pro Forma Rev 07 GRC" xfId="5251"/>
    <cellStyle name="_x0013__Rebuttal Power Costs" xfId="5252"/>
    <cellStyle name="_x0013__Rebuttal Power Costs 2" xfId="5253"/>
    <cellStyle name="_x0013__Rebuttal Power Costs 2 2" xfId="5254"/>
    <cellStyle name="_x0013__Rebuttal Power Costs 3" xfId="5255"/>
    <cellStyle name="_x0013__Rebuttal Power Costs_Adj Bench DR 3 for Initial Briefs (Electric)" xfId="5256"/>
    <cellStyle name="_x0013__Rebuttal Power Costs_Adj Bench DR 3 for Initial Briefs (Electric) 2" xfId="5257"/>
    <cellStyle name="_x0013__Rebuttal Power Costs_Adj Bench DR 3 for Initial Briefs (Electric) 2 2" xfId="5258"/>
    <cellStyle name="_x0013__Rebuttal Power Costs_Adj Bench DR 3 for Initial Briefs (Electric) 3" xfId="5259"/>
    <cellStyle name="_x0013__Rebuttal Power Costs_Electric Rev Req Model (2009 GRC) Rebuttal" xfId="5260"/>
    <cellStyle name="_x0013__Rebuttal Power Costs_Electric Rev Req Model (2009 GRC) Rebuttal 2" xfId="5261"/>
    <cellStyle name="_x0013__Rebuttal Power Costs_Electric Rev Req Model (2009 GRC) Rebuttal 2 2" xfId="5262"/>
    <cellStyle name="_x0013__Rebuttal Power Costs_Electric Rev Req Model (2009 GRC) Rebuttal 3" xfId="5263"/>
    <cellStyle name="_x0013__Rebuttal Power Costs_Electric Rev Req Model (2009 GRC) Rebuttal REmoval of New  WH Solar AdjustMI" xfId="5264"/>
    <cellStyle name="_x0013__Rebuttal Power Costs_Electric Rev Req Model (2009 GRC) Rebuttal REmoval of New  WH Solar AdjustMI 2" xfId="5265"/>
    <cellStyle name="_x0013__Rebuttal Power Costs_Electric Rev Req Model (2009 GRC) Rebuttal REmoval of New  WH Solar AdjustMI 2 2" xfId="5266"/>
    <cellStyle name="_x0013__Rebuttal Power Costs_Electric Rev Req Model (2009 GRC) Rebuttal REmoval of New  WH Solar AdjustMI 3" xfId="5267"/>
    <cellStyle name="_x0013__Rebuttal Power Costs_Electric Rev Req Model (2009 GRC) Revised 01-18-2010" xfId="5268"/>
    <cellStyle name="_x0013__Rebuttal Power Costs_Electric Rev Req Model (2009 GRC) Revised 01-18-2010 2" xfId="5269"/>
    <cellStyle name="_x0013__Rebuttal Power Costs_Electric Rev Req Model (2009 GRC) Revised 01-18-2010 2 2" xfId="5270"/>
    <cellStyle name="_x0013__Rebuttal Power Costs_Electric Rev Req Model (2009 GRC) Revised 01-18-2010 3" xfId="5271"/>
    <cellStyle name="_x0013__Rebuttal Power Costs_Final Order Electric EXHIBIT A-1" xfId="5272"/>
    <cellStyle name="_x0013__Rebuttal Power Costs_Final Order Electric EXHIBIT A-1 2" xfId="5273"/>
    <cellStyle name="_x0013__Rebuttal Power Costs_Final Order Electric EXHIBIT A-1 2 2" xfId="5274"/>
    <cellStyle name="_x0013__Rebuttal Power Costs_Final Order Electric EXHIBIT A-1 3" xfId="5275"/>
    <cellStyle name="_recommendation" xfId="5276"/>
    <cellStyle name="_recommendation 2" xfId="5277"/>
    <cellStyle name="_recommendation_DEM-WP(C) Chelan Power Costs" xfId="5278"/>
    <cellStyle name="_recommendation_DEM-WP(C) Gas Transport 2010GRC" xfId="5279"/>
    <cellStyle name="_recommendation_DEM-WP(C) Wind Integration Summary 2010GRC" xfId="5280"/>
    <cellStyle name="_recommendation_DEM-WP(C) Wind Integration Summary 2010GRC 2" xfId="5281"/>
    <cellStyle name="_recommendation_DEM-WP(C) Wind Integration Summary 2010GRC 3" xfId="5282"/>
    <cellStyle name="_recommendation_NIM Summary" xfId="5283"/>
    <cellStyle name="_recommendation_NIM Summary 2" xfId="5284"/>
    <cellStyle name="_recommendation_NIM Summary 3" xfId="5285"/>
    <cellStyle name="_Recon to Darrin's 5.11.05 proforma" xfId="5286"/>
    <cellStyle name="_Recon to Darrin's 5.11.05 proforma 2" xfId="5287"/>
    <cellStyle name="_Recon to Darrin's 5.11.05 proforma 2 2" xfId="5288"/>
    <cellStyle name="_Recon to Darrin's 5.11.05 proforma 2 2 2" xfId="5289"/>
    <cellStyle name="_Recon to Darrin's 5.11.05 proforma 2 3" xfId="5290"/>
    <cellStyle name="_Recon to Darrin's 5.11.05 proforma 3" xfId="5291"/>
    <cellStyle name="_Recon to Darrin's 5.11.05 proforma 3 2" xfId="5292"/>
    <cellStyle name="_Recon to Darrin's 5.11.05 proforma 3 2 2" xfId="5293"/>
    <cellStyle name="_Recon to Darrin's 5.11.05 proforma 3 3" xfId="5294"/>
    <cellStyle name="_Recon to Darrin's 5.11.05 proforma 3 3 2" xfId="5295"/>
    <cellStyle name="_Recon to Darrin's 5.11.05 proforma 3 4" xfId="5296"/>
    <cellStyle name="_Recon to Darrin's 5.11.05 proforma 3 4 2" xfId="5297"/>
    <cellStyle name="_Recon to Darrin's 5.11.05 proforma 4" xfId="5298"/>
    <cellStyle name="_Recon to Darrin's 5.11.05 proforma 4 2" xfId="5299"/>
    <cellStyle name="_Recon to Darrin's 5.11.05 proforma 5" xfId="5300"/>
    <cellStyle name="_Recon to Darrin's 5.11.05 proforma_(C) WHE Proforma with ITC cash grant 10 Yr Amort_for deferral_102809" xfId="5301"/>
    <cellStyle name="_Recon to Darrin's 5.11.05 proforma_(C) WHE Proforma with ITC cash grant 10 Yr Amort_for deferral_102809 2" xfId="5302"/>
    <cellStyle name="_Recon to Darrin's 5.11.05 proforma_(C) WHE Proforma with ITC cash grant 10 Yr Amort_for deferral_102809 2 2" xfId="5303"/>
    <cellStyle name="_Recon to Darrin's 5.11.05 proforma_(C) WHE Proforma with ITC cash grant 10 Yr Amort_for deferral_102809 3" xfId="5304"/>
    <cellStyle name="_Recon to Darrin's 5.11.05 proforma_(C) WHE Proforma with ITC cash grant 10 Yr Amort_for deferral_102809_16.07E Wild Horse Wind Expansionwrkingfile" xfId="5305"/>
    <cellStyle name="_Recon to Darrin's 5.11.05 proforma_(C) WHE Proforma with ITC cash grant 10 Yr Amort_for deferral_102809_16.07E Wild Horse Wind Expansionwrkingfile 2" xfId="5306"/>
    <cellStyle name="_Recon to Darrin's 5.11.05 proforma_(C) WHE Proforma with ITC cash grant 10 Yr Amort_for deferral_102809_16.07E Wild Horse Wind Expansionwrkingfile 2 2" xfId="5307"/>
    <cellStyle name="_Recon to Darrin's 5.11.05 proforma_(C) WHE Proforma with ITC cash grant 10 Yr Amort_for deferral_102809_16.07E Wild Horse Wind Expansionwrkingfile 3" xfId="5308"/>
    <cellStyle name="_Recon to Darrin's 5.11.05 proforma_(C) WHE Proforma with ITC cash grant 10 Yr Amort_for deferral_102809_16.07E Wild Horse Wind Expansionwrkingfile SF" xfId="5309"/>
    <cellStyle name="_Recon to Darrin's 5.11.05 proforma_(C) WHE Proforma with ITC cash grant 10 Yr Amort_for deferral_102809_16.07E Wild Horse Wind Expansionwrkingfile SF 2" xfId="5310"/>
    <cellStyle name="_Recon to Darrin's 5.11.05 proforma_(C) WHE Proforma with ITC cash grant 10 Yr Amort_for deferral_102809_16.07E Wild Horse Wind Expansionwrkingfile SF 2 2" xfId="5311"/>
    <cellStyle name="_Recon to Darrin's 5.11.05 proforma_(C) WHE Proforma with ITC cash grant 10 Yr Amort_for deferral_102809_16.07E Wild Horse Wind Expansionwrkingfile SF 3" xfId="5312"/>
    <cellStyle name="_Recon to Darrin's 5.11.05 proforma_(C) WHE Proforma with ITC cash grant 10 Yr Amort_for deferral_102809_16.37E Wild Horse Expansion DeferralRevwrkingfile SF" xfId="5313"/>
    <cellStyle name="_Recon to Darrin's 5.11.05 proforma_(C) WHE Proforma with ITC cash grant 10 Yr Amort_for deferral_102809_16.37E Wild Horse Expansion DeferralRevwrkingfile SF 2" xfId="5314"/>
    <cellStyle name="_Recon to Darrin's 5.11.05 proforma_(C) WHE Proforma with ITC cash grant 10 Yr Amort_for deferral_102809_16.37E Wild Horse Expansion DeferralRevwrkingfile SF 2 2" xfId="5315"/>
    <cellStyle name="_Recon to Darrin's 5.11.05 proforma_(C) WHE Proforma with ITC cash grant 10 Yr Amort_for deferral_102809_16.37E Wild Horse Expansion DeferralRevwrkingfile SF 3" xfId="5316"/>
    <cellStyle name="_Recon to Darrin's 5.11.05 proforma_(C) WHE Proforma with ITC cash grant 10 Yr Amort_for rebuttal_120709" xfId="5317"/>
    <cellStyle name="_Recon to Darrin's 5.11.05 proforma_(C) WHE Proforma with ITC cash grant 10 Yr Amort_for rebuttal_120709 2" xfId="5318"/>
    <cellStyle name="_Recon to Darrin's 5.11.05 proforma_(C) WHE Proforma with ITC cash grant 10 Yr Amort_for rebuttal_120709 2 2" xfId="5319"/>
    <cellStyle name="_Recon to Darrin's 5.11.05 proforma_(C) WHE Proforma with ITC cash grant 10 Yr Amort_for rebuttal_120709 3" xfId="5320"/>
    <cellStyle name="_Recon to Darrin's 5.11.05 proforma_04.07E Wild Horse Wind Expansion" xfId="5321"/>
    <cellStyle name="_Recon to Darrin's 5.11.05 proforma_04.07E Wild Horse Wind Expansion 2" xfId="5322"/>
    <cellStyle name="_Recon to Darrin's 5.11.05 proforma_04.07E Wild Horse Wind Expansion 2 2" xfId="5323"/>
    <cellStyle name="_Recon to Darrin's 5.11.05 proforma_04.07E Wild Horse Wind Expansion 3" xfId="5324"/>
    <cellStyle name="_Recon to Darrin's 5.11.05 proforma_04.07E Wild Horse Wind Expansion_16.07E Wild Horse Wind Expansionwrkingfile" xfId="5325"/>
    <cellStyle name="_Recon to Darrin's 5.11.05 proforma_04.07E Wild Horse Wind Expansion_16.07E Wild Horse Wind Expansionwrkingfile 2" xfId="5326"/>
    <cellStyle name="_Recon to Darrin's 5.11.05 proforma_04.07E Wild Horse Wind Expansion_16.07E Wild Horse Wind Expansionwrkingfile 2 2" xfId="5327"/>
    <cellStyle name="_Recon to Darrin's 5.11.05 proforma_04.07E Wild Horse Wind Expansion_16.07E Wild Horse Wind Expansionwrkingfile 3" xfId="5328"/>
    <cellStyle name="_Recon to Darrin's 5.11.05 proforma_04.07E Wild Horse Wind Expansion_16.07E Wild Horse Wind Expansionwrkingfile SF" xfId="5329"/>
    <cellStyle name="_Recon to Darrin's 5.11.05 proforma_04.07E Wild Horse Wind Expansion_16.07E Wild Horse Wind Expansionwrkingfile SF 2" xfId="5330"/>
    <cellStyle name="_Recon to Darrin's 5.11.05 proforma_04.07E Wild Horse Wind Expansion_16.07E Wild Horse Wind Expansionwrkingfile SF 2 2" xfId="5331"/>
    <cellStyle name="_Recon to Darrin's 5.11.05 proforma_04.07E Wild Horse Wind Expansion_16.07E Wild Horse Wind Expansionwrkingfile SF 3" xfId="5332"/>
    <cellStyle name="_Recon to Darrin's 5.11.05 proforma_04.07E Wild Horse Wind Expansion_16.37E Wild Horse Expansion DeferralRevwrkingfile SF" xfId="5333"/>
    <cellStyle name="_Recon to Darrin's 5.11.05 proforma_04.07E Wild Horse Wind Expansion_16.37E Wild Horse Expansion DeferralRevwrkingfile SF 2" xfId="5334"/>
    <cellStyle name="_Recon to Darrin's 5.11.05 proforma_04.07E Wild Horse Wind Expansion_16.37E Wild Horse Expansion DeferralRevwrkingfile SF 2 2" xfId="5335"/>
    <cellStyle name="_Recon to Darrin's 5.11.05 proforma_04.07E Wild Horse Wind Expansion_16.37E Wild Horse Expansion DeferralRevwrkingfile SF 3" xfId="5336"/>
    <cellStyle name="_Recon to Darrin's 5.11.05 proforma_16.07E Wild Horse Wind Expansionwrkingfile" xfId="5337"/>
    <cellStyle name="_Recon to Darrin's 5.11.05 proforma_16.07E Wild Horse Wind Expansionwrkingfile 2" xfId="5338"/>
    <cellStyle name="_Recon to Darrin's 5.11.05 proforma_16.07E Wild Horse Wind Expansionwrkingfile 2 2" xfId="5339"/>
    <cellStyle name="_Recon to Darrin's 5.11.05 proforma_16.07E Wild Horse Wind Expansionwrkingfile 3" xfId="5340"/>
    <cellStyle name="_Recon to Darrin's 5.11.05 proforma_16.07E Wild Horse Wind Expansionwrkingfile SF" xfId="5341"/>
    <cellStyle name="_Recon to Darrin's 5.11.05 proforma_16.07E Wild Horse Wind Expansionwrkingfile SF 2" xfId="5342"/>
    <cellStyle name="_Recon to Darrin's 5.11.05 proforma_16.07E Wild Horse Wind Expansionwrkingfile SF 2 2" xfId="5343"/>
    <cellStyle name="_Recon to Darrin's 5.11.05 proforma_16.07E Wild Horse Wind Expansionwrkingfile SF 3" xfId="5344"/>
    <cellStyle name="_Recon to Darrin's 5.11.05 proforma_16.37E Wild Horse Expansion DeferralRevwrkingfile SF" xfId="5345"/>
    <cellStyle name="_Recon to Darrin's 5.11.05 proforma_16.37E Wild Horse Expansion DeferralRevwrkingfile SF 2" xfId="5346"/>
    <cellStyle name="_Recon to Darrin's 5.11.05 proforma_16.37E Wild Horse Expansion DeferralRevwrkingfile SF 2 2" xfId="5347"/>
    <cellStyle name="_Recon to Darrin's 5.11.05 proforma_16.37E Wild Horse Expansion DeferralRevwrkingfile SF 3" xfId="5348"/>
    <cellStyle name="_Recon to Darrin's 5.11.05 proforma_2009 Compliance Filing PCA Exhibits for GRC" xfId="5349"/>
    <cellStyle name="_Recon to Darrin's 5.11.05 proforma_2009 Compliance Filing PCA Exhibits for GRC 2" xfId="5350"/>
    <cellStyle name="_Recon to Darrin's 5.11.05 proforma_2009 GRC Compl Filing - Exhibit D" xfId="5351"/>
    <cellStyle name="_Recon to Darrin's 5.11.05 proforma_2009 GRC Compl Filing - Exhibit D 2" xfId="5352"/>
    <cellStyle name="_Recon to Darrin's 5.11.05 proforma_2009 GRC Compl Filing - Exhibit D 3" xfId="5353"/>
    <cellStyle name="_Recon to Darrin's 5.11.05 proforma_2010 PTC's July1_Dec31 2010 " xfId="9468"/>
    <cellStyle name="_Recon to Darrin's 5.11.05 proforma_2010 PTC's Sept10_Aug11 (Version 4)" xfId="9469"/>
    <cellStyle name="_Recon to Darrin's 5.11.05 proforma_3.01 Income Statement" xfId="9470"/>
    <cellStyle name="_Recon to Darrin's 5.11.05 proforma_4 31 Regulatory Assets and Liabilities  7 06- Exhibit D" xfId="5354"/>
    <cellStyle name="_Recon to Darrin's 5.11.05 proforma_4 31 Regulatory Assets and Liabilities  7 06- Exhibit D 2" xfId="5355"/>
    <cellStyle name="_Recon to Darrin's 5.11.05 proforma_4 31 Regulatory Assets and Liabilities  7 06- Exhibit D 2 2" xfId="5356"/>
    <cellStyle name="_Recon to Darrin's 5.11.05 proforma_4 31 Regulatory Assets and Liabilities  7 06- Exhibit D 3" xfId="5357"/>
    <cellStyle name="_Recon to Darrin's 5.11.05 proforma_4 31 Regulatory Assets and Liabilities  7 06- Exhibit D_NIM Summary" xfId="5358"/>
    <cellStyle name="_Recon to Darrin's 5.11.05 proforma_4 31 Regulatory Assets and Liabilities  7 06- Exhibit D_NIM Summary 2" xfId="5359"/>
    <cellStyle name="_Recon to Darrin's 5.11.05 proforma_4 31 Regulatory Assets and Liabilities  7 06- Exhibit D_NIM Summary 3" xfId="5360"/>
    <cellStyle name="_Recon to Darrin's 5.11.05 proforma_4 31E Reg Asset  Liab and EXH D" xfId="5361"/>
    <cellStyle name="_Recon to Darrin's 5.11.05 proforma_4 31E Reg Asset  Liab and EXH D _ Aug 10 Filing (2)" xfId="5362"/>
    <cellStyle name="_Recon to Darrin's 5.11.05 proforma_4 32 Regulatory Assets and Liabilities  7 06- Exhibit D" xfId="5363"/>
    <cellStyle name="_Recon to Darrin's 5.11.05 proforma_4 32 Regulatory Assets and Liabilities  7 06- Exhibit D 2" xfId="5364"/>
    <cellStyle name="_Recon to Darrin's 5.11.05 proforma_4 32 Regulatory Assets and Liabilities  7 06- Exhibit D 2 2" xfId="5365"/>
    <cellStyle name="_Recon to Darrin's 5.11.05 proforma_4 32 Regulatory Assets and Liabilities  7 06- Exhibit D 3" xfId="5366"/>
    <cellStyle name="_Recon to Darrin's 5.11.05 proforma_4 32 Regulatory Assets and Liabilities  7 06- Exhibit D_NIM Summary" xfId="5367"/>
    <cellStyle name="_Recon to Darrin's 5.11.05 proforma_4 32 Regulatory Assets and Liabilities  7 06- Exhibit D_NIM Summary 2" xfId="5368"/>
    <cellStyle name="_Recon to Darrin's 5.11.05 proforma_4 32 Regulatory Assets and Liabilities  7 06- Exhibit D_NIM Summary 3" xfId="5369"/>
    <cellStyle name="_Recon to Darrin's 5.11.05 proforma_Att B to RECs proceeds proposal" xfId="9471"/>
    <cellStyle name="_Recon to Darrin's 5.11.05 proforma_AURORA Total New" xfId="5370"/>
    <cellStyle name="_Recon to Darrin's 5.11.05 proforma_AURORA Total New 2" xfId="5371"/>
    <cellStyle name="_Recon to Darrin's 5.11.05 proforma_Backup for Attachment B 2010-09-09" xfId="9472"/>
    <cellStyle name="_Recon to Darrin's 5.11.05 proforma_Bench Request - Attachment B" xfId="9473"/>
    <cellStyle name="_Recon to Darrin's 5.11.05 proforma_Book2" xfId="5372"/>
    <cellStyle name="_Recon to Darrin's 5.11.05 proforma_Book2 2" xfId="5373"/>
    <cellStyle name="_Recon to Darrin's 5.11.05 proforma_Book2 2 2" xfId="5374"/>
    <cellStyle name="_Recon to Darrin's 5.11.05 proforma_Book2 3" xfId="5375"/>
    <cellStyle name="_Recon to Darrin's 5.11.05 proforma_Book2_Adj Bench DR 3 for Initial Briefs (Electric)" xfId="5376"/>
    <cellStyle name="_Recon to Darrin's 5.11.05 proforma_Book2_Adj Bench DR 3 for Initial Briefs (Electric) 2" xfId="5377"/>
    <cellStyle name="_Recon to Darrin's 5.11.05 proforma_Book2_Adj Bench DR 3 for Initial Briefs (Electric) 2 2" xfId="5378"/>
    <cellStyle name="_Recon to Darrin's 5.11.05 proforma_Book2_Adj Bench DR 3 for Initial Briefs (Electric) 3" xfId="5379"/>
    <cellStyle name="_Recon to Darrin's 5.11.05 proforma_Book2_Electric Rev Req Model (2009 GRC) Rebuttal" xfId="5380"/>
    <cellStyle name="_Recon to Darrin's 5.11.05 proforma_Book2_Electric Rev Req Model (2009 GRC) Rebuttal 2" xfId="5381"/>
    <cellStyle name="_Recon to Darrin's 5.11.05 proforma_Book2_Electric Rev Req Model (2009 GRC) Rebuttal 2 2" xfId="5382"/>
    <cellStyle name="_Recon to Darrin's 5.11.05 proforma_Book2_Electric Rev Req Model (2009 GRC) Rebuttal 3" xfId="5383"/>
    <cellStyle name="_Recon to Darrin's 5.11.05 proforma_Book2_Electric Rev Req Model (2009 GRC) Rebuttal REmoval of New  WH Solar AdjustMI" xfId="5384"/>
    <cellStyle name="_Recon to Darrin's 5.11.05 proforma_Book2_Electric Rev Req Model (2009 GRC) Rebuttal REmoval of New  WH Solar AdjustMI 2" xfId="5385"/>
    <cellStyle name="_Recon to Darrin's 5.11.05 proforma_Book2_Electric Rev Req Model (2009 GRC) Rebuttal REmoval of New  WH Solar AdjustMI 2 2" xfId="5386"/>
    <cellStyle name="_Recon to Darrin's 5.11.05 proforma_Book2_Electric Rev Req Model (2009 GRC) Rebuttal REmoval of New  WH Solar AdjustMI 3" xfId="5387"/>
    <cellStyle name="_Recon to Darrin's 5.11.05 proforma_Book2_Electric Rev Req Model (2009 GRC) Revised 01-18-2010" xfId="5388"/>
    <cellStyle name="_Recon to Darrin's 5.11.05 proforma_Book2_Electric Rev Req Model (2009 GRC) Revised 01-18-2010 2" xfId="5389"/>
    <cellStyle name="_Recon to Darrin's 5.11.05 proforma_Book2_Electric Rev Req Model (2009 GRC) Revised 01-18-2010 2 2" xfId="5390"/>
    <cellStyle name="_Recon to Darrin's 5.11.05 proforma_Book2_Electric Rev Req Model (2009 GRC) Revised 01-18-2010 3" xfId="5391"/>
    <cellStyle name="_Recon to Darrin's 5.11.05 proforma_Book2_Final Order Electric EXHIBIT A-1" xfId="5392"/>
    <cellStyle name="_Recon to Darrin's 5.11.05 proforma_Book2_Final Order Electric EXHIBIT A-1 2" xfId="5393"/>
    <cellStyle name="_Recon to Darrin's 5.11.05 proforma_Book2_Final Order Electric EXHIBIT A-1 2 2" xfId="5394"/>
    <cellStyle name="_Recon to Darrin's 5.11.05 proforma_Book2_Final Order Electric EXHIBIT A-1 3" xfId="5395"/>
    <cellStyle name="_Recon to Darrin's 5.11.05 proforma_Book4" xfId="5396"/>
    <cellStyle name="_Recon to Darrin's 5.11.05 proforma_Book4 2" xfId="5397"/>
    <cellStyle name="_Recon to Darrin's 5.11.05 proforma_Book4 2 2" xfId="5398"/>
    <cellStyle name="_Recon to Darrin's 5.11.05 proforma_Book4 3" xfId="5399"/>
    <cellStyle name="_Recon to Darrin's 5.11.05 proforma_Book9" xfId="5400"/>
    <cellStyle name="_Recon to Darrin's 5.11.05 proforma_Book9 2" xfId="5401"/>
    <cellStyle name="_Recon to Darrin's 5.11.05 proforma_Book9 2 2" xfId="5402"/>
    <cellStyle name="_Recon to Darrin's 5.11.05 proforma_Book9 3" xfId="5403"/>
    <cellStyle name="_Recon to Darrin's 5.11.05 proforma_Check the Interest Calculation" xfId="5404"/>
    <cellStyle name="_Recon to Darrin's 5.11.05 proforma_Check the Interest Calculation_Scenario 1 REC vs PTC Offset" xfId="5405"/>
    <cellStyle name="_Recon to Darrin's 5.11.05 proforma_Check the Interest Calculation_Scenario 3" xfId="5406"/>
    <cellStyle name="_Recon to Darrin's 5.11.05 proforma_DEM-WP(C) Chelan Power Costs" xfId="5407"/>
    <cellStyle name="_Recon to Darrin's 5.11.05 proforma_DEM-WP(C) Gas Transport 2010GRC" xfId="5408"/>
    <cellStyle name="_Recon to Darrin's 5.11.05 proforma_Exh A-1 resulting from UE-112050 effective Jan 1 2012" xfId="5409"/>
    <cellStyle name="_Recon to Darrin's 5.11.05 proforma_Exhibit A-1 effective 4-1-11 fr S Free 12-11" xfId="5410"/>
    <cellStyle name="_Recon to Darrin's 5.11.05 proforma_Exhibit D fr R Gho 12-31-08" xfId="5411"/>
    <cellStyle name="_Recon to Darrin's 5.11.05 proforma_Exhibit D fr R Gho 12-31-08 2" xfId="5412"/>
    <cellStyle name="_Recon to Darrin's 5.11.05 proforma_Exhibit D fr R Gho 12-31-08 3" xfId="5413"/>
    <cellStyle name="_Recon to Darrin's 5.11.05 proforma_Exhibit D fr R Gho 12-31-08 v2" xfId="5414"/>
    <cellStyle name="_Recon to Darrin's 5.11.05 proforma_Exhibit D fr R Gho 12-31-08 v2 2" xfId="5415"/>
    <cellStyle name="_Recon to Darrin's 5.11.05 proforma_Exhibit D fr R Gho 12-31-08 v2 3" xfId="5416"/>
    <cellStyle name="_Recon to Darrin's 5.11.05 proforma_Exhibit D fr R Gho 12-31-08 v2_NIM Summary" xfId="5417"/>
    <cellStyle name="_Recon to Darrin's 5.11.05 proforma_Exhibit D fr R Gho 12-31-08 v2_NIM Summary 2" xfId="5418"/>
    <cellStyle name="_Recon to Darrin's 5.11.05 proforma_Exhibit D fr R Gho 12-31-08 v2_NIM Summary 3" xfId="5419"/>
    <cellStyle name="_Recon to Darrin's 5.11.05 proforma_Exhibit D fr R Gho 12-31-08_NIM Summary" xfId="5420"/>
    <cellStyle name="_Recon to Darrin's 5.11.05 proforma_Exhibit D fr R Gho 12-31-08_NIM Summary 2" xfId="5421"/>
    <cellStyle name="_Recon to Darrin's 5.11.05 proforma_Exhibit D fr R Gho 12-31-08_NIM Summary 3" xfId="5422"/>
    <cellStyle name="_Recon to Darrin's 5.11.05 proforma_Hopkins Ridge Prepaid Tran - Interest Earned RY 12ME Feb  '11" xfId="5423"/>
    <cellStyle name="_Recon to Darrin's 5.11.05 proforma_Hopkins Ridge Prepaid Tran - Interest Earned RY 12ME Feb  '11 2" xfId="5424"/>
    <cellStyle name="_Recon to Darrin's 5.11.05 proforma_Hopkins Ridge Prepaid Tran - Interest Earned RY 12ME Feb  '11 3" xfId="5425"/>
    <cellStyle name="_Recon to Darrin's 5.11.05 proforma_Hopkins Ridge Prepaid Tran - Interest Earned RY 12ME Feb  '11_NIM Summary" xfId="5426"/>
    <cellStyle name="_Recon to Darrin's 5.11.05 proforma_Hopkins Ridge Prepaid Tran - Interest Earned RY 12ME Feb  '11_NIM Summary 2" xfId="5427"/>
    <cellStyle name="_Recon to Darrin's 5.11.05 proforma_Hopkins Ridge Prepaid Tran - Interest Earned RY 12ME Feb  '11_NIM Summary 3" xfId="5428"/>
    <cellStyle name="_Recon to Darrin's 5.11.05 proforma_Hopkins Ridge Prepaid Tran - Interest Earned RY 12ME Feb  '11_Transmission Workbook for May BOD" xfId="5429"/>
    <cellStyle name="_Recon to Darrin's 5.11.05 proforma_Hopkins Ridge Prepaid Tran - Interest Earned RY 12ME Feb  '11_Transmission Workbook for May BOD 2" xfId="5430"/>
    <cellStyle name="_Recon to Darrin's 5.11.05 proforma_Hopkins Ridge Prepaid Tran - Interest Earned RY 12ME Feb  '11_Transmission Workbook for May BOD 3" xfId="5431"/>
    <cellStyle name="_Recon to Darrin's 5.11.05 proforma_INPUTS" xfId="5432"/>
    <cellStyle name="_Recon to Darrin's 5.11.05 proforma_INPUTS 2" xfId="5433"/>
    <cellStyle name="_Recon to Darrin's 5.11.05 proforma_INPUTS 2 2" xfId="5434"/>
    <cellStyle name="_Recon to Darrin's 5.11.05 proforma_INPUTS 3" xfId="5435"/>
    <cellStyle name="_Recon to Darrin's 5.11.05 proforma_Laid Off Employees + CEO" xfId="9474"/>
    <cellStyle name="_Recon to Darrin's 5.11.05 proforma_Low Income 2010 RevRequirement" xfId="9475"/>
    <cellStyle name="_Recon to Darrin's 5.11.05 proforma_Low Income 2010 RevRequirement (2)" xfId="9476"/>
    <cellStyle name="_Recon to Darrin's 5.11.05 proforma_Misc. Exp Airport Parking" xfId="9477"/>
    <cellStyle name="_Recon to Darrin's 5.11.05 proforma_NIM Summary" xfId="5436"/>
    <cellStyle name="_Recon to Darrin's 5.11.05 proforma_NIM Summary 09GRC" xfId="5437"/>
    <cellStyle name="_Recon to Darrin's 5.11.05 proforma_NIM Summary 09GRC 2" xfId="5438"/>
    <cellStyle name="_Recon to Darrin's 5.11.05 proforma_NIM Summary 09GRC 3" xfId="5439"/>
    <cellStyle name="_Recon to Darrin's 5.11.05 proforma_NIM Summary 10" xfId="5440"/>
    <cellStyle name="_Recon to Darrin's 5.11.05 proforma_NIM Summary 2" xfId="5441"/>
    <cellStyle name="_Recon to Darrin's 5.11.05 proforma_NIM Summary 3" xfId="5442"/>
    <cellStyle name="_Recon to Darrin's 5.11.05 proforma_NIM Summary 4" xfId="5443"/>
    <cellStyle name="_Recon to Darrin's 5.11.05 proforma_NIM Summary 5" xfId="5444"/>
    <cellStyle name="_Recon to Darrin's 5.11.05 proforma_NIM Summary 6" xfId="5445"/>
    <cellStyle name="_Recon to Darrin's 5.11.05 proforma_NIM Summary 7" xfId="5446"/>
    <cellStyle name="_Recon to Darrin's 5.11.05 proforma_NIM Summary 8" xfId="5447"/>
    <cellStyle name="_Recon to Darrin's 5.11.05 proforma_NIM Summary 9" xfId="5448"/>
    <cellStyle name="_Recon to Darrin's 5.11.05 proforma_Oct2010toSep2011LwIncLead" xfId="9478"/>
    <cellStyle name="_Recon to Darrin's 5.11.05 proforma_PCA 10 -  Exhibit D Dec 2011" xfId="5449"/>
    <cellStyle name="_Recon to Darrin's 5.11.05 proforma_PCA 10 -  Exhibit D from A Kellogg Jan 2011" xfId="5450"/>
    <cellStyle name="_Recon to Darrin's 5.11.05 proforma_PCA 10 -  Exhibit D from A Kellogg July 2011" xfId="5451"/>
    <cellStyle name="_Recon to Darrin's 5.11.05 proforma_PCA 10 -  Exhibit D from S Free Rcv'd 12-11" xfId="5452"/>
    <cellStyle name="_Recon to Darrin's 5.11.05 proforma_PCA 11 -  Exhibit D Apr 2012 fr A Kellogg v2" xfId="5453"/>
    <cellStyle name="_Recon to Darrin's 5.11.05 proforma_PCA 11 -  Exhibit D Jan 2012 fr A Kellogg" xfId="5454"/>
    <cellStyle name="_Recon to Darrin's 5.11.05 proforma_PCA 11 -  Exhibit D Jan 2012 WF" xfId="5455"/>
    <cellStyle name="_Recon to Darrin's 5.11.05 proforma_PCA 7 - Exhibit D update 11_30_08 (2)" xfId="5456"/>
    <cellStyle name="_Recon to Darrin's 5.11.05 proforma_PCA 7 - Exhibit D update 11_30_08 (2) 2" xfId="5457"/>
    <cellStyle name="_Recon to Darrin's 5.11.05 proforma_PCA 7 - Exhibit D update 11_30_08 (2) 2 2" xfId="5458"/>
    <cellStyle name="_Recon to Darrin's 5.11.05 proforma_PCA 7 - Exhibit D update 11_30_08 (2) 3" xfId="5459"/>
    <cellStyle name="_Recon to Darrin's 5.11.05 proforma_PCA 7 - Exhibit D update 11_30_08 (2) 4" xfId="5460"/>
    <cellStyle name="_Recon to Darrin's 5.11.05 proforma_PCA 7 - Exhibit D update 11_30_08 (2)_NIM Summary" xfId="5461"/>
    <cellStyle name="_Recon to Darrin's 5.11.05 proforma_PCA 7 - Exhibit D update 11_30_08 (2)_NIM Summary 2" xfId="5462"/>
    <cellStyle name="_Recon to Darrin's 5.11.05 proforma_PCA 7 - Exhibit D update 11_30_08 (2)_NIM Summary 3" xfId="5463"/>
    <cellStyle name="_Recon to Darrin's 5.11.05 proforma_PCA 8 - Exhibit D update 12_31_09" xfId="5464"/>
    <cellStyle name="_Recon to Darrin's 5.11.05 proforma_PCA 8 - Exhibit D update 12_31_09 2" xfId="5465"/>
    <cellStyle name="_Recon to Darrin's 5.11.05 proforma_PCA 9 -  Exhibit D April 2010" xfId="5466"/>
    <cellStyle name="_Recon to Darrin's 5.11.05 proforma_PCA 9 -  Exhibit D April 2010 (3)" xfId="5467"/>
    <cellStyle name="_Recon to Darrin's 5.11.05 proforma_PCA 9 -  Exhibit D April 2010 (3) 2" xfId="5468"/>
    <cellStyle name="_Recon to Darrin's 5.11.05 proforma_PCA 9 -  Exhibit D April 2010 (3) 3" xfId="5469"/>
    <cellStyle name="_Recon to Darrin's 5.11.05 proforma_PCA 9 -  Exhibit D April 2010 2" xfId="5470"/>
    <cellStyle name="_Recon to Darrin's 5.11.05 proforma_PCA 9 -  Exhibit D April 2010 3" xfId="5471"/>
    <cellStyle name="_Recon to Darrin's 5.11.05 proforma_PCA 9 -  Exhibit D April 2010 4" xfId="5472"/>
    <cellStyle name="_Recon to Darrin's 5.11.05 proforma_PCA 9 -  Exhibit D April 2010 5" xfId="5473"/>
    <cellStyle name="_Recon to Darrin's 5.11.05 proforma_PCA 9 -  Exhibit D April 2010 6" xfId="5474"/>
    <cellStyle name="_Recon to Darrin's 5.11.05 proforma_PCA 9 -  Exhibit D April 2010 7" xfId="5475"/>
    <cellStyle name="_Recon to Darrin's 5.11.05 proforma_PCA 9 -  Exhibit D Feb 2010" xfId="5476"/>
    <cellStyle name="_Recon to Darrin's 5.11.05 proforma_PCA 9 -  Exhibit D Feb 2010 2" xfId="5477"/>
    <cellStyle name="_Recon to Darrin's 5.11.05 proforma_PCA 9 -  Exhibit D Feb 2010 v2" xfId="5478"/>
    <cellStyle name="_Recon to Darrin's 5.11.05 proforma_PCA 9 -  Exhibit D Feb 2010 v2 2" xfId="5479"/>
    <cellStyle name="_Recon to Darrin's 5.11.05 proforma_PCA 9 -  Exhibit D Feb 2010 WF" xfId="5480"/>
    <cellStyle name="_Recon to Darrin's 5.11.05 proforma_PCA 9 -  Exhibit D Feb 2010 WF 2" xfId="5481"/>
    <cellStyle name="_Recon to Darrin's 5.11.05 proforma_PCA 9 -  Exhibit D Jan 2010" xfId="5482"/>
    <cellStyle name="_Recon to Darrin's 5.11.05 proforma_PCA 9 -  Exhibit D Jan 2010 2" xfId="5483"/>
    <cellStyle name="_Recon to Darrin's 5.11.05 proforma_PCA 9 -  Exhibit D March 2010 (2)" xfId="5484"/>
    <cellStyle name="_Recon to Darrin's 5.11.05 proforma_PCA 9 -  Exhibit D March 2010 (2) 2" xfId="5485"/>
    <cellStyle name="_Recon to Darrin's 5.11.05 proforma_PCA 9 -  Exhibit D Nov 2010" xfId="5486"/>
    <cellStyle name="_Recon to Darrin's 5.11.05 proforma_PCA 9 -  Exhibit D Nov 2010 2" xfId="5487"/>
    <cellStyle name="_Recon to Darrin's 5.11.05 proforma_PCA 9 - Exhibit D at August 2010" xfId="5488"/>
    <cellStyle name="_Recon to Darrin's 5.11.05 proforma_PCA 9 - Exhibit D at August 2010 2" xfId="5489"/>
    <cellStyle name="_Recon to Darrin's 5.11.05 proforma_PCA 9 - Exhibit D June 2010 GRC" xfId="5490"/>
    <cellStyle name="_Recon to Darrin's 5.11.05 proforma_PCA 9 - Exhibit D June 2010 GRC 2" xfId="5491"/>
    <cellStyle name="_Recon to Darrin's 5.11.05 proforma_Power Costs - Comparison bx Rbtl-Staff-Jt-PC" xfId="5492"/>
    <cellStyle name="_Recon to Darrin's 5.11.05 proforma_Power Costs - Comparison bx Rbtl-Staff-Jt-PC 2" xfId="5493"/>
    <cellStyle name="_Recon to Darrin's 5.11.05 proforma_Power Costs - Comparison bx Rbtl-Staff-Jt-PC 2 2" xfId="5494"/>
    <cellStyle name="_Recon to Darrin's 5.11.05 proforma_Power Costs - Comparison bx Rbtl-Staff-Jt-PC 3" xfId="5495"/>
    <cellStyle name="_Recon to Darrin's 5.11.05 proforma_Power Costs - Comparison bx Rbtl-Staff-Jt-PC_Adj Bench DR 3 for Initial Briefs (Electric)" xfId="5496"/>
    <cellStyle name="_Recon to Darrin's 5.11.05 proforma_Power Costs - Comparison bx Rbtl-Staff-Jt-PC_Adj Bench DR 3 for Initial Briefs (Electric) 2" xfId="5497"/>
    <cellStyle name="_Recon to Darrin's 5.11.05 proforma_Power Costs - Comparison bx Rbtl-Staff-Jt-PC_Adj Bench DR 3 for Initial Briefs (Electric) 2 2" xfId="5498"/>
    <cellStyle name="_Recon to Darrin's 5.11.05 proforma_Power Costs - Comparison bx Rbtl-Staff-Jt-PC_Adj Bench DR 3 for Initial Briefs (Electric) 3" xfId="5499"/>
    <cellStyle name="_Recon to Darrin's 5.11.05 proforma_Power Costs - Comparison bx Rbtl-Staff-Jt-PC_Electric Rev Req Model (2009 GRC) Rebuttal" xfId="5500"/>
    <cellStyle name="_Recon to Darrin's 5.11.05 proforma_Power Costs - Comparison bx Rbtl-Staff-Jt-PC_Electric Rev Req Model (2009 GRC) Rebuttal 2" xfId="5501"/>
    <cellStyle name="_Recon to Darrin's 5.11.05 proforma_Power Costs - Comparison bx Rbtl-Staff-Jt-PC_Electric Rev Req Model (2009 GRC) Rebuttal 2 2" xfId="5502"/>
    <cellStyle name="_Recon to Darrin's 5.11.05 proforma_Power Costs - Comparison bx Rbtl-Staff-Jt-PC_Electric Rev Req Model (2009 GRC) Rebuttal 3" xfId="5503"/>
    <cellStyle name="_Recon to Darrin's 5.11.05 proforma_Power Costs - Comparison bx Rbtl-Staff-Jt-PC_Electric Rev Req Model (2009 GRC) Rebuttal REmoval of New  WH Solar AdjustMI" xfId="5504"/>
    <cellStyle name="_Recon to Darrin's 5.11.05 proforma_Power Costs - Comparison bx Rbtl-Staff-Jt-PC_Electric Rev Req Model (2009 GRC) Rebuttal REmoval of New  WH Solar AdjustMI 2" xfId="5505"/>
    <cellStyle name="_Recon to Darrin's 5.11.05 proforma_Power Costs - Comparison bx Rbtl-Staff-Jt-PC_Electric Rev Req Model (2009 GRC) Rebuttal REmoval of New  WH Solar AdjustMI 2 2" xfId="5506"/>
    <cellStyle name="_Recon to Darrin's 5.11.05 proforma_Power Costs - Comparison bx Rbtl-Staff-Jt-PC_Electric Rev Req Model (2009 GRC) Rebuttal REmoval of New  WH Solar AdjustMI 3" xfId="5507"/>
    <cellStyle name="_Recon to Darrin's 5.11.05 proforma_Power Costs - Comparison bx Rbtl-Staff-Jt-PC_Electric Rev Req Model (2009 GRC) Revised 01-18-2010" xfId="5508"/>
    <cellStyle name="_Recon to Darrin's 5.11.05 proforma_Power Costs - Comparison bx Rbtl-Staff-Jt-PC_Electric Rev Req Model (2009 GRC) Revised 01-18-2010 2" xfId="5509"/>
    <cellStyle name="_Recon to Darrin's 5.11.05 proforma_Power Costs - Comparison bx Rbtl-Staff-Jt-PC_Electric Rev Req Model (2009 GRC) Revised 01-18-2010 2 2" xfId="5510"/>
    <cellStyle name="_Recon to Darrin's 5.11.05 proforma_Power Costs - Comparison bx Rbtl-Staff-Jt-PC_Electric Rev Req Model (2009 GRC) Revised 01-18-2010 3" xfId="5511"/>
    <cellStyle name="_Recon to Darrin's 5.11.05 proforma_Power Costs - Comparison bx Rbtl-Staff-Jt-PC_Final Order Electric EXHIBIT A-1" xfId="5512"/>
    <cellStyle name="_Recon to Darrin's 5.11.05 proforma_Power Costs - Comparison bx Rbtl-Staff-Jt-PC_Final Order Electric EXHIBIT A-1 2" xfId="5513"/>
    <cellStyle name="_Recon to Darrin's 5.11.05 proforma_Power Costs - Comparison bx Rbtl-Staff-Jt-PC_Final Order Electric EXHIBIT A-1 2 2" xfId="5514"/>
    <cellStyle name="_Recon to Darrin's 5.11.05 proforma_Power Costs - Comparison bx Rbtl-Staff-Jt-PC_Final Order Electric EXHIBIT A-1 3" xfId="5515"/>
    <cellStyle name="_Recon to Darrin's 5.11.05 proforma_Production Adj 4.37" xfId="5516"/>
    <cellStyle name="_Recon to Darrin's 5.11.05 proforma_Production Adj 4.37 2" xfId="5517"/>
    <cellStyle name="_Recon to Darrin's 5.11.05 proforma_Production Adj 4.37 2 2" xfId="5518"/>
    <cellStyle name="_Recon to Darrin's 5.11.05 proforma_Production Adj 4.37 3" xfId="5519"/>
    <cellStyle name="_Recon to Darrin's 5.11.05 proforma_Purchased Power Adj 4.03" xfId="5520"/>
    <cellStyle name="_Recon to Darrin's 5.11.05 proforma_Purchased Power Adj 4.03 2" xfId="5521"/>
    <cellStyle name="_Recon to Darrin's 5.11.05 proforma_Purchased Power Adj 4.03 2 2" xfId="5522"/>
    <cellStyle name="_Recon to Darrin's 5.11.05 proforma_Purchased Power Adj 4.03 3" xfId="5523"/>
    <cellStyle name="_Recon to Darrin's 5.11.05 proforma_Rebuttal Power Costs" xfId="5524"/>
    <cellStyle name="_Recon to Darrin's 5.11.05 proforma_Rebuttal Power Costs 2" xfId="5525"/>
    <cellStyle name="_Recon to Darrin's 5.11.05 proforma_Rebuttal Power Costs 2 2" xfId="5526"/>
    <cellStyle name="_Recon to Darrin's 5.11.05 proforma_Rebuttal Power Costs 3" xfId="5527"/>
    <cellStyle name="_Recon to Darrin's 5.11.05 proforma_Rebuttal Power Costs_Adj Bench DR 3 for Initial Briefs (Electric)" xfId="5528"/>
    <cellStyle name="_Recon to Darrin's 5.11.05 proforma_Rebuttal Power Costs_Adj Bench DR 3 for Initial Briefs (Electric) 2" xfId="5529"/>
    <cellStyle name="_Recon to Darrin's 5.11.05 proforma_Rebuttal Power Costs_Adj Bench DR 3 for Initial Briefs (Electric) 2 2" xfId="5530"/>
    <cellStyle name="_Recon to Darrin's 5.11.05 proforma_Rebuttal Power Costs_Adj Bench DR 3 for Initial Briefs (Electric) 3" xfId="5531"/>
    <cellStyle name="_Recon to Darrin's 5.11.05 proforma_Rebuttal Power Costs_Electric Rev Req Model (2009 GRC) Rebuttal" xfId="5532"/>
    <cellStyle name="_Recon to Darrin's 5.11.05 proforma_Rebuttal Power Costs_Electric Rev Req Model (2009 GRC) Rebuttal 2" xfId="5533"/>
    <cellStyle name="_Recon to Darrin's 5.11.05 proforma_Rebuttal Power Costs_Electric Rev Req Model (2009 GRC) Rebuttal 2 2" xfId="5534"/>
    <cellStyle name="_Recon to Darrin's 5.11.05 proforma_Rebuttal Power Costs_Electric Rev Req Model (2009 GRC) Rebuttal 3" xfId="5535"/>
    <cellStyle name="_Recon to Darrin's 5.11.05 proforma_Rebuttal Power Costs_Electric Rev Req Model (2009 GRC) Rebuttal REmoval of New  WH Solar AdjustMI" xfId="5536"/>
    <cellStyle name="_Recon to Darrin's 5.11.05 proforma_Rebuttal Power Costs_Electric Rev Req Model (2009 GRC) Rebuttal REmoval of New  WH Solar AdjustMI 2" xfId="5537"/>
    <cellStyle name="_Recon to Darrin's 5.11.05 proforma_Rebuttal Power Costs_Electric Rev Req Model (2009 GRC) Rebuttal REmoval of New  WH Solar AdjustMI 2 2" xfId="5538"/>
    <cellStyle name="_Recon to Darrin's 5.11.05 proforma_Rebuttal Power Costs_Electric Rev Req Model (2009 GRC) Rebuttal REmoval of New  WH Solar AdjustMI 3" xfId="5539"/>
    <cellStyle name="_Recon to Darrin's 5.11.05 proforma_Rebuttal Power Costs_Electric Rev Req Model (2009 GRC) Revised 01-18-2010" xfId="5540"/>
    <cellStyle name="_Recon to Darrin's 5.11.05 proforma_Rebuttal Power Costs_Electric Rev Req Model (2009 GRC) Revised 01-18-2010 2" xfId="5541"/>
    <cellStyle name="_Recon to Darrin's 5.11.05 proforma_Rebuttal Power Costs_Electric Rev Req Model (2009 GRC) Revised 01-18-2010 2 2" xfId="5542"/>
    <cellStyle name="_Recon to Darrin's 5.11.05 proforma_Rebuttal Power Costs_Electric Rev Req Model (2009 GRC) Revised 01-18-2010 3" xfId="5543"/>
    <cellStyle name="_Recon to Darrin's 5.11.05 proforma_Rebuttal Power Costs_Final Order Electric EXHIBIT A-1" xfId="5544"/>
    <cellStyle name="_Recon to Darrin's 5.11.05 proforma_Rebuttal Power Costs_Final Order Electric EXHIBIT A-1 2" xfId="5545"/>
    <cellStyle name="_Recon to Darrin's 5.11.05 proforma_Rebuttal Power Costs_Final Order Electric EXHIBIT A-1 2 2" xfId="5546"/>
    <cellStyle name="_Recon to Darrin's 5.11.05 proforma_Rebuttal Power Costs_Final Order Electric EXHIBIT A-1 3" xfId="5547"/>
    <cellStyle name="_Recon to Darrin's 5.11.05 proforma_RECS vs PTC's w Interest 6-28-10" xfId="9479"/>
    <cellStyle name="_Recon to Darrin's 5.11.05 proforma_revised april pca for Annette" xfId="5548"/>
    <cellStyle name="_Recon to Darrin's 5.11.05 proforma_ROR &amp; CONV FACTOR" xfId="5549"/>
    <cellStyle name="_Recon to Darrin's 5.11.05 proforma_ROR &amp; CONV FACTOR 2" xfId="5550"/>
    <cellStyle name="_Recon to Darrin's 5.11.05 proforma_ROR &amp; CONV FACTOR 2 2" xfId="5551"/>
    <cellStyle name="_Recon to Darrin's 5.11.05 proforma_ROR &amp; CONV FACTOR 3" xfId="5552"/>
    <cellStyle name="_Recon to Darrin's 5.11.05 proforma_ROR 5.02" xfId="5553"/>
    <cellStyle name="_Recon to Darrin's 5.11.05 proforma_ROR 5.02 2" xfId="5554"/>
    <cellStyle name="_Recon to Darrin's 5.11.05 proforma_ROR 5.02 2 2" xfId="5555"/>
    <cellStyle name="_Recon to Darrin's 5.11.05 proforma_ROR 5.02 3" xfId="5556"/>
    <cellStyle name="_Recon to Darrin's 5.11.05 proforma_Transmission Workbook for May BOD" xfId="5557"/>
    <cellStyle name="_Recon to Darrin's 5.11.05 proforma_Transmission Workbook for May BOD 2" xfId="5558"/>
    <cellStyle name="_Recon to Darrin's 5.11.05 proforma_Transmission Workbook for May BOD 3" xfId="5559"/>
    <cellStyle name="_Recon to Darrin's 5.11.05 proforma_Wind Integration 10GRC" xfId="5560"/>
    <cellStyle name="_Recon to Darrin's 5.11.05 proforma_Wind Integration 10GRC 2" xfId="5561"/>
    <cellStyle name="_Recon to Darrin's 5.11.05 proforma_Wind Integration 10GRC 3" xfId="5562"/>
    <cellStyle name="_Revenue" xfId="5563"/>
    <cellStyle name="_Revenue_Data" xfId="5564"/>
    <cellStyle name="_Revenue_Data_1" xfId="5565"/>
    <cellStyle name="_Revenue_Data_Pro Forma Rev 09 GRC" xfId="5566"/>
    <cellStyle name="_Revenue_Data_Pro Forma Rev 2010 GRC" xfId="5567"/>
    <cellStyle name="_Revenue_Data_Pro Forma Rev 2010 GRC_Preliminary" xfId="5568"/>
    <cellStyle name="_Revenue_Data_Revenue (Feb 09 - Jan 10)" xfId="5569"/>
    <cellStyle name="_Revenue_Data_Revenue (Jan 09 - Dec 09)" xfId="5570"/>
    <cellStyle name="_Revenue_Data_Revenue (Mar 09 - Feb 10)" xfId="5571"/>
    <cellStyle name="_Revenue_Data_Volume Exhibit (Jan09 - Dec09)" xfId="5572"/>
    <cellStyle name="_Revenue_Mins" xfId="5573"/>
    <cellStyle name="_Revenue_Pro Forma Rev 07 GRC" xfId="5574"/>
    <cellStyle name="_Revenue_Pro Forma Rev 08 GRC" xfId="5575"/>
    <cellStyle name="_Revenue_Pro Forma Rev 09 GRC" xfId="5576"/>
    <cellStyle name="_Revenue_Pro Forma Rev 2010 GRC" xfId="5577"/>
    <cellStyle name="_Revenue_Pro Forma Rev 2010 GRC_Preliminary" xfId="5578"/>
    <cellStyle name="_Revenue_Revenue (Feb 09 - Jan 10)" xfId="5579"/>
    <cellStyle name="_Revenue_Revenue (Jan 09 - Dec 09)" xfId="5580"/>
    <cellStyle name="_Revenue_Revenue (Mar 09 - Feb 10)" xfId="5581"/>
    <cellStyle name="_Revenue_Sheet2" xfId="5582"/>
    <cellStyle name="_Revenue_Therms Data" xfId="5583"/>
    <cellStyle name="_Revenue_Therms Data Rerun" xfId="5584"/>
    <cellStyle name="_Revenue_Volume Exhibit (Jan09 - Dec09)" xfId="5585"/>
    <cellStyle name="_x0013__Scenario 1 REC vs PTC Offset" xfId="5586"/>
    <cellStyle name="_x0013__Scenario 3" xfId="5587"/>
    <cellStyle name="_Sumas Proforma - 11-09-07" xfId="5588"/>
    <cellStyle name="_Sumas Property Taxes v1" xfId="5589"/>
    <cellStyle name="_Tenaska Comparison" xfId="5590"/>
    <cellStyle name="_Tenaska Comparison 2" xfId="5591"/>
    <cellStyle name="_Tenaska Comparison 2 2" xfId="5592"/>
    <cellStyle name="_Tenaska Comparison 2 2 2" xfId="5593"/>
    <cellStyle name="_Tenaska Comparison 2 3" xfId="5594"/>
    <cellStyle name="_Tenaska Comparison 3" xfId="5595"/>
    <cellStyle name="_Tenaska Comparison 3 2" xfId="5596"/>
    <cellStyle name="_Tenaska Comparison 4" xfId="5597"/>
    <cellStyle name="_Tenaska Comparison 4 2" xfId="5598"/>
    <cellStyle name="_Tenaska Comparison_(C) WHE Proforma with ITC cash grant 10 Yr Amort_for deferral_102809" xfId="5599"/>
    <cellStyle name="_Tenaska Comparison_(C) WHE Proforma with ITC cash grant 10 Yr Amort_for deferral_102809 2" xfId="5600"/>
    <cellStyle name="_Tenaska Comparison_(C) WHE Proforma with ITC cash grant 10 Yr Amort_for deferral_102809 2 2" xfId="5601"/>
    <cellStyle name="_Tenaska Comparison_(C) WHE Proforma with ITC cash grant 10 Yr Amort_for deferral_102809 3" xfId="5602"/>
    <cellStyle name="_Tenaska Comparison_(C) WHE Proforma with ITC cash grant 10 Yr Amort_for deferral_102809_16.07E Wild Horse Wind Expansionwrkingfile" xfId="5603"/>
    <cellStyle name="_Tenaska Comparison_(C) WHE Proforma with ITC cash grant 10 Yr Amort_for deferral_102809_16.07E Wild Horse Wind Expansionwrkingfile 2" xfId="5604"/>
    <cellStyle name="_Tenaska Comparison_(C) WHE Proforma with ITC cash grant 10 Yr Amort_for deferral_102809_16.07E Wild Horse Wind Expansionwrkingfile 2 2" xfId="5605"/>
    <cellStyle name="_Tenaska Comparison_(C) WHE Proforma with ITC cash grant 10 Yr Amort_for deferral_102809_16.07E Wild Horse Wind Expansionwrkingfile 3" xfId="5606"/>
    <cellStyle name="_Tenaska Comparison_(C) WHE Proforma with ITC cash grant 10 Yr Amort_for deferral_102809_16.07E Wild Horse Wind Expansionwrkingfile SF" xfId="5607"/>
    <cellStyle name="_Tenaska Comparison_(C) WHE Proforma with ITC cash grant 10 Yr Amort_for deferral_102809_16.07E Wild Horse Wind Expansionwrkingfile SF 2" xfId="5608"/>
    <cellStyle name="_Tenaska Comparison_(C) WHE Proforma with ITC cash grant 10 Yr Amort_for deferral_102809_16.07E Wild Horse Wind Expansionwrkingfile SF 2 2" xfId="5609"/>
    <cellStyle name="_Tenaska Comparison_(C) WHE Proforma with ITC cash grant 10 Yr Amort_for deferral_102809_16.07E Wild Horse Wind Expansionwrkingfile SF 3" xfId="5610"/>
    <cellStyle name="_Tenaska Comparison_(C) WHE Proforma with ITC cash grant 10 Yr Amort_for deferral_102809_16.37E Wild Horse Expansion DeferralRevwrkingfile SF" xfId="5611"/>
    <cellStyle name="_Tenaska Comparison_(C) WHE Proforma with ITC cash grant 10 Yr Amort_for deferral_102809_16.37E Wild Horse Expansion DeferralRevwrkingfile SF 2" xfId="5612"/>
    <cellStyle name="_Tenaska Comparison_(C) WHE Proforma with ITC cash grant 10 Yr Amort_for deferral_102809_16.37E Wild Horse Expansion DeferralRevwrkingfile SF 2 2" xfId="5613"/>
    <cellStyle name="_Tenaska Comparison_(C) WHE Proforma with ITC cash grant 10 Yr Amort_for deferral_102809_16.37E Wild Horse Expansion DeferralRevwrkingfile SF 3" xfId="5614"/>
    <cellStyle name="_Tenaska Comparison_(C) WHE Proforma with ITC cash grant 10 Yr Amort_for rebuttal_120709" xfId="5615"/>
    <cellStyle name="_Tenaska Comparison_(C) WHE Proforma with ITC cash grant 10 Yr Amort_for rebuttal_120709 2" xfId="5616"/>
    <cellStyle name="_Tenaska Comparison_(C) WHE Proforma with ITC cash grant 10 Yr Amort_for rebuttal_120709 2 2" xfId="5617"/>
    <cellStyle name="_Tenaska Comparison_(C) WHE Proforma with ITC cash grant 10 Yr Amort_for rebuttal_120709 3" xfId="5618"/>
    <cellStyle name="_Tenaska Comparison_04.07E Wild Horse Wind Expansion" xfId="5619"/>
    <cellStyle name="_Tenaska Comparison_04.07E Wild Horse Wind Expansion 2" xfId="5620"/>
    <cellStyle name="_Tenaska Comparison_04.07E Wild Horse Wind Expansion 2 2" xfId="5621"/>
    <cellStyle name="_Tenaska Comparison_04.07E Wild Horse Wind Expansion 3" xfId="5622"/>
    <cellStyle name="_Tenaska Comparison_04.07E Wild Horse Wind Expansion_16.07E Wild Horse Wind Expansionwrkingfile" xfId="5623"/>
    <cellStyle name="_Tenaska Comparison_04.07E Wild Horse Wind Expansion_16.07E Wild Horse Wind Expansionwrkingfile 2" xfId="5624"/>
    <cellStyle name="_Tenaska Comparison_04.07E Wild Horse Wind Expansion_16.07E Wild Horse Wind Expansionwrkingfile 2 2" xfId="5625"/>
    <cellStyle name="_Tenaska Comparison_04.07E Wild Horse Wind Expansion_16.07E Wild Horse Wind Expansionwrkingfile 3" xfId="5626"/>
    <cellStyle name="_Tenaska Comparison_04.07E Wild Horse Wind Expansion_16.07E Wild Horse Wind Expansionwrkingfile SF" xfId="5627"/>
    <cellStyle name="_Tenaska Comparison_04.07E Wild Horse Wind Expansion_16.07E Wild Horse Wind Expansionwrkingfile SF 2" xfId="5628"/>
    <cellStyle name="_Tenaska Comparison_04.07E Wild Horse Wind Expansion_16.07E Wild Horse Wind Expansionwrkingfile SF 2 2" xfId="5629"/>
    <cellStyle name="_Tenaska Comparison_04.07E Wild Horse Wind Expansion_16.07E Wild Horse Wind Expansionwrkingfile SF 3" xfId="5630"/>
    <cellStyle name="_Tenaska Comparison_04.07E Wild Horse Wind Expansion_16.37E Wild Horse Expansion DeferralRevwrkingfile SF" xfId="5631"/>
    <cellStyle name="_Tenaska Comparison_04.07E Wild Horse Wind Expansion_16.37E Wild Horse Expansion DeferralRevwrkingfile SF 2" xfId="5632"/>
    <cellStyle name="_Tenaska Comparison_04.07E Wild Horse Wind Expansion_16.37E Wild Horse Expansion DeferralRevwrkingfile SF 2 2" xfId="5633"/>
    <cellStyle name="_Tenaska Comparison_04.07E Wild Horse Wind Expansion_16.37E Wild Horse Expansion DeferralRevwrkingfile SF 3" xfId="5634"/>
    <cellStyle name="_Tenaska Comparison_16.07E Wild Horse Wind Expansionwrkingfile" xfId="5635"/>
    <cellStyle name="_Tenaska Comparison_16.07E Wild Horse Wind Expansionwrkingfile 2" xfId="5636"/>
    <cellStyle name="_Tenaska Comparison_16.07E Wild Horse Wind Expansionwrkingfile 2 2" xfId="5637"/>
    <cellStyle name="_Tenaska Comparison_16.07E Wild Horse Wind Expansionwrkingfile 3" xfId="5638"/>
    <cellStyle name="_Tenaska Comparison_16.07E Wild Horse Wind Expansionwrkingfile SF" xfId="5639"/>
    <cellStyle name="_Tenaska Comparison_16.07E Wild Horse Wind Expansionwrkingfile SF 2" xfId="5640"/>
    <cellStyle name="_Tenaska Comparison_16.07E Wild Horse Wind Expansionwrkingfile SF 2 2" xfId="5641"/>
    <cellStyle name="_Tenaska Comparison_16.07E Wild Horse Wind Expansionwrkingfile SF 3" xfId="5642"/>
    <cellStyle name="_Tenaska Comparison_16.37E Wild Horse Expansion DeferralRevwrkingfile SF" xfId="5643"/>
    <cellStyle name="_Tenaska Comparison_16.37E Wild Horse Expansion DeferralRevwrkingfile SF 2" xfId="5644"/>
    <cellStyle name="_Tenaska Comparison_16.37E Wild Horse Expansion DeferralRevwrkingfile SF 2 2" xfId="5645"/>
    <cellStyle name="_Tenaska Comparison_16.37E Wild Horse Expansion DeferralRevwrkingfile SF 3" xfId="5646"/>
    <cellStyle name="_Tenaska Comparison_2009 Compliance Filing PCA Exhibits for GRC" xfId="5647"/>
    <cellStyle name="_Tenaska Comparison_2009 Compliance Filing PCA Exhibits for GRC 2" xfId="5648"/>
    <cellStyle name="_Tenaska Comparison_2009 GRC Compl Filing - Exhibit D" xfId="5649"/>
    <cellStyle name="_Tenaska Comparison_2009 GRC Compl Filing - Exhibit D 2" xfId="5650"/>
    <cellStyle name="_Tenaska Comparison_2009 GRC Compl Filing - Exhibit D 3" xfId="5651"/>
    <cellStyle name="_Tenaska Comparison_3.01 Income Statement" xfId="9480"/>
    <cellStyle name="_Tenaska Comparison_4 31 Regulatory Assets and Liabilities  7 06- Exhibit D" xfId="5652"/>
    <cellStyle name="_Tenaska Comparison_4 31 Regulatory Assets and Liabilities  7 06- Exhibit D 2" xfId="5653"/>
    <cellStyle name="_Tenaska Comparison_4 31 Regulatory Assets and Liabilities  7 06- Exhibit D 2 2" xfId="5654"/>
    <cellStyle name="_Tenaska Comparison_4 31 Regulatory Assets and Liabilities  7 06- Exhibit D 3" xfId="5655"/>
    <cellStyle name="_Tenaska Comparison_4 31 Regulatory Assets and Liabilities  7 06- Exhibit D_NIM Summary" xfId="5656"/>
    <cellStyle name="_Tenaska Comparison_4 31 Regulatory Assets and Liabilities  7 06- Exhibit D_NIM Summary 2" xfId="5657"/>
    <cellStyle name="_Tenaska Comparison_4 31 Regulatory Assets and Liabilities  7 06- Exhibit D_NIM Summary 3" xfId="5658"/>
    <cellStyle name="_Tenaska Comparison_4 31E Reg Asset  Liab and EXH D" xfId="5659"/>
    <cellStyle name="_Tenaska Comparison_4 31E Reg Asset  Liab and EXH D _ Aug 10 Filing (2)" xfId="5660"/>
    <cellStyle name="_Tenaska Comparison_4 32 Regulatory Assets and Liabilities  7 06- Exhibit D" xfId="5661"/>
    <cellStyle name="_Tenaska Comparison_4 32 Regulatory Assets and Liabilities  7 06- Exhibit D 2" xfId="5662"/>
    <cellStyle name="_Tenaska Comparison_4 32 Regulatory Assets and Liabilities  7 06- Exhibit D 2 2" xfId="5663"/>
    <cellStyle name="_Tenaska Comparison_4 32 Regulatory Assets and Liabilities  7 06- Exhibit D 3" xfId="5664"/>
    <cellStyle name="_Tenaska Comparison_4 32 Regulatory Assets and Liabilities  7 06- Exhibit D_NIM Summary" xfId="5665"/>
    <cellStyle name="_Tenaska Comparison_4 32 Regulatory Assets and Liabilities  7 06- Exhibit D_NIM Summary 2" xfId="5666"/>
    <cellStyle name="_Tenaska Comparison_4 32 Regulatory Assets and Liabilities  7 06- Exhibit D_NIM Summary 3" xfId="5667"/>
    <cellStyle name="_Tenaska Comparison_AURORA Total New" xfId="5668"/>
    <cellStyle name="_Tenaska Comparison_AURORA Total New 2" xfId="5669"/>
    <cellStyle name="_Tenaska Comparison_Book2" xfId="5670"/>
    <cellStyle name="_Tenaska Comparison_Book2 2" xfId="5671"/>
    <cellStyle name="_Tenaska Comparison_Book2 2 2" xfId="5672"/>
    <cellStyle name="_Tenaska Comparison_Book2 3" xfId="5673"/>
    <cellStyle name="_Tenaska Comparison_Book2_Adj Bench DR 3 for Initial Briefs (Electric)" xfId="5674"/>
    <cellStyle name="_Tenaska Comparison_Book2_Adj Bench DR 3 for Initial Briefs (Electric) 2" xfId="5675"/>
    <cellStyle name="_Tenaska Comparison_Book2_Adj Bench DR 3 for Initial Briefs (Electric) 2 2" xfId="5676"/>
    <cellStyle name="_Tenaska Comparison_Book2_Adj Bench DR 3 for Initial Briefs (Electric) 3" xfId="5677"/>
    <cellStyle name="_Tenaska Comparison_Book2_Electric Rev Req Model (2009 GRC) Rebuttal" xfId="5678"/>
    <cellStyle name="_Tenaska Comparison_Book2_Electric Rev Req Model (2009 GRC) Rebuttal 2" xfId="5679"/>
    <cellStyle name="_Tenaska Comparison_Book2_Electric Rev Req Model (2009 GRC) Rebuttal 2 2" xfId="5680"/>
    <cellStyle name="_Tenaska Comparison_Book2_Electric Rev Req Model (2009 GRC) Rebuttal 3" xfId="5681"/>
    <cellStyle name="_Tenaska Comparison_Book2_Electric Rev Req Model (2009 GRC) Rebuttal REmoval of New  WH Solar AdjustMI" xfId="5682"/>
    <cellStyle name="_Tenaska Comparison_Book2_Electric Rev Req Model (2009 GRC) Rebuttal REmoval of New  WH Solar AdjustMI 2" xfId="5683"/>
    <cellStyle name="_Tenaska Comparison_Book2_Electric Rev Req Model (2009 GRC) Rebuttal REmoval of New  WH Solar AdjustMI 2 2" xfId="5684"/>
    <cellStyle name="_Tenaska Comparison_Book2_Electric Rev Req Model (2009 GRC) Rebuttal REmoval of New  WH Solar AdjustMI 3" xfId="5685"/>
    <cellStyle name="_Tenaska Comparison_Book2_Electric Rev Req Model (2009 GRC) Revised 01-18-2010" xfId="5686"/>
    <cellStyle name="_Tenaska Comparison_Book2_Electric Rev Req Model (2009 GRC) Revised 01-18-2010 2" xfId="5687"/>
    <cellStyle name="_Tenaska Comparison_Book2_Electric Rev Req Model (2009 GRC) Revised 01-18-2010 2 2" xfId="5688"/>
    <cellStyle name="_Tenaska Comparison_Book2_Electric Rev Req Model (2009 GRC) Revised 01-18-2010 3" xfId="5689"/>
    <cellStyle name="_Tenaska Comparison_Book2_Final Order Electric EXHIBIT A-1" xfId="5690"/>
    <cellStyle name="_Tenaska Comparison_Book2_Final Order Electric EXHIBIT A-1 2" xfId="5691"/>
    <cellStyle name="_Tenaska Comparison_Book2_Final Order Electric EXHIBIT A-1 2 2" xfId="5692"/>
    <cellStyle name="_Tenaska Comparison_Book2_Final Order Electric EXHIBIT A-1 3" xfId="5693"/>
    <cellStyle name="_Tenaska Comparison_Book4" xfId="5694"/>
    <cellStyle name="_Tenaska Comparison_Book4 2" xfId="5695"/>
    <cellStyle name="_Tenaska Comparison_Book4 2 2" xfId="5696"/>
    <cellStyle name="_Tenaska Comparison_Book4 3" xfId="5697"/>
    <cellStyle name="_Tenaska Comparison_Book9" xfId="5698"/>
    <cellStyle name="_Tenaska Comparison_Book9 2" xfId="5699"/>
    <cellStyle name="_Tenaska Comparison_Book9 2 2" xfId="5700"/>
    <cellStyle name="_Tenaska Comparison_Book9 3" xfId="5701"/>
    <cellStyle name="_Tenaska Comparison_DEM-WP(C) Chelan Power Costs" xfId="5702"/>
    <cellStyle name="_Tenaska Comparison_DEM-WP(C) Gas Transport 2010GRC" xfId="5703"/>
    <cellStyle name="_Tenaska Comparison_Electric COS Inputs" xfId="5704"/>
    <cellStyle name="_Tenaska Comparison_Electric COS Inputs 2" xfId="5705"/>
    <cellStyle name="_Tenaska Comparison_Electric COS Inputs 2 2" xfId="5706"/>
    <cellStyle name="_Tenaska Comparison_Electric COS Inputs 2 2 2" xfId="5707"/>
    <cellStyle name="_Tenaska Comparison_Electric COS Inputs 2 3" xfId="5708"/>
    <cellStyle name="_Tenaska Comparison_Electric COS Inputs 2 3 2" xfId="5709"/>
    <cellStyle name="_Tenaska Comparison_Electric COS Inputs 2 4" xfId="5710"/>
    <cellStyle name="_Tenaska Comparison_Electric COS Inputs 2 4 2" xfId="5711"/>
    <cellStyle name="_Tenaska Comparison_Electric COS Inputs 3" xfId="5712"/>
    <cellStyle name="_Tenaska Comparison_Electric COS Inputs 3 2" xfId="5713"/>
    <cellStyle name="_Tenaska Comparison_Electric COS Inputs 4" xfId="5714"/>
    <cellStyle name="_Tenaska Comparison_Electric COS Inputs 4 2" xfId="5715"/>
    <cellStyle name="_Tenaska Comparison_Electric COS Inputs 5" xfId="5716"/>
    <cellStyle name="_Tenaska Comparison_Electric COS Inputs_Low Income 2010 RevRequirement" xfId="9481"/>
    <cellStyle name="_Tenaska Comparison_Electric COS Inputs_Low Income 2010 RevRequirement (2)" xfId="9482"/>
    <cellStyle name="_Tenaska Comparison_Electric COS Inputs_Oct2010toSep2011LwIncLead" xfId="9483"/>
    <cellStyle name="_Tenaska Comparison_Exh A-1 resulting from UE-112050 effective Jan 1 2012" xfId="5717"/>
    <cellStyle name="_Tenaska Comparison_Exhibit A-1 effective 4-1-11 fr S Free 12-11" xfId="5718"/>
    <cellStyle name="_Tenaska Comparison_NIM Summary" xfId="5719"/>
    <cellStyle name="_Tenaska Comparison_NIM Summary 09GRC" xfId="5720"/>
    <cellStyle name="_Tenaska Comparison_NIM Summary 09GRC 2" xfId="5721"/>
    <cellStyle name="_Tenaska Comparison_NIM Summary 09GRC 3" xfId="5722"/>
    <cellStyle name="_Tenaska Comparison_NIM Summary 10" xfId="5723"/>
    <cellStyle name="_Tenaska Comparison_NIM Summary 2" xfId="5724"/>
    <cellStyle name="_Tenaska Comparison_NIM Summary 3" xfId="5725"/>
    <cellStyle name="_Tenaska Comparison_NIM Summary 4" xfId="5726"/>
    <cellStyle name="_Tenaska Comparison_NIM Summary 5" xfId="5727"/>
    <cellStyle name="_Tenaska Comparison_NIM Summary 6" xfId="5728"/>
    <cellStyle name="_Tenaska Comparison_NIM Summary 7" xfId="5729"/>
    <cellStyle name="_Tenaska Comparison_NIM Summary 8" xfId="5730"/>
    <cellStyle name="_Tenaska Comparison_NIM Summary 9" xfId="5731"/>
    <cellStyle name="_Tenaska Comparison_PCA 10 -  Exhibit D Dec 2011" xfId="5732"/>
    <cellStyle name="_Tenaska Comparison_PCA 10 -  Exhibit D from A Kellogg Jan 2011" xfId="5733"/>
    <cellStyle name="_Tenaska Comparison_PCA 10 -  Exhibit D from A Kellogg July 2011" xfId="5734"/>
    <cellStyle name="_Tenaska Comparison_PCA 10 -  Exhibit D from S Free Rcv'd 12-11" xfId="5735"/>
    <cellStyle name="_Tenaska Comparison_PCA 11 -  Exhibit D Apr 2012 fr A Kellogg v2" xfId="5736"/>
    <cellStyle name="_Tenaska Comparison_PCA 11 -  Exhibit D Jan 2012 fr A Kellogg" xfId="5737"/>
    <cellStyle name="_Tenaska Comparison_PCA 11 -  Exhibit D Jan 2012 WF" xfId="5738"/>
    <cellStyle name="_Tenaska Comparison_PCA 9 -  Exhibit D April 2010" xfId="5739"/>
    <cellStyle name="_Tenaska Comparison_PCA 9 -  Exhibit D April 2010 (3)" xfId="5740"/>
    <cellStyle name="_Tenaska Comparison_PCA 9 -  Exhibit D April 2010 (3) 2" xfId="5741"/>
    <cellStyle name="_Tenaska Comparison_PCA 9 -  Exhibit D April 2010 (3) 3" xfId="5742"/>
    <cellStyle name="_Tenaska Comparison_PCA 9 -  Exhibit D April 2010 2" xfId="5743"/>
    <cellStyle name="_Tenaska Comparison_PCA 9 -  Exhibit D April 2010 3" xfId="5744"/>
    <cellStyle name="_Tenaska Comparison_PCA 9 -  Exhibit D April 2010 4" xfId="5745"/>
    <cellStyle name="_Tenaska Comparison_PCA 9 -  Exhibit D April 2010 5" xfId="5746"/>
    <cellStyle name="_Tenaska Comparison_PCA 9 -  Exhibit D April 2010 6" xfId="5747"/>
    <cellStyle name="_Tenaska Comparison_PCA 9 -  Exhibit D April 2010 7" xfId="5748"/>
    <cellStyle name="_Tenaska Comparison_PCA 9 -  Exhibit D Nov 2010" xfId="5749"/>
    <cellStyle name="_Tenaska Comparison_PCA 9 -  Exhibit D Nov 2010 2" xfId="5750"/>
    <cellStyle name="_Tenaska Comparison_PCA 9 - Exhibit D at August 2010" xfId="5751"/>
    <cellStyle name="_Tenaska Comparison_PCA 9 - Exhibit D at August 2010 2" xfId="5752"/>
    <cellStyle name="_Tenaska Comparison_PCA 9 - Exhibit D June 2010 GRC" xfId="5753"/>
    <cellStyle name="_Tenaska Comparison_PCA 9 - Exhibit D June 2010 GRC 2" xfId="5754"/>
    <cellStyle name="_Tenaska Comparison_Power Costs - Comparison bx Rbtl-Staff-Jt-PC" xfId="5755"/>
    <cellStyle name="_Tenaska Comparison_Power Costs - Comparison bx Rbtl-Staff-Jt-PC 2" xfId="5756"/>
    <cellStyle name="_Tenaska Comparison_Power Costs - Comparison bx Rbtl-Staff-Jt-PC 2 2" xfId="5757"/>
    <cellStyle name="_Tenaska Comparison_Power Costs - Comparison bx Rbtl-Staff-Jt-PC 3" xfId="5758"/>
    <cellStyle name="_Tenaska Comparison_Power Costs - Comparison bx Rbtl-Staff-Jt-PC_Adj Bench DR 3 for Initial Briefs (Electric)" xfId="5759"/>
    <cellStyle name="_Tenaska Comparison_Power Costs - Comparison bx Rbtl-Staff-Jt-PC_Adj Bench DR 3 for Initial Briefs (Electric) 2" xfId="5760"/>
    <cellStyle name="_Tenaska Comparison_Power Costs - Comparison bx Rbtl-Staff-Jt-PC_Adj Bench DR 3 for Initial Briefs (Electric) 2 2" xfId="5761"/>
    <cellStyle name="_Tenaska Comparison_Power Costs - Comparison bx Rbtl-Staff-Jt-PC_Adj Bench DR 3 for Initial Briefs (Electric) 3" xfId="5762"/>
    <cellStyle name="_Tenaska Comparison_Power Costs - Comparison bx Rbtl-Staff-Jt-PC_Electric Rev Req Model (2009 GRC) Rebuttal" xfId="5763"/>
    <cellStyle name="_Tenaska Comparison_Power Costs - Comparison bx Rbtl-Staff-Jt-PC_Electric Rev Req Model (2009 GRC) Rebuttal 2" xfId="5764"/>
    <cellStyle name="_Tenaska Comparison_Power Costs - Comparison bx Rbtl-Staff-Jt-PC_Electric Rev Req Model (2009 GRC) Rebuttal 2 2" xfId="5765"/>
    <cellStyle name="_Tenaska Comparison_Power Costs - Comparison bx Rbtl-Staff-Jt-PC_Electric Rev Req Model (2009 GRC) Rebuttal 3" xfId="5766"/>
    <cellStyle name="_Tenaska Comparison_Power Costs - Comparison bx Rbtl-Staff-Jt-PC_Electric Rev Req Model (2009 GRC) Rebuttal REmoval of New  WH Solar AdjustMI" xfId="5767"/>
    <cellStyle name="_Tenaska Comparison_Power Costs - Comparison bx Rbtl-Staff-Jt-PC_Electric Rev Req Model (2009 GRC) Rebuttal REmoval of New  WH Solar AdjustMI 2" xfId="5768"/>
    <cellStyle name="_Tenaska Comparison_Power Costs - Comparison bx Rbtl-Staff-Jt-PC_Electric Rev Req Model (2009 GRC) Rebuttal REmoval of New  WH Solar AdjustMI 2 2" xfId="5769"/>
    <cellStyle name="_Tenaska Comparison_Power Costs - Comparison bx Rbtl-Staff-Jt-PC_Electric Rev Req Model (2009 GRC) Rebuttal REmoval of New  WH Solar AdjustMI 3" xfId="5770"/>
    <cellStyle name="_Tenaska Comparison_Power Costs - Comparison bx Rbtl-Staff-Jt-PC_Electric Rev Req Model (2009 GRC) Revised 01-18-2010" xfId="5771"/>
    <cellStyle name="_Tenaska Comparison_Power Costs - Comparison bx Rbtl-Staff-Jt-PC_Electric Rev Req Model (2009 GRC) Revised 01-18-2010 2" xfId="5772"/>
    <cellStyle name="_Tenaska Comparison_Power Costs - Comparison bx Rbtl-Staff-Jt-PC_Electric Rev Req Model (2009 GRC) Revised 01-18-2010 2 2" xfId="5773"/>
    <cellStyle name="_Tenaska Comparison_Power Costs - Comparison bx Rbtl-Staff-Jt-PC_Electric Rev Req Model (2009 GRC) Revised 01-18-2010 3" xfId="5774"/>
    <cellStyle name="_Tenaska Comparison_Power Costs - Comparison bx Rbtl-Staff-Jt-PC_Final Order Electric EXHIBIT A-1" xfId="5775"/>
    <cellStyle name="_Tenaska Comparison_Power Costs - Comparison bx Rbtl-Staff-Jt-PC_Final Order Electric EXHIBIT A-1 2" xfId="5776"/>
    <cellStyle name="_Tenaska Comparison_Power Costs - Comparison bx Rbtl-Staff-Jt-PC_Final Order Electric EXHIBIT A-1 2 2" xfId="5777"/>
    <cellStyle name="_Tenaska Comparison_Power Costs - Comparison bx Rbtl-Staff-Jt-PC_Final Order Electric EXHIBIT A-1 3" xfId="5778"/>
    <cellStyle name="_Tenaska Comparison_Production Adj 4.37" xfId="5779"/>
    <cellStyle name="_Tenaska Comparison_Production Adj 4.37 2" xfId="5780"/>
    <cellStyle name="_Tenaska Comparison_Production Adj 4.37 2 2" xfId="5781"/>
    <cellStyle name="_Tenaska Comparison_Production Adj 4.37 3" xfId="5782"/>
    <cellStyle name="_Tenaska Comparison_Purchased Power Adj 4.03" xfId="5783"/>
    <cellStyle name="_Tenaska Comparison_Purchased Power Adj 4.03 2" xfId="5784"/>
    <cellStyle name="_Tenaska Comparison_Purchased Power Adj 4.03 2 2" xfId="5785"/>
    <cellStyle name="_Tenaska Comparison_Purchased Power Adj 4.03 3" xfId="5786"/>
    <cellStyle name="_Tenaska Comparison_Rebuttal Power Costs" xfId="5787"/>
    <cellStyle name="_Tenaska Comparison_Rebuttal Power Costs 2" xfId="5788"/>
    <cellStyle name="_Tenaska Comparison_Rebuttal Power Costs 2 2" xfId="5789"/>
    <cellStyle name="_Tenaska Comparison_Rebuttal Power Costs 3" xfId="5790"/>
    <cellStyle name="_Tenaska Comparison_Rebuttal Power Costs_Adj Bench DR 3 for Initial Briefs (Electric)" xfId="5791"/>
    <cellStyle name="_Tenaska Comparison_Rebuttal Power Costs_Adj Bench DR 3 for Initial Briefs (Electric) 2" xfId="5792"/>
    <cellStyle name="_Tenaska Comparison_Rebuttal Power Costs_Adj Bench DR 3 for Initial Briefs (Electric) 2 2" xfId="5793"/>
    <cellStyle name="_Tenaska Comparison_Rebuttal Power Costs_Adj Bench DR 3 for Initial Briefs (Electric) 3" xfId="5794"/>
    <cellStyle name="_Tenaska Comparison_Rebuttal Power Costs_Electric Rev Req Model (2009 GRC) Rebuttal" xfId="5795"/>
    <cellStyle name="_Tenaska Comparison_Rebuttal Power Costs_Electric Rev Req Model (2009 GRC) Rebuttal 2" xfId="5796"/>
    <cellStyle name="_Tenaska Comparison_Rebuttal Power Costs_Electric Rev Req Model (2009 GRC) Rebuttal 2 2" xfId="5797"/>
    <cellStyle name="_Tenaska Comparison_Rebuttal Power Costs_Electric Rev Req Model (2009 GRC) Rebuttal 3" xfId="5798"/>
    <cellStyle name="_Tenaska Comparison_Rebuttal Power Costs_Electric Rev Req Model (2009 GRC) Rebuttal REmoval of New  WH Solar AdjustMI" xfId="5799"/>
    <cellStyle name="_Tenaska Comparison_Rebuttal Power Costs_Electric Rev Req Model (2009 GRC) Rebuttal REmoval of New  WH Solar AdjustMI 2" xfId="5800"/>
    <cellStyle name="_Tenaska Comparison_Rebuttal Power Costs_Electric Rev Req Model (2009 GRC) Rebuttal REmoval of New  WH Solar AdjustMI 2 2" xfId="5801"/>
    <cellStyle name="_Tenaska Comparison_Rebuttal Power Costs_Electric Rev Req Model (2009 GRC) Rebuttal REmoval of New  WH Solar AdjustMI 3" xfId="5802"/>
    <cellStyle name="_Tenaska Comparison_Rebuttal Power Costs_Electric Rev Req Model (2009 GRC) Revised 01-18-2010" xfId="5803"/>
    <cellStyle name="_Tenaska Comparison_Rebuttal Power Costs_Electric Rev Req Model (2009 GRC) Revised 01-18-2010 2" xfId="5804"/>
    <cellStyle name="_Tenaska Comparison_Rebuttal Power Costs_Electric Rev Req Model (2009 GRC) Revised 01-18-2010 2 2" xfId="5805"/>
    <cellStyle name="_Tenaska Comparison_Rebuttal Power Costs_Electric Rev Req Model (2009 GRC) Revised 01-18-2010 3" xfId="5806"/>
    <cellStyle name="_Tenaska Comparison_Rebuttal Power Costs_Final Order Electric EXHIBIT A-1" xfId="5807"/>
    <cellStyle name="_Tenaska Comparison_Rebuttal Power Costs_Final Order Electric EXHIBIT A-1 2" xfId="5808"/>
    <cellStyle name="_Tenaska Comparison_Rebuttal Power Costs_Final Order Electric EXHIBIT A-1 2 2" xfId="5809"/>
    <cellStyle name="_Tenaska Comparison_Rebuttal Power Costs_Final Order Electric EXHIBIT A-1 3" xfId="5810"/>
    <cellStyle name="_Tenaska Comparison_revised april pca for Annette" xfId="5811"/>
    <cellStyle name="_Tenaska Comparison_ROR 5.02" xfId="5812"/>
    <cellStyle name="_Tenaska Comparison_ROR 5.02 2" xfId="5813"/>
    <cellStyle name="_Tenaska Comparison_ROR 5.02 2 2" xfId="5814"/>
    <cellStyle name="_Tenaska Comparison_ROR 5.02 3" xfId="5815"/>
    <cellStyle name="_Tenaska Comparison_Transmission Workbook for May BOD" xfId="5816"/>
    <cellStyle name="_Tenaska Comparison_Transmission Workbook for May BOD 2" xfId="5817"/>
    <cellStyle name="_Tenaska Comparison_Transmission Workbook for May BOD 3" xfId="5818"/>
    <cellStyle name="_Tenaska Comparison_Wind Integration 10GRC" xfId="5819"/>
    <cellStyle name="_Tenaska Comparison_Wind Integration 10GRC 2" xfId="5820"/>
    <cellStyle name="_Tenaska Comparison_Wind Integration 10GRC 3" xfId="5821"/>
    <cellStyle name="_x0013__TENASKA REGULATORY ASSET" xfId="5822"/>
    <cellStyle name="_x0013__TENASKA REGULATORY ASSET 2" xfId="5823"/>
    <cellStyle name="_x0013__TENASKA REGULATORY ASSET 2 2" xfId="5824"/>
    <cellStyle name="_x0013__TENASKA REGULATORY ASSET 3" xfId="5825"/>
    <cellStyle name="_Therms Data" xfId="5826"/>
    <cellStyle name="_Therms Data_Pro Forma Rev 09 GRC" xfId="5827"/>
    <cellStyle name="_Therms Data_Pro Forma Rev 2010 GRC" xfId="5828"/>
    <cellStyle name="_Therms Data_Pro Forma Rev 2010 GRC_Preliminary" xfId="5829"/>
    <cellStyle name="_Therms Data_Revenue (Feb 09 - Jan 10)" xfId="5830"/>
    <cellStyle name="_Therms Data_Revenue (Jan 09 - Dec 09)" xfId="5831"/>
    <cellStyle name="_Therms Data_Revenue (Mar 09 - Feb 10)" xfId="5832"/>
    <cellStyle name="_Therms Data_Volume Exhibit (Jan09 - Dec09)" xfId="5833"/>
    <cellStyle name="_Value Copy 11 30 05 gas 12 09 05 AURORA at 12 14 05" xfId="5834"/>
    <cellStyle name="_Value Copy 11 30 05 gas 12 09 05 AURORA at 12 14 05 2" xfId="5835"/>
    <cellStyle name="_Value Copy 11 30 05 gas 12 09 05 AURORA at 12 14 05 2 2" xfId="5836"/>
    <cellStyle name="_Value Copy 11 30 05 gas 12 09 05 AURORA at 12 14 05 2 2 2" xfId="5837"/>
    <cellStyle name="_Value Copy 11 30 05 gas 12 09 05 AURORA at 12 14 05 2 3" xfId="5838"/>
    <cellStyle name="_Value Copy 11 30 05 gas 12 09 05 AURORA at 12 14 05 3" xfId="5839"/>
    <cellStyle name="_Value Copy 11 30 05 gas 12 09 05 AURORA at 12 14 05 3 2" xfId="5840"/>
    <cellStyle name="_Value Copy 11 30 05 gas 12 09 05 AURORA at 12 14 05 4" xfId="5841"/>
    <cellStyle name="_Value Copy 11 30 05 gas 12 09 05 AURORA at 12 14 05 4 2" xfId="5842"/>
    <cellStyle name="_Value Copy 11 30 05 gas 12 09 05 AURORA at 12 14 05_04 07E Wild Horse Wind Expansion (C) (2)" xfId="5843"/>
    <cellStyle name="_Value Copy 11 30 05 gas 12 09 05 AURORA at 12 14 05_04 07E Wild Horse Wind Expansion (C) (2) 2" xfId="5844"/>
    <cellStyle name="_Value Copy 11 30 05 gas 12 09 05 AURORA at 12 14 05_04 07E Wild Horse Wind Expansion (C) (2) 2 2" xfId="5845"/>
    <cellStyle name="_Value Copy 11 30 05 gas 12 09 05 AURORA at 12 14 05_04 07E Wild Horse Wind Expansion (C) (2) 3" xfId="5846"/>
    <cellStyle name="_Value Copy 11 30 05 gas 12 09 05 AURORA at 12 14 05_04 07E Wild Horse Wind Expansion (C) (2)_Adj Bench DR 3 for Initial Briefs (Electric)" xfId="5847"/>
    <cellStyle name="_Value Copy 11 30 05 gas 12 09 05 AURORA at 12 14 05_04 07E Wild Horse Wind Expansion (C) (2)_Adj Bench DR 3 for Initial Briefs (Electric) 2" xfId="5848"/>
    <cellStyle name="_Value Copy 11 30 05 gas 12 09 05 AURORA at 12 14 05_04 07E Wild Horse Wind Expansion (C) (2)_Adj Bench DR 3 for Initial Briefs (Electric) 2 2" xfId="5849"/>
    <cellStyle name="_Value Copy 11 30 05 gas 12 09 05 AURORA at 12 14 05_04 07E Wild Horse Wind Expansion (C) (2)_Adj Bench DR 3 for Initial Briefs (Electric) 3" xfId="5850"/>
    <cellStyle name="_Value Copy 11 30 05 gas 12 09 05 AURORA at 12 14 05_04 07E Wild Horse Wind Expansion (C) (2)_Book1" xfId="5851"/>
    <cellStyle name="_Value Copy 11 30 05 gas 12 09 05 AURORA at 12 14 05_04 07E Wild Horse Wind Expansion (C) (2)_Electric Rev Req Model (2009 GRC) " xfId="5852"/>
    <cellStyle name="_Value Copy 11 30 05 gas 12 09 05 AURORA at 12 14 05_04 07E Wild Horse Wind Expansion (C) (2)_Electric Rev Req Model (2009 GRC)  2" xfId="5853"/>
    <cellStyle name="_Value Copy 11 30 05 gas 12 09 05 AURORA at 12 14 05_04 07E Wild Horse Wind Expansion (C) (2)_Electric Rev Req Model (2009 GRC)  2 2" xfId="5854"/>
    <cellStyle name="_Value Copy 11 30 05 gas 12 09 05 AURORA at 12 14 05_04 07E Wild Horse Wind Expansion (C) (2)_Electric Rev Req Model (2009 GRC)  3" xfId="5855"/>
    <cellStyle name="_Value Copy 11 30 05 gas 12 09 05 AURORA at 12 14 05_04 07E Wild Horse Wind Expansion (C) (2)_Electric Rev Req Model (2009 GRC) Rebuttal" xfId="5856"/>
    <cellStyle name="_Value Copy 11 30 05 gas 12 09 05 AURORA at 12 14 05_04 07E Wild Horse Wind Expansion (C) (2)_Electric Rev Req Model (2009 GRC) Rebuttal 2" xfId="5857"/>
    <cellStyle name="_Value Copy 11 30 05 gas 12 09 05 AURORA at 12 14 05_04 07E Wild Horse Wind Expansion (C) (2)_Electric Rev Req Model (2009 GRC) Rebuttal 2 2" xfId="5858"/>
    <cellStyle name="_Value Copy 11 30 05 gas 12 09 05 AURORA at 12 14 05_04 07E Wild Horse Wind Expansion (C) (2)_Electric Rev Req Model (2009 GRC) Rebuttal 3" xfId="5859"/>
    <cellStyle name="_Value Copy 11 30 05 gas 12 09 05 AURORA at 12 14 05_04 07E Wild Horse Wind Expansion (C) (2)_Electric Rev Req Model (2009 GRC) Rebuttal REmoval of New  WH Solar AdjustMI" xfId="5860"/>
    <cellStyle name="_Value Copy 11 30 05 gas 12 09 05 AURORA at 12 14 05_04 07E Wild Horse Wind Expansion (C) (2)_Electric Rev Req Model (2009 GRC) Rebuttal REmoval of New  WH Solar AdjustMI 2" xfId="5861"/>
    <cellStyle name="_Value Copy 11 30 05 gas 12 09 05 AURORA at 12 14 05_04 07E Wild Horse Wind Expansion (C) (2)_Electric Rev Req Model (2009 GRC) Rebuttal REmoval of New  WH Solar AdjustMI 2 2" xfId="5862"/>
    <cellStyle name="_Value Copy 11 30 05 gas 12 09 05 AURORA at 12 14 05_04 07E Wild Horse Wind Expansion (C) (2)_Electric Rev Req Model (2009 GRC) Rebuttal REmoval of New  WH Solar AdjustMI 3" xfId="5863"/>
    <cellStyle name="_Value Copy 11 30 05 gas 12 09 05 AURORA at 12 14 05_04 07E Wild Horse Wind Expansion (C) (2)_Electric Rev Req Model (2009 GRC) Revised 01-18-2010" xfId="5864"/>
    <cellStyle name="_Value Copy 11 30 05 gas 12 09 05 AURORA at 12 14 05_04 07E Wild Horse Wind Expansion (C) (2)_Electric Rev Req Model (2009 GRC) Revised 01-18-2010 2" xfId="5865"/>
    <cellStyle name="_Value Copy 11 30 05 gas 12 09 05 AURORA at 12 14 05_04 07E Wild Horse Wind Expansion (C) (2)_Electric Rev Req Model (2009 GRC) Revised 01-18-2010 2 2" xfId="5866"/>
    <cellStyle name="_Value Copy 11 30 05 gas 12 09 05 AURORA at 12 14 05_04 07E Wild Horse Wind Expansion (C) (2)_Electric Rev Req Model (2009 GRC) Revised 01-18-2010 3" xfId="5867"/>
    <cellStyle name="_Value Copy 11 30 05 gas 12 09 05 AURORA at 12 14 05_04 07E Wild Horse Wind Expansion (C) (2)_Electric Rev Req Model (2010 GRC)" xfId="5868"/>
    <cellStyle name="_Value Copy 11 30 05 gas 12 09 05 AURORA at 12 14 05_04 07E Wild Horse Wind Expansion (C) (2)_Electric Rev Req Model (2010 GRC) SF" xfId="5869"/>
    <cellStyle name="_Value Copy 11 30 05 gas 12 09 05 AURORA at 12 14 05_04 07E Wild Horse Wind Expansion (C) (2)_Final Order Electric EXHIBIT A-1" xfId="5870"/>
    <cellStyle name="_Value Copy 11 30 05 gas 12 09 05 AURORA at 12 14 05_04 07E Wild Horse Wind Expansion (C) (2)_Final Order Electric EXHIBIT A-1 2" xfId="5871"/>
    <cellStyle name="_Value Copy 11 30 05 gas 12 09 05 AURORA at 12 14 05_04 07E Wild Horse Wind Expansion (C) (2)_Final Order Electric EXHIBIT A-1 2 2" xfId="5872"/>
    <cellStyle name="_Value Copy 11 30 05 gas 12 09 05 AURORA at 12 14 05_04 07E Wild Horse Wind Expansion (C) (2)_Final Order Electric EXHIBIT A-1 3" xfId="5873"/>
    <cellStyle name="_Value Copy 11 30 05 gas 12 09 05 AURORA at 12 14 05_04 07E Wild Horse Wind Expansion (C) (2)_TENASKA REGULATORY ASSET" xfId="5874"/>
    <cellStyle name="_Value Copy 11 30 05 gas 12 09 05 AURORA at 12 14 05_04 07E Wild Horse Wind Expansion (C) (2)_TENASKA REGULATORY ASSET 2" xfId="5875"/>
    <cellStyle name="_Value Copy 11 30 05 gas 12 09 05 AURORA at 12 14 05_04 07E Wild Horse Wind Expansion (C) (2)_TENASKA REGULATORY ASSET 2 2" xfId="5876"/>
    <cellStyle name="_Value Copy 11 30 05 gas 12 09 05 AURORA at 12 14 05_04 07E Wild Horse Wind Expansion (C) (2)_TENASKA REGULATORY ASSET 3" xfId="5877"/>
    <cellStyle name="_Value Copy 11 30 05 gas 12 09 05 AURORA at 12 14 05_16.37E Wild Horse Expansion DeferralRevwrkingfile SF" xfId="5878"/>
    <cellStyle name="_Value Copy 11 30 05 gas 12 09 05 AURORA at 12 14 05_16.37E Wild Horse Expansion DeferralRevwrkingfile SF 2" xfId="5879"/>
    <cellStyle name="_Value Copy 11 30 05 gas 12 09 05 AURORA at 12 14 05_16.37E Wild Horse Expansion DeferralRevwrkingfile SF 2 2" xfId="5880"/>
    <cellStyle name="_Value Copy 11 30 05 gas 12 09 05 AURORA at 12 14 05_16.37E Wild Horse Expansion DeferralRevwrkingfile SF 3" xfId="5881"/>
    <cellStyle name="_Value Copy 11 30 05 gas 12 09 05 AURORA at 12 14 05_2009 Compliance Filing PCA Exhibits for GRC" xfId="5882"/>
    <cellStyle name="_Value Copy 11 30 05 gas 12 09 05 AURORA at 12 14 05_2009 Compliance Filing PCA Exhibits for GRC 2" xfId="5883"/>
    <cellStyle name="_Value Copy 11 30 05 gas 12 09 05 AURORA at 12 14 05_2009 GRC Compl Filing - Exhibit D" xfId="5884"/>
    <cellStyle name="_Value Copy 11 30 05 gas 12 09 05 AURORA at 12 14 05_2009 GRC Compl Filing - Exhibit D 2" xfId="5885"/>
    <cellStyle name="_Value Copy 11 30 05 gas 12 09 05 AURORA at 12 14 05_2009 GRC Compl Filing - Exhibit D 3" xfId="5886"/>
    <cellStyle name="_Value Copy 11 30 05 gas 12 09 05 AURORA at 12 14 05_2010 PTC's July1_Dec31 2010 " xfId="9484"/>
    <cellStyle name="_Value Copy 11 30 05 gas 12 09 05 AURORA at 12 14 05_2010 PTC's Sept10_Aug11 (Version 4)" xfId="9485"/>
    <cellStyle name="_Value Copy 11 30 05 gas 12 09 05 AURORA at 12 14 05_3.01 Income Statement" xfId="9486"/>
    <cellStyle name="_Value Copy 11 30 05 gas 12 09 05 AURORA at 12 14 05_4 31 Regulatory Assets and Liabilities  7 06- Exhibit D" xfId="5887"/>
    <cellStyle name="_Value Copy 11 30 05 gas 12 09 05 AURORA at 12 14 05_4 31 Regulatory Assets and Liabilities  7 06- Exhibit D 2" xfId="5888"/>
    <cellStyle name="_Value Copy 11 30 05 gas 12 09 05 AURORA at 12 14 05_4 31 Regulatory Assets and Liabilities  7 06- Exhibit D 2 2" xfId="5889"/>
    <cellStyle name="_Value Copy 11 30 05 gas 12 09 05 AURORA at 12 14 05_4 31 Regulatory Assets and Liabilities  7 06- Exhibit D 3" xfId="5890"/>
    <cellStyle name="_Value Copy 11 30 05 gas 12 09 05 AURORA at 12 14 05_4 31 Regulatory Assets and Liabilities  7 06- Exhibit D_NIM Summary" xfId="5891"/>
    <cellStyle name="_Value Copy 11 30 05 gas 12 09 05 AURORA at 12 14 05_4 31 Regulatory Assets and Liabilities  7 06- Exhibit D_NIM Summary 2" xfId="5892"/>
    <cellStyle name="_Value Copy 11 30 05 gas 12 09 05 AURORA at 12 14 05_4 31 Regulatory Assets and Liabilities  7 06- Exhibit D_NIM Summary 3" xfId="5893"/>
    <cellStyle name="_Value Copy 11 30 05 gas 12 09 05 AURORA at 12 14 05_4 31E Reg Asset  Liab and EXH D" xfId="5894"/>
    <cellStyle name="_Value Copy 11 30 05 gas 12 09 05 AURORA at 12 14 05_4 31E Reg Asset  Liab and EXH D _ Aug 10 Filing (2)" xfId="5895"/>
    <cellStyle name="_Value Copy 11 30 05 gas 12 09 05 AURORA at 12 14 05_4 32 Regulatory Assets and Liabilities  7 06- Exhibit D" xfId="5896"/>
    <cellStyle name="_Value Copy 11 30 05 gas 12 09 05 AURORA at 12 14 05_4 32 Regulatory Assets and Liabilities  7 06- Exhibit D 2" xfId="5897"/>
    <cellStyle name="_Value Copy 11 30 05 gas 12 09 05 AURORA at 12 14 05_4 32 Regulatory Assets and Liabilities  7 06- Exhibit D 2 2" xfId="5898"/>
    <cellStyle name="_Value Copy 11 30 05 gas 12 09 05 AURORA at 12 14 05_4 32 Regulatory Assets and Liabilities  7 06- Exhibit D 3" xfId="5899"/>
    <cellStyle name="_Value Copy 11 30 05 gas 12 09 05 AURORA at 12 14 05_4 32 Regulatory Assets and Liabilities  7 06- Exhibit D_NIM Summary" xfId="5900"/>
    <cellStyle name="_Value Copy 11 30 05 gas 12 09 05 AURORA at 12 14 05_4 32 Regulatory Assets and Liabilities  7 06- Exhibit D_NIM Summary 2" xfId="5901"/>
    <cellStyle name="_Value Copy 11 30 05 gas 12 09 05 AURORA at 12 14 05_4 32 Regulatory Assets and Liabilities  7 06- Exhibit D_NIM Summary 3" xfId="5902"/>
    <cellStyle name="_Value Copy 11 30 05 gas 12 09 05 AURORA at 12 14 05_6.06E Operating Expenses" xfId="9487"/>
    <cellStyle name="_Value Copy 11 30 05 gas 12 09 05 AURORA at 12 14 05_Att B to RECs proceeds proposal" xfId="9488"/>
    <cellStyle name="_Value Copy 11 30 05 gas 12 09 05 AURORA at 12 14 05_AURORA Total New" xfId="5903"/>
    <cellStyle name="_Value Copy 11 30 05 gas 12 09 05 AURORA at 12 14 05_AURORA Total New 2" xfId="5904"/>
    <cellStyle name="_Value Copy 11 30 05 gas 12 09 05 AURORA at 12 14 05_Backup for Attachment B 2010-09-09" xfId="9489"/>
    <cellStyle name="_Value Copy 11 30 05 gas 12 09 05 AURORA at 12 14 05_Bench Request - Attachment B" xfId="9490"/>
    <cellStyle name="_Value Copy 11 30 05 gas 12 09 05 AURORA at 12 14 05_Book2" xfId="5905"/>
    <cellStyle name="_Value Copy 11 30 05 gas 12 09 05 AURORA at 12 14 05_Book2 2" xfId="5906"/>
    <cellStyle name="_Value Copy 11 30 05 gas 12 09 05 AURORA at 12 14 05_Book2 2 2" xfId="5907"/>
    <cellStyle name="_Value Copy 11 30 05 gas 12 09 05 AURORA at 12 14 05_Book2 3" xfId="5908"/>
    <cellStyle name="_Value Copy 11 30 05 gas 12 09 05 AURORA at 12 14 05_Book2_Adj Bench DR 3 for Initial Briefs (Electric)" xfId="5909"/>
    <cellStyle name="_Value Copy 11 30 05 gas 12 09 05 AURORA at 12 14 05_Book2_Adj Bench DR 3 for Initial Briefs (Electric) 2" xfId="5910"/>
    <cellStyle name="_Value Copy 11 30 05 gas 12 09 05 AURORA at 12 14 05_Book2_Adj Bench DR 3 for Initial Briefs (Electric) 2 2" xfId="5911"/>
    <cellStyle name="_Value Copy 11 30 05 gas 12 09 05 AURORA at 12 14 05_Book2_Adj Bench DR 3 for Initial Briefs (Electric) 3" xfId="5912"/>
    <cellStyle name="_Value Copy 11 30 05 gas 12 09 05 AURORA at 12 14 05_Book2_Electric Rev Req Model (2009 GRC) Rebuttal" xfId="5913"/>
    <cellStyle name="_Value Copy 11 30 05 gas 12 09 05 AURORA at 12 14 05_Book2_Electric Rev Req Model (2009 GRC) Rebuttal 2" xfId="5914"/>
    <cellStyle name="_Value Copy 11 30 05 gas 12 09 05 AURORA at 12 14 05_Book2_Electric Rev Req Model (2009 GRC) Rebuttal 2 2" xfId="5915"/>
    <cellStyle name="_Value Copy 11 30 05 gas 12 09 05 AURORA at 12 14 05_Book2_Electric Rev Req Model (2009 GRC) Rebuttal 3" xfId="5916"/>
    <cellStyle name="_Value Copy 11 30 05 gas 12 09 05 AURORA at 12 14 05_Book2_Electric Rev Req Model (2009 GRC) Rebuttal REmoval of New  WH Solar AdjustMI" xfId="5917"/>
    <cellStyle name="_Value Copy 11 30 05 gas 12 09 05 AURORA at 12 14 05_Book2_Electric Rev Req Model (2009 GRC) Rebuttal REmoval of New  WH Solar AdjustMI 2" xfId="5918"/>
    <cellStyle name="_Value Copy 11 30 05 gas 12 09 05 AURORA at 12 14 05_Book2_Electric Rev Req Model (2009 GRC) Rebuttal REmoval of New  WH Solar AdjustMI 2 2" xfId="5919"/>
    <cellStyle name="_Value Copy 11 30 05 gas 12 09 05 AURORA at 12 14 05_Book2_Electric Rev Req Model (2009 GRC) Rebuttal REmoval of New  WH Solar AdjustMI 3" xfId="5920"/>
    <cellStyle name="_Value Copy 11 30 05 gas 12 09 05 AURORA at 12 14 05_Book2_Electric Rev Req Model (2009 GRC) Revised 01-18-2010" xfId="5921"/>
    <cellStyle name="_Value Copy 11 30 05 gas 12 09 05 AURORA at 12 14 05_Book2_Electric Rev Req Model (2009 GRC) Revised 01-18-2010 2" xfId="5922"/>
    <cellStyle name="_Value Copy 11 30 05 gas 12 09 05 AURORA at 12 14 05_Book2_Electric Rev Req Model (2009 GRC) Revised 01-18-2010 2 2" xfId="5923"/>
    <cellStyle name="_Value Copy 11 30 05 gas 12 09 05 AURORA at 12 14 05_Book2_Electric Rev Req Model (2009 GRC) Revised 01-18-2010 3" xfId="5924"/>
    <cellStyle name="_Value Copy 11 30 05 gas 12 09 05 AURORA at 12 14 05_Book2_Final Order Electric EXHIBIT A-1" xfId="5925"/>
    <cellStyle name="_Value Copy 11 30 05 gas 12 09 05 AURORA at 12 14 05_Book2_Final Order Electric EXHIBIT A-1 2" xfId="5926"/>
    <cellStyle name="_Value Copy 11 30 05 gas 12 09 05 AURORA at 12 14 05_Book2_Final Order Electric EXHIBIT A-1 2 2" xfId="5927"/>
    <cellStyle name="_Value Copy 11 30 05 gas 12 09 05 AURORA at 12 14 05_Book2_Final Order Electric EXHIBIT A-1 3" xfId="5928"/>
    <cellStyle name="_Value Copy 11 30 05 gas 12 09 05 AURORA at 12 14 05_Book4" xfId="5929"/>
    <cellStyle name="_Value Copy 11 30 05 gas 12 09 05 AURORA at 12 14 05_Book4 2" xfId="5930"/>
    <cellStyle name="_Value Copy 11 30 05 gas 12 09 05 AURORA at 12 14 05_Book4 2 2" xfId="5931"/>
    <cellStyle name="_Value Copy 11 30 05 gas 12 09 05 AURORA at 12 14 05_Book4 3" xfId="5932"/>
    <cellStyle name="_Value Copy 11 30 05 gas 12 09 05 AURORA at 12 14 05_Book9" xfId="5933"/>
    <cellStyle name="_Value Copy 11 30 05 gas 12 09 05 AURORA at 12 14 05_Book9 2" xfId="5934"/>
    <cellStyle name="_Value Copy 11 30 05 gas 12 09 05 AURORA at 12 14 05_Book9 2 2" xfId="5935"/>
    <cellStyle name="_Value Copy 11 30 05 gas 12 09 05 AURORA at 12 14 05_Book9 3" xfId="5936"/>
    <cellStyle name="_Value Copy 11 30 05 gas 12 09 05 AURORA at 12 14 05_Check the Interest Calculation" xfId="5937"/>
    <cellStyle name="_Value Copy 11 30 05 gas 12 09 05 AURORA at 12 14 05_Check the Interest Calculation_Scenario 1 REC vs PTC Offset" xfId="5938"/>
    <cellStyle name="_Value Copy 11 30 05 gas 12 09 05 AURORA at 12 14 05_Check the Interest Calculation_Scenario 3" xfId="5939"/>
    <cellStyle name="_Value Copy 11 30 05 gas 12 09 05 AURORA at 12 14 05_DEM-WP(C) Chelan Power Costs" xfId="5940"/>
    <cellStyle name="_Value Copy 11 30 05 gas 12 09 05 AURORA at 12 14 05_DEM-WP(C) Gas Transport 2010GRC" xfId="5941"/>
    <cellStyle name="_Value Copy 11 30 05 gas 12 09 05 AURORA at 12 14 05_Direct Assignment Distribution Plant 2008" xfId="5942"/>
    <cellStyle name="_Value Copy 11 30 05 gas 12 09 05 AURORA at 12 14 05_Direct Assignment Distribution Plant 2008 2" xfId="5943"/>
    <cellStyle name="_Value Copy 11 30 05 gas 12 09 05 AURORA at 12 14 05_Direct Assignment Distribution Plant 2008 2 2" xfId="5944"/>
    <cellStyle name="_Value Copy 11 30 05 gas 12 09 05 AURORA at 12 14 05_Direct Assignment Distribution Plant 2008 2 2 2" xfId="5945"/>
    <cellStyle name="_Value Copy 11 30 05 gas 12 09 05 AURORA at 12 14 05_Direct Assignment Distribution Plant 2008 2 3" xfId="5946"/>
    <cellStyle name="_Value Copy 11 30 05 gas 12 09 05 AURORA at 12 14 05_Direct Assignment Distribution Plant 2008 2 3 2" xfId="5947"/>
    <cellStyle name="_Value Copy 11 30 05 gas 12 09 05 AURORA at 12 14 05_Direct Assignment Distribution Plant 2008 2 4" xfId="5948"/>
    <cellStyle name="_Value Copy 11 30 05 gas 12 09 05 AURORA at 12 14 05_Direct Assignment Distribution Plant 2008 2 4 2" xfId="5949"/>
    <cellStyle name="_Value Copy 11 30 05 gas 12 09 05 AURORA at 12 14 05_Direct Assignment Distribution Plant 2008 3" xfId="5950"/>
    <cellStyle name="_Value Copy 11 30 05 gas 12 09 05 AURORA at 12 14 05_Direct Assignment Distribution Plant 2008 3 2" xfId="5951"/>
    <cellStyle name="_Value Copy 11 30 05 gas 12 09 05 AURORA at 12 14 05_Direct Assignment Distribution Plant 2008 4" xfId="5952"/>
    <cellStyle name="_Value Copy 11 30 05 gas 12 09 05 AURORA at 12 14 05_Direct Assignment Distribution Plant 2008 4 2" xfId="5953"/>
    <cellStyle name="_Value Copy 11 30 05 gas 12 09 05 AURORA at 12 14 05_Direct Assignment Distribution Plant 2008 5" xfId="5954"/>
    <cellStyle name="_Value Copy 11 30 05 gas 12 09 05 AURORA at 12 14 05_Direct Assignment Distribution Plant 2008_Low Income 2010 RevRequirement" xfId="9491"/>
    <cellStyle name="_Value Copy 11 30 05 gas 12 09 05 AURORA at 12 14 05_Direct Assignment Distribution Plant 2008_Low Income 2010 RevRequirement (2)" xfId="9492"/>
    <cellStyle name="_Value Copy 11 30 05 gas 12 09 05 AURORA at 12 14 05_Direct Assignment Distribution Plant 2008_Oct2010toSep2011LwIncLead" xfId="9493"/>
    <cellStyle name="_Value Copy 11 30 05 gas 12 09 05 AURORA at 12 14 05_Electric COS Inputs" xfId="5955"/>
    <cellStyle name="_Value Copy 11 30 05 gas 12 09 05 AURORA at 12 14 05_Electric COS Inputs 2" xfId="5956"/>
    <cellStyle name="_Value Copy 11 30 05 gas 12 09 05 AURORA at 12 14 05_Electric COS Inputs 2 2" xfId="5957"/>
    <cellStyle name="_Value Copy 11 30 05 gas 12 09 05 AURORA at 12 14 05_Electric COS Inputs 2 2 2" xfId="5958"/>
    <cellStyle name="_Value Copy 11 30 05 gas 12 09 05 AURORA at 12 14 05_Electric COS Inputs 2 3" xfId="5959"/>
    <cellStyle name="_Value Copy 11 30 05 gas 12 09 05 AURORA at 12 14 05_Electric COS Inputs 2 3 2" xfId="5960"/>
    <cellStyle name="_Value Copy 11 30 05 gas 12 09 05 AURORA at 12 14 05_Electric COS Inputs 2 4" xfId="5961"/>
    <cellStyle name="_Value Copy 11 30 05 gas 12 09 05 AURORA at 12 14 05_Electric COS Inputs 2 4 2" xfId="5962"/>
    <cellStyle name="_Value Copy 11 30 05 gas 12 09 05 AURORA at 12 14 05_Electric COS Inputs 3" xfId="5963"/>
    <cellStyle name="_Value Copy 11 30 05 gas 12 09 05 AURORA at 12 14 05_Electric COS Inputs 3 2" xfId="5964"/>
    <cellStyle name="_Value Copy 11 30 05 gas 12 09 05 AURORA at 12 14 05_Electric COS Inputs 4" xfId="5965"/>
    <cellStyle name="_Value Copy 11 30 05 gas 12 09 05 AURORA at 12 14 05_Electric COS Inputs 4 2" xfId="5966"/>
    <cellStyle name="_Value Copy 11 30 05 gas 12 09 05 AURORA at 12 14 05_Electric COS Inputs 5" xfId="5967"/>
    <cellStyle name="_Value Copy 11 30 05 gas 12 09 05 AURORA at 12 14 05_Electric COS Inputs_Low Income 2010 RevRequirement" xfId="9494"/>
    <cellStyle name="_Value Copy 11 30 05 gas 12 09 05 AURORA at 12 14 05_Electric COS Inputs_Low Income 2010 RevRequirement (2)" xfId="9495"/>
    <cellStyle name="_Value Copy 11 30 05 gas 12 09 05 AURORA at 12 14 05_Electric COS Inputs_Oct2010toSep2011LwIncLead" xfId="9496"/>
    <cellStyle name="_Value Copy 11 30 05 gas 12 09 05 AURORA at 12 14 05_Electric Rate Spread and Rate Design 3.23.09" xfId="5968"/>
    <cellStyle name="_Value Copy 11 30 05 gas 12 09 05 AURORA at 12 14 05_Electric Rate Spread and Rate Design 3.23.09 2" xfId="5969"/>
    <cellStyle name="_Value Copy 11 30 05 gas 12 09 05 AURORA at 12 14 05_Electric Rate Spread and Rate Design 3.23.09 2 2" xfId="5970"/>
    <cellStyle name="_Value Copy 11 30 05 gas 12 09 05 AURORA at 12 14 05_Electric Rate Spread and Rate Design 3.23.09 2 2 2" xfId="5971"/>
    <cellStyle name="_Value Copy 11 30 05 gas 12 09 05 AURORA at 12 14 05_Electric Rate Spread and Rate Design 3.23.09 2 3" xfId="5972"/>
    <cellStyle name="_Value Copy 11 30 05 gas 12 09 05 AURORA at 12 14 05_Electric Rate Spread and Rate Design 3.23.09 2 3 2" xfId="5973"/>
    <cellStyle name="_Value Copy 11 30 05 gas 12 09 05 AURORA at 12 14 05_Electric Rate Spread and Rate Design 3.23.09 2 4" xfId="5974"/>
    <cellStyle name="_Value Copy 11 30 05 gas 12 09 05 AURORA at 12 14 05_Electric Rate Spread and Rate Design 3.23.09 2 4 2" xfId="5975"/>
    <cellStyle name="_Value Copy 11 30 05 gas 12 09 05 AURORA at 12 14 05_Electric Rate Spread and Rate Design 3.23.09 3" xfId="5976"/>
    <cellStyle name="_Value Copy 11 30 05 gas 12 09 05 AURORA at 12 14 05_Electric Rate Spread and Rate Design 3.23.09 3 2" xfId="5977"/>
    <cellStyle name="_Value Copy 11 30 05 gas 12 09 05 AURORA at 12 14 05_Electric Rate Spread and Rate Design 3.23.09 4" xfId="5978"/>
    <cellStyle name="_Value Copy 11 30 05 gas 12 09 05 AURORA at 12 14 05_Electric Rate Spread and Rate Design 3.23.09 4 2" xfId="5979"/>
    <cellStyle name="_Value Copy 11 30 05 gas 12 09 05 AURORA at 12 14 05_Electric Rate Spread and Rate Design 3.23.09 5" xfId="5980"/>
    <cellStyle name="_Value Copy 11 30 05 gas 12 09 05 AURORA at 12 14 05_Electric Rate Spread and Rate Design 3.23.09_Low Income 2010 RevRequirement" xfId="9497"/>
    <cellStyle name="_Value Copy 11 30 05 gas 12 09 05 AURORA at 12 14 05_Electric Rate Spread and Rate Design 3.23.09_Low Income 2010 RevRequirement (2)" xfId="9498"/>
    <cellStyle name="_Value Copy 11 30 05 gas 12 09 05 AURORA at 12 14 05_Electric Rate Spread and Rate Design 3.23.09_Oct2010toSep2011LwIncLead" xfId="9499"/>
    <cellStyle name="_Value Copy 11 30 05 gas 12 09 05 AURORA at 12 14 05_Exh A-1 resulting from UE-112050 effective Jan 1 2012" xfId="5981"/>
    <cellStyle name="_Value Copy 11 30 05 gas 12 09 05 AURORA at 12 14 05_Exhibit A-1 effective 4-1-11 fr S Free 12-11" xfId="5982"/>
    <cellStyle name="_Value Copy 11 30 05 gas 12 09 05 AURORA at 12 14 05_Exhibit D fr R Gho 12-31-08" xfId="5983"/>
    <cellStyle name="_Value Copy 11 30 05 gas 12 09 05 AURORA at 12 14 05_Exhibit D fr R Gho 12-31-08 2" xfId="5984"/>
    <cellStyle name="_Value Copy 11 30 05 gas 12 09 05 AURORA at 12 14 05_Exhibit D fr R Gho 12-31-08 3" xfId="5985"/>
    <cellStyle name="_Value Copy 11 30 05 gas 12 09 05 AURORA at 12 14 05_Exhibit D fr R Gho 12-31-08 v2" xfId="5986"/>
    <cellStyle name="_Value Copy 11 30 05 gas 12 09 05 AURORA at 12 14 05_Exhibit D fr R Gho 12-31-08 v2 2" xfId="5987"/>
    <cellStyle name="_Value Copy 11 30 05 gas 12 09 05 AURORA at 12 14 05_Exhibit D fr R Gho 12-31-08 v2 3" xfId="5988"/>
    <cellStyle name="_Value Copy 11 30 05 gas 12 09 05 AURORA at 12 14 05_Exhibit D fr R Gho 12-31-08 v2_NIM Summary" xfId="5989"/>
    <cellStyle name="_Value Copy 11 30 05 gas 12 09 05 AURORA at 12 14 05_Exhibit D fr R Gho 12-31-08 v2_NIM Summary 2" xfId="5990"/>
    <cellStyle name="_Value Copy 11 30 05 gas 12 09 05 AURORA at 12 14 05_Exhibit D fr R Gho 12-31-08 v2_NIM Summary 3" xfId="5991"/>
    <cellStyle name="_Value Copy 11 30 05 gas 12 09 05 AURORA at 12 14 05_Exhibit D fr R Gho 12-31-08_NIM Summary" xfId="5992"/>
    <cellStyle name="_Value Copy 11 30 05 gas 12 09 05 AURORA at 12 14 05_Exhibit D fr R Gho 12-31-08_NIM Summary 2" xfId="5993"/>
    <cellStyle name="_Value Copy 11 30 05 gas 12 09 05 AURORA at 12 14 05_Exhibit D fr R Gho 12-31-08_NIM Summary 3" xfId="5994"/>
    <cellStyle name="_Value Copy 11 30 05 gas 12 09 05 AURORA at 12 14 05_Hopkins Ridge Prepaid Tran - Interest Earned RY 12ME Feb  '11" xfId="5995"/>
    <cellStyle name="_Value Copy 11 30 05 gas 12 09 05 AURORA at 12 14 05_Hopkins Ridge Prepaid Tran - Interest Earned RY 12ME Feb  '11 2" xfId="5996"/>
    <cellStyle name="_Value Copy 11 30 05 gas 12 09 05 AURORA at 12 14 05_Hopkins Ridge Prepaid Tran - Interest Earned RY 12ME Feb  '11 3" xfId="5997"/>
    <cellStyle name="_Value Copy 11 30 05 gas 12 09 05 AURORA at 12 14 05_Hopkins Ridge Prepaid Tran - Interest Earned RY 12ME Feb  '11_NIM Summary" xfId="5998"/>
    <cellStyle name="_Value Copy 11 30 05 gas 12 09 05 AURORA at 12 14 05_Hopkins Ridge Prepaid Tran - Interest Earned RY 12ME Feb  '11_NIM Summary 2" xfId="5999"/>
    <cellStyle name="_Value Copy 11 30 05 gas 12 09 05 AURORA at 12 14 05_Hopkins Ridge Prepaid Tran - Interest Earned RY 12ME Feb  '11_NIM Summary 3" xfId="6000"/>
    <cellStyle name="_Value Copy 11 30 05 gas 12 09 05 AURORA at 12 14 05_Hopkins Ridge Prepaid Tran - Interest Earned RY 12ME Feb  '11_Transmission Workbook for May BOD" xfId="6001"/>
    <cellStyle name="_Value Copy 11 30 05 gas 12 09 05 AURORA at 12 14 05_Hopkins Ridge Prepaid Tran - Interest Earned RY 12ME Feb  '11_Transmission Workbook for May BOD 2" xfId="6002"/>
    <cellStyle name="_Value Copy 11 30 05 gas 12 09 05 AURORA at 12 14 05_Hopkins Ridge Prepaid Tran - Interest Earned RY 12ME Feb  '11_Transmission Workbook for May BOD 3" xfId="6003"/>
    <cellStyle name="_Value Copy 11 30 05 gas 12 09 05 AURORA at 12 14 05_INPUTS" xfId="6004"/>
    <cellStyle name="_Value Copy 11 30 05 gas 12 09 05 AURORA at 12 14 05_INPUTS 2" xfId="6005"/>
    <cellStyle name="_Value Copy 11 30 05 gas 12 09 05 AURORA at 12 14 05_INPUTS 2 2" xfId="6006"/>
    <cellStyle name="_Value Copy 11 30 05 gas 12 09 05 AURORA at 12 14 05_INPUTS 2 2 2" xfId="6007"/>
    <cellStyle name="_Value Copy 11 30 05 gas 12 09 05 AURORA at 12 14 05_INPUTS 2 3" xfId="6008"/>
    <cellStyle name="_Value Copy 11 30 05 gas 12 09 05 AURORA at 12 14 05_INPUTS 2 3 2" xfId="6009"/>
    <cellStyle name="_Value Copy 11 30 05 gas 12 09 05 AURORA at 12 14 05_INPUTS 2 4" xfId="6010"/>
    <cellStyle name="_Value Copy 11 30 05 gas 12 09 05 AURORA at 12 14 05_INPUTS 2 4 2" xfId="6011"/>
    <cellStyle name="_Value Copy 11 30 05 gas 12 09 05 AURORA at 12 14 05_INPUTS 3" xfId="6012"/>
    <cellStyle name="_Value Copy 11 30 05 gas 12 09 05 AURORA at 12 14 05_INPUTS 3 2" xfId="6013"/>
    <cellStyle name="_Value Copy 11 30 05 gas 12 09 05 AURORA at 12 14 05_INPUTS 4" xfId="6014"/>
    <cellStyle name="_Value Copy 11 30 05 gas 12 09 05 AURORA at 12 14 05_INPUTS 4 2" xfId="6015"/>
    <cellStyle name="_Value Copy 11 30 05 gas 12 09 05 AURORA at 12 14 05_INPUTS 5" xfId="6016"/>
    <cellStyle name="_Value Copy 11 30 05 gas 12 09 05 AURORA at 12 14 05_INPUTS_Low Income 2010 RevRequirement" xfId="9500"/>
    <cellStyle name="_Value Copy 11 30 05 gas 12 09 05 AURORA at 12 14 05_INPUTS_Low Income 2010 RevRequirement (2)" xfId="9501"/>
    <cellStyle name="_Value Copy 11 30 05 gas 12 09 05 AURORA at 12 14 05_INPUTS_Oct2010toSep2011LwIncLead" xfId="9502"/>
    <cellStyle name="_Value Copy 11 30 05 gas 12 09 05 AURORA at 12 14 05_Leased Transformer &amp; Substation Plant &amp; Rev 12-2009" xfId="6017"/>
    <cellStyle name="_Value Copy 11 30 05 gas 12 09 05 AURORA at 12 14 05_Leased Transformer &amp; Substation Plant &amp; Rev 12-2009 2" xfId="6018"/>
    <cellStyle name="_Value Copy 11 30 05 gas 12 09 05 AURORA at 12 14 05_Leased Transformer &amp; Substation Plant &amp; Rev 12-2009 2 2" xfId="6019"/>
    <cellStyle name="_Value Copy 11 30 05 gas 12 09 05 AURORA at 12 14 05_Leased Transformer &amp; Substation Plant &amp; Rev 12-2009 2 2 2" xfId="6020"/>
    <cellStyle name="_Value Copy 11 30 05 gas 12 09 05 AURORA at 12 14 05_Leased Transformer &amp; Substation Plant &amp; Rev 12-2009 2 3" xfId="6021"/>
    <cellStyle name="_Value Copy 11 30 05 gas 12 09 05 AURORA at 12 14 05_Leased Transformer &amp; Substation Plant &amp; Rev 12-2009 2 3 2" xfId="6022"/>
    <cellStyle name="_Value Copy 11 30 05 gas 12 09 05 AURORA at 12 14 05_Leased Transformer &amp; Substation Plant &amp; Rev 12-2009 2 4" xfId="6023"/>
    <cellStyle name="_Value Copy 11 30 05 gas 12 09 05 AURORA at 12 14 05_Leased Transformer &amp; Substation Plant &amp; Rev 12-2009 2 4 2" xfId="6024"/>
    <cellStyle name="_Value Copy 11 30 05 gas 12 09 05 AURORA at 12 14 05_Leased Transformer &amp; Substation Plant &amp; Rev 12-2009 3" xfId="6025"/>
    <cellStyle name="_Value Copy 11 30 05 gas 12 09 05 AURORA at 12 14 05_Leased Transformer &amp; Substation Plant &amp; Rev 12-2009 3 2" xfId="6026"/>
    <cellStyle name="_Value Copy 11 30 05 gas 12 09 05 AURORA at 12 14 05_Leased Transformer &amp; Substation Plant &amp; Rev 12-2009 4" xfId="6027"/>
    <cellStyle name="_Value Copy 11 30 05 gas 12 09 05 AURORA at 12 14 05_Leased Transformer &amp; Substation Plant &amp; Rev 12-2009 4 2" xfId="6028"/>
    <cellStyle name="_Value Copy 11 30 05 gas 12 09 05 AURORA at 12 14 05_Leased Transformer &amp; Substation Plant &amp; Rev 12-2009 5" xfId="6029"/>
    <cellStyle name="_Value Copy 11 30 05 gas 12 09 05 AURORA at 12 14 05_Leased Transformer &amp; Substation Plant &amp; Rev 12-2009_Low Income 2010 RevRequirement" xfId="9503"/>
    <cellStyle name="_Value Copy 11 30 05 gas 12 09 05 AURORA at 12 14 05_Leased Transformer &amp; Substation Plant &amp; Rev 12-2009_Low Income 2010 RevRequirement (2)" xfId="9504"/>
    <cellStyle name="_Value Copy 11 30 05 gas 12 09 05 AURORA at 12 14 05_Leased Transformer &amp; Substation Plant &amp; Rev 12-2009_Oct2010toSep2011LwIncLead" xfId="9505"/>
    <cellStyle name="_Value Copy 11 30 05 gas 12 09 05 AURORA at 12 14 05_Low Income 2010 RevRequirement" xfId="9506"/>
    <cellStyle name="_Value Copy 11 30 05 gas 12 09 05 AURORA at 12 14 05_Low Income 2010 RevRequirement (2)" xfId="9507"/>
    <cellStyle name="_Value Copy 11 30 05 gas 12 09 05 AURORA at 12 14 05_NIM Summary" xfId="6030"/>
    <cellStyle name="_Value Copy 11 30 05 gas 12 09 05 AURORA at 12 14 05_NIM Summary 09GRC" xfId="6031"/>
    <cellStyle name="_Value Copy 11 30 05 gas 12 09 05 AURORA at 12 14 05_NIM Summary 09GRC 2" xfId="6032"/>
    <cellStyle name="_Value Copy 11 30 05 gas 12 09 05 AURORA at 12 14 05_NIM Summary 09GRC 3" xfId="6033"/>
    <cellStyle name="_Value Copy 11 30 05 gas 12 09 05 AURORA at 12 14 05_NIM Summary 10" xfId="6034"/>
    <cellStyle name="_Value Copy 11 30 05 gas 12 09 05 AURORA at 12 14 05_NIM Summary 2" xfId="6035"/>
    <cellStyle name="_Value Copy 11 30 05 gas 12 09 05 AURORA at 12 14 05_NIM Summary 3" xfId="6036"/>
    <cellStyle name="_Value Copy 11 30 05 gas 12 09 05 AURORA at 12 14 05_NIM Summary 4" xfId="6037"/>
    <cellStyle name="_Value Copy 11 30 05 gas 12 09 05 AURORA at 12 14 05_NIM Summary 5" xfId="6038"/>
    <cellStyle name="_Value Copy 11 30 05 gas 12 09 05 AURORA at 12 14 05_NIM Summary 6" xfId="6039"/>
    <cellStyle name="_Value Copy 11 30 05 gas 12 09 05 AURORA at 12 14 05_NIM Summary 7" xfId="6040"/>
    <cellStyle name="_Value Copy 11 30 05 gas 12 09 05 AURORA at 12 14 05_NIM Summary 8" xfId="6041"/>
    <cellStyle name="_Value Copy 11 30 05 gas 12 09 05 AURORA at 12 14 05_NIM Summary 9" xfId="6042"/>
    <cellStyle name="_Value Copy 11 30 05 gas 12 09 05 AURORA at 12 14 05_Oct2010toSep2011LwIncLead" xfId="9508"/>
    <cellStyle name="_Value Copy 11 30 05 gas 12 09 05 AURORA at 12 14 05_PCA 10 -  Exhibit D Dec 2011" xfId="6043"/>
    <cellStyle name="_Value Copy 11 30 05 gas 12 09 05 AURORA at 12 14 05_PCA 10 -  Exhibit D from A Kellogg Jan 2011" xfId="6044"/>
    <cellStyle name="_Value Copy 11 30 05 gas 12 09 05 AURORA at 12 14 05_PCA 10 -  Exhibit D from A Kellogg July 2011" xfId="6045"/>
    <cellStyle name="_Value Copy 11 30 05 gas 12 09 05 AURORA at 12 14 05_PCA 10 -  Exhibit D from S Free Rcv'd 12-11" xfId="6046"/>
    <cellStyle name="_Value Copy 11 30 05 gas 12 09 05 AURORA at 12 14 05_PCA 11 -  Exhibit D Apr 2012 fr A Kellogg v2" xfId="6047"/>
    <cellStyle name="_Value Copy 11 30 05 gas 12 09 05 AURORA at 12 14 05_PCA 11 -  Exhibit D Jan 2012 fr A Kellogg" xfId="6048"/>
    <cellStyle name="_Value Copy 11 30 05 gas 12 09 05 AURORA at 12 14 05_PCA 11 -  Exhibit D Jan 2012 WF" xfId="6049"/>
    <cellStyle name="_Value Copy 11 30 05 gas 12 09 05 AURORA at 12 14 05_PCA 7 - Exhibit D update 11_30_08 (2)" xfId="6050"/>
    <cellStyle name="_Value Copy 11 30 05 gas 12 09 05 AURORA at 12 14 05_PCA 7 - Exhibit D update 11_30_08 (2) 2" xfId="6051"/>
    <cellStyle name="_Value Copy 11 30 05 gas 12 09 05 AURORA at 12 14 05_PCA 7 - Exhibit D update 11_30_08 (2) 2 2" xfId="6052"/>
    <cellStyle name="_Value Copy 11 30 05 gas 12 09 05 AURORA at 12 14 05_PCA 7 - Exhibit D update 11_30_08 (2) 3" xfId="6053"/>
    <cellStyle name="_Value Copy 11 30 05 gas 12 09 05 AURORA at 12 14 05_PCA 7 - Exhibit D update 11_30_08 (2) 4" xfId="6054"/>
    <cellStyle name="_Value Copy 11 30 05 gas 12 09 05 AURORA at 12 14 05_PCA 7 - Exhibit D update 11_30_08 (2)_NIM Summary" xfId="6055"/>
    <cellStyle name="_Value Copy 11 30 05 gas 12 09 05 AURORA at 12 14 05_PCA 7 - Exhibit D update 11_30_08 (2)_NIM Summary 2" xfId="6056"/>
    <cellStyle name="_Value Copy 11 30 05 gas 12 09 05 AURORA at 12 14 05_PCA 7 - Exhibit D update 11_30_08 (2)_NIM Summary 3" xfId="6057"/>
    <cellStyle name="_Value Copy 11 30 05 gas 12 09 05 AURORA at 12 14 05_PCA 8 - Exhibit D update 12_31_09" xfId="6058"/>
    <cellStyle name="_Value Copy 11 30 05 gas 12 09 05 AURORA at 12 14 05_PCA 8 - Exhibit D update 12_31_09 2" xfId="6059"/>
    <cellStyle name="_Value Copy 11 30 05 gas 12 09 05 AURORA at 12 14 05_PCA 9 -  Exhibit D April 2010" xfId="6060"/>
    <cellStyle name="_Value Copy 11 30 05 gas 12 09 05 AURORA at 12 14 05_PCA 9 -  Exhibit D April 2010 (3)" xfId="6061"/>
    <cellStyle name="_Value Copy 11 30 05 gas 12 09 05 AURORA at 12 14 05_PCA 9 -  Exhibit D April 2010 (3) 2" xfId="6062"/>
    <cellStyle name="_Value Copy 11 30 05 gas 12 09 05 AURORA at 12 14 05_PCA 9 -  Exhibit D April 2010 (3) 3" xfId="6063"/>
    <cellStyle name="_Value Copy 11 30 05 gas 12 09 05 AURORA at 12 14 05_PCA 9 -  Exhibit D April 2010 2" xfId="6064"/>
    <cellStyle name="_Value Copy 11 30 05 gas 12 09 05 AURORA at 12 14 05_PCA 9 -  Exhibit D April 2010 3" xfId="6065"/>
    <cellStyle name="_Value Copy 11 30 05 gas 12 09 05 AURORA at 12 14 05_PCA 9 -  Exhibit D April 2010 4" xfId="6066"/>
    <cellStyle name="_Value Copy 11 30 05 gas 12 09 05 AURORA at 12 14 05_PCA 9 -  Exhibit D April 2010 5" xfId="6067"/>
    <cellStyle name="_Value Copy 11 30 05 gas 12 09 05 AURORA at 12 14 05_PCA 9 -  Exhibit D April 2010 6" xfId="6068"/>
    <cellStyle name="_Value Copy 11 30 05 gas 12 09 05 AURORA at 12 14 05_PCA 9 -  Exhibit D April 2010 7" xfId="6069"/>
    <cellStyle name="_Value Copy 11 30 05 gas 12 09 05 AURORA at 12 14 05_PCA 9 -  Exhibit D Feb 2010" xfId="6070"/>
    <cellStyle name="_Value Copy 11 30 05 gas 12 09 05 AURORA at 12 14 05_PCA 9 -  Exhibit D Feb 2010 2" xfId="6071"/>
    <cellStyle name="_Value Copy 11 30 05 gas 12 09 05 AURORA at 12 14 05_PCA 9 -  Exhibit D Feb 2010 v2" xfId="6072"/>
    <cellStyle name="_Value Copy 11 30 05 gas 12 09 05 AURORA at 12 14 05_PCA 9 -  Exhibit D Feb 2010 v2 2" xfId="6073"/>
    <cellStyle name="_Value Copy 11 30 05 gas 12 09 05 AURORA at 12 14 05_PCA 9 -  Exhibit D Feb 2010 WF" xfId="6074"/>
    <cellStyle name="_Value Copy 11 30 05 gas 12 09 05 AURORA at 12 14 05_PCA 9 -  Exhibit D Feb 2010 WF 2" xfId="6075"/>
    <cellStyle name="_Value Copy 11 30 05 gas 12 09 05 AURORA at 12 14 05_PCA 9 -  Exhibit D Jan 2010" xfId="6076"/>
    <cellStyle name="_Value Copy 11 30 05 gas 12 09 05 AURORA at 12 14 05_PCA 9 -  Exhibit D Jan 2010 2" xfId="6077"/>
    <cellStyle name="_Value Copy 11 30 05 gas 12 09 05 AURORA at 12 14 05_PCA 9 -  Exhibit D March 2010 (2)" xfId="6078"/>
    <cellStyle name="_Value Copy 11 30 05 gas 12 09 05 AURORA at 12 14 05_PCA 9 -  Exhibit D March 2010 (2) 2" xfId="6079"/>
    <cellStyle name="_Value Copy 11 30 05 gas 12 09 05 AURORA at 12 14 05_PCA 9 -  Exhibit D Nov 2010" xfId="6080"/>
    <cellStyle name="_Value Copy 11 30 05 gas 12 09 05 AURORA at 12 14 05_PCA 9 -  Exhibit D Nov 2010 2" xfId="6081"/>
    <cellStyle name="_Value Copy 11 30 05 gas 12 09 05 AURORA at 12 14 05_PCA 9 - Exhibit D at August 2010" xfId="6082"/>
    <cellStyle name="_Value Copy 11 30 05 gas 12 09 05 AURORA at 12 14 05_PCA 9 - Exhibit D at August 2010 2" xfId="6083"/>
    <cellStyle name="_Value Copy 11 30 05 gas 12 09 05 AURORA at 12 14 05_PCA 9 - Exhibit D June 2010 GRC" xfId="6084"/>
    <cellStyle name="_Value Copy 11 30 05 gas 12 09 05 AURORA at 12 14 05_PCA 9 - Exhibit D June 2010 GRC 2" xfId="6085"/>
    <cellStyle name="_Value Copy 11 30 05 gas 12 09 05 AURORA at 12 14 05_Power Costs - Comparison bx Rbtl-Staff-Jt-PC" xfId="6086"/>
    <cellStyle name="_Value Copy 11 30 05 gas 12 09 05 AURORA at 12 14 05_Power Costs - Comparison bx Rbtl-Staff-Jt-PC 2" xfId="6087"/>
    <cellStyle name="_Value Copy 11 30 05 gas 12 09 05 AURORA at 12 14 05_Power Costs - Comparison bx Rbtl-Staff-Jt-PC 2 2" xfId="6088"/>
    <cellStyle name="_Value Copy 11 30 05 gas 12 09 05 AURORA at 12 14 05_Power Costs - Comparison bx Rbtl-Staff-Jt-PC 3" xfId="6089"/>
    <cellStyle name="_Value Copy 11 30 05 gas 12 09 05 AURORA at 12 14 05_Power Costs - Comparison bx Rbtl-Staff-Jt-PC_Adj Bench DR 3 for Initial Briefs (Electric)" xfId="6090"/>
    <cellStyle name="_Value Copy 11 30 05 gas 12 09 05 AURORA at 12 14 05_Power Costs - Comparison bx Rbtl-Staff-Jt-PC_Adj Bench DR 3 for Initial Briefs (Electric) 2" xfId="6091"/>
    <cellStyle name="_Value Copy 11 30 05 gas 12 09 05 AURORA at 12 14 05_Power Costs - Comparison bx Rbtl-Staff-Jt-PC_Adj Bench DR 3 for Initial Briefs (Electric) 2 2" xfId="6092"/>
    <cellStyle name="_Value Copy 11 30 05 gas 12 09 05 AURORA at 12 14 05_Power Costs - Comparison bx Rbtl-Staff-Jt-PC_Adj Bench DR 3 for Initial Briefs (Electric) 3" xfId="6093"/>
    <cellStyle name="_Value Copy 11 30 05 gas 12 09 05 AURORA at 12 14 05_Power Costs - Comparison bx Rbtl-Staff-Jt-PC_Electric Rev Req Model (2009 GRC) Rebuttal" xfId="6094"/>
    <cellStyle name="_Value Copy 11 30 05 gas 12 09 05 AURORA at 12 14 05_Power Costs - Comparison bx Rbtl-Staff-Jt-PC_Electric Rev Req Model (2009 GRC) Rebuttal 2" xfId="6095"/>
    <cellStyle name="_Value Copy 11 30 05 gas 12 09 05 AURORA at 12 14 05_Power Costs - Comparison bx Rbtl-Staff-Jt-PC_Electric Rev Req Model (2009 GRC) Rebuttal 2 2" xfId="6096"/>
    <cellStyle name="_Value Copy 11 30 05 gas 12 09 05 AURORA at 12 14 05_Power Costs - Comparison bx Rbtl-Staff-Jt-PC_Electric Rev Req Model (2009 GRC) Rebuttal 3" xfId="6097"/>
    <cellStyle name="_Value Copy 11 30 05 gas 12 09 05 AURORA at 12 14 05_Power Costs - Comparison bx Rbtl-Staff-Jt-PC_Electric Rev Req Model (2009 GRC) Rebuttal REmoval of New  WH Solar AdjustMI" xfId="6098"/>
    <cellStyle name="_Value Copy 11 30 05 gas 12 09 05 AURORA at 12 14 05_Power Costs - Comparison bx Rbtl-Staff-Jt-PC_Electric Rev Req Model (2009 GRC) Rebuttal REmoval of New  WH Solar AdjustMI 2" xfId="6099"/>
    <cellStyle name="_Value Copy 11 30 05 gas 12 09 05 AURORA at 12 14 05_Power Costs - Comparison bx Rbtl-Staff-Jt-PC_Electric Rev Req Model (2009 GRC) Rebuttal REmoval of New  WH Solar AdjustMI 2 2" xfId="6100"/>
    <cellStyle name="_Value Copy 11 30 05 gas 12 09 05 AURORA at 12 14 05_Power Costs - Comparison bx Rbtl-Staff-Jt-PC_Electric Rev Req Model (2009 GRC) Rebuttal REmoval of New  WH Solar AdjustMI 3" xfId="6101"/>
    <cellStyle name="_Value Copy 11 30 05 gas 12 09 05 AURORA at 12 14 05_Power Costs - Comparison bx Rbtl-Staff-Jt-PC_Electric Rev Req Model (2009 GRC) Revised 01-18-2010" xfId="6102"/>
    <cellStyle name="_Value Copy 11 30 05 gas 12 09 05 AURORA at 12 14 05_Power Costs - Comparison bx Rbtl-Staff-Jt-PC_Electric Rev Req Model (2009 GRC) Revised 01-18-2010 2" xfId="6103"/>
    <cellStyle name="_Value Copy 11 30 05 gas 12 09 05 AURORA at 12 14 05_Power Costs - Comparison bx Rbtl-Staff-Jt-PC_Electric Rev Req Model (2009 GRC) Revised 01-18-2010 2 2" xfId="6104"/>
    <cellStyle name="_Value Copy 11 30 05 gas 12 09 05 AURORA at 12 14 05_Power Costs - Comparison bx Rbtl-Staff-Jt-PC_Electric Rev Req Model (2009 GRC) Revised 01-18-2010 3" xfId="6105"/>
    <cellStyle name="_Value Copy 11 30 05 gas 12 09 05 AURORA at 12 14 05_Power Costs - Comparison bx Rbtl-Staff-Jt-PC_Final Order Electric EXHIBIT A-1" xfId="6106"/>
    <cellStyle name="_Value Copy 11 30 05 gas 12 09 05 AURORA at 12 14 05_Power Costs - Comparison bx Rbtl-Staff-Jt-PC_Final Order Electric EXHIBIT A-1 2" xfId="6107"/>
    <cellStyle name="_Value Copy 11 30 05 gas 12 09 05 AURORA at 12 14 05_Power Costs - Comparison bx Rbtl-Staff-Jt-PC_Final Order Electric EXHIBIT A-1 2 2" xfId="6108"/>
    <cellStyle name="_Value Copy 11 30 05 gas 12 09 05 AURORA at 12 14 05_Power Costs - Comparison bx Rbtl-Staff-Jt-PC_Final Order Electric EXHIBIT A-1 3" xfId="6109"/>
    <cellStyle name="_Value Copy 11 30 05 gas 12 09 05 AURORA at 12 14 05_Production Adj 4.37" xfId="6110"/>
    <cellStyle name="_Value Copy 11 30 05 gas 12 09 05 AURORA at 12 14 05_Production Adj 4.37 2" xfId="6111"/>
    <cellStyle name="_Value Copy 11 30 05 gas 12 09 05 AURORA at 12 14 05_Production Adj 4.37 2 2" xfId="6112"/>
    <cellStyle name="_Value Copy 11 30 05 gas 12 09 05 AURORA at 12 14 05_Production Adj 4.37 3" xfId="6113"/>
    <cellStyle name="_Value Copy 11 30 05 gas 12 09 05 AURORA at 12 14 05_Purchased Power Adj 4.03" xfId="6114"/>
    <cellStyle name="_Value Copy 11 30 05 gas 12 09 05 AURORA at 12 14 05_Purchased Power Adj 4.03 2" xfId="6115"/>
    <cellStyle name="_Value Copy 11 30 05 gas 12 09 05 AURORA at 12 14 05_Purchased Power Adj 4.03 2 2" xfId="6116"/>
    <cellStyle name="_Value Copy 11 30 05 gas 12 09 05 AURORA at 12 14 05_Purchased Power Adj 4.03 3" xfId="6117"/>
    <cellStyle name="_Value Copy 11 30 05 gas 12 09 05 AURORA at 12 14 05_Rate Design Sch 24" xfId="6118"/>
    <cellStyle name="_Value Copy 11 30 05 gas 12 09 05 AURORA at 12 14 05_Rate Design Sch 24 2" xfId="6119"/>
    <cellStyle name="_Value Copy 11 30 05 gas 12 09 05 AURORA at 12 14 05_Rate Design Sch 25" xfId="6120"/>
    <cellStyle name="_Value Copy 11 30 05 gas 12 09 05 AURORA at 12 14 05_Rate Design Sch 25 2" xfId="6121"/>
    <cellStyle name="_Value Copy 11 30 05 gas 12 09 05 AURORA at 12 14 05_Rate Design Sch 25 2 2" xfId="6122"/>
    <cellStyle name="_Value Copy 11 30 05 gas 12 09 05 AURORA at 12 14 05_Rate Design Sch 25 3" xfId="6123"/>
    <cellStyle name="_Value Copy 11 30 05 gas 12 09 05 AURORA at 12 14 05_Rate Design Sch 26" xfId="6124"/>
    <cellStyle name="_Value Copy 11 30 05 gas 12 09 05 AURORA at 12 14 05_Rate Design Sch 26 2" xfId="6125"/>
    <cellStyle name="_Value Copy 11 30 05 gas 12 09 05 AURORA at 12 14 05_Rate Design Sch 26 2 2" xfId="6126"/>
    <cellStyle name="_Value Copy 11 30 05 gas 12 09 05 AURORA at 12 14 05_Rate Design Sch 26 3" xfId="6127"/>
    <cellStyle name="_Value Copy 11 30 05 gas 12 09 05 AURORA at 12 14 05_Rate Design Sch 31" xfId="6128"/>
    <cellStyle name="_Value Copy 11 30 05 gas 12 09 05 AURORA at 12 14 05_Rate Design Sch 31 2" xfId="6129"/>
    <cellStyle name="_Value Copy 11 30 05 gas 12 09 05 AURORA at 12 14 05_Rate Design Sch 31 2 2" xfId="6130"/>
    <cellStyle name="_Value Copy 11 30 05 gas 12 09 05 AURORA at 12 14 05_Rate Design Sch 31 3" xfId="6131"/>
    <cellStyle name="_Value Copy 11 30 05 gas 12 09 05 AURORA at 12 14 05_Rate Design Sch 43" xfId="6132"/>
    <cellStyle name="_Value Copy 11 30 05 gas 12 09 05 AURORA at 12 14 05_Rate Design Sch 43 2" xfId="6133"/>
    <cellStyle name="_Value Copy 11 30 05 gas 12 09 05 AURORA at 12 14 05_Rate Design Sch 43 2 2" xfId="6134"/>
    <cellStyle name="_Value Copy 11 30 05 gas 12 09 05 AURORA at 12 14 05_Rate Design Sch 43 3" xfId="6135"/>
    <cellStyle name="_Value Copy 11 30 05 gas 12 09 05 AURORA at 12 14 05_Rate Design Sch 448-449" xfId="6136"/>
    <cellStyle name="_Value Copy 11 30 05 gas 12 09 05 AURORA at 12 14 05_Rate Design Sch 448-449 2" xfId="6137"/>
    <cellStyle name="_Value Copy 11 30 05 gas 12 09 05 AURORA at 12 14 05_Rate Design Sch 46" xfId="6138"/>
    <cellStyle name="_Value Copy 11 30 05 gas 12 09 05 AURORA at 12 14 05_Rate Design Sch 46 2" xfId="6139"/>
    <cellStyle name="_Value Copy 11 30 05 gas 12 09 05 AURORA at 12 14 05_Rate Design Sch 46 2 2" xfId="6140"/>
    <cellStyle name="_Value Copy 11 30 05 gas 12 09 05 AURORA at 12 14 05_Rate Design Sch 46 3" xfId="6141"/>
    <cellStyle name="_Value Copy 11 30 05 gas 12 09 05 AURORA at 12 14 05_Rate Spread" xfId="6142"/>
    <cellStyle name="_Value Copy 11 30 05 gas 12 09 05 AURORA at 12 14 05_Rate Spread 2" xfId="6143"/>
    <cellStyle name="_Value Copy 11 30 05 gas 12 09 05 AURORA at 12 14 05_Rate Spread 2 2" xfId="6144"/>
    <cellStyle name="_Value Copy 11 30 05 gas 12 09 05 AURORA at 12 14 05_Rate Spread 3" xfId="6145"/>
    <cellStyle name="_Value Copy 11 30 05 gas 12 09 05 AURORA at 12 14 05_Rebuttal Power Costs" xfId="6146"/>
    <cellStyle name="_Value Copy 11 30 05 gas 12 09 05 AURORA at 12 14 05_Rebuttal Power Costs 2" xfId="6147"/>
    <cellStyle name="_Value Copy 11 30 05 gas 12 09 05 AURORA at 12 14 05_Rebuttal Power Costs 2 2" xfId="6148"/>
    <cellStyle name="_Value Copy 11 30 05 gas 12 09 05 AURORA at 12 14 05_Rebuttal Power Costs 3" xfId="6149"/>
    <cellStyle name="_Value Copy 11 30 05 gas 12 09 05 AURORA at 12 14 05_Rebuttal Power Costs_Adj Bench DR 3 for Initial Briefs (Electric)" xfId="6150"/>
    <cellStyle name="_Value Copy 11 30 05 gas 12 09 05 AURORA at 12 14 05_Rebuttal Power Costs_Adj Bench DR 3 for Initial Briefs (Electric) 2" xfId="6151"/>
    <cellStyle name="_Value Copy 11 30 05 gas 12 09 05 AURORA at 12 14 05_Rebuttal Power Costs_Adj Bench DR 3 for Initial Briefs (Electric) 2 2" xfId="6152"/>
    <cellStyle name="_Value Copy 11 30 05 gas 12 09 05 AURORA at 12 14 05_Rebuttal Power Costs_Adj Bench DR 3 for Initial Briefs (Electric) 3" xfId="6153"/>
    <cellStyle name="_Value Copy 11 30 05 gas 12 09 05 AURORA at 12 14 05_Rebuttal Power Costs_Electric Rev Req Model (2009 GRC) Rebuttal" xfId="6154"/>
    <cellStyle name="_Value Copy 11 30 05 gas 12 09 05 AURORA at 12 14 05_Rebuttal Power Costs_Electric Rev Req Model (2009 GRC) Rebuttal 2" xfId="6155"/>
    <cellStyle name="_Value Copy 11 30 05 gas 12 09 05 AURORA at 12 14 05_Rebuttal Power Costs_Electric Rev Req Model (2009 GRC) Rebuttal 2 2" xfId="6156"/>
    <cellStyle name="_Value Copy 11 30 05 gas 12 09 05 AURORA at 12 14 05_Rebuttal Power Costs_Electric Rev Req Model (2009 GRC) Rebuttal 3" xfId="6157"/>
    <cellStyle name="_Value Copy 11 30 05 gas 12 09 05 AURORA at 12 14 05_Rebuttal Power Costs_Electric Rev Req Model (2009 GRC) Rebuttal REmoval of New  WH Solar AdjustMI" xfId="6158"/>
    <cellStyle name="_Value Copy 11 30 05 gas 12 09 05 AURORA at 12 14 05_Rebuttal Power Costs_Electric Rev Req Model (2009 GRC) Rebuttal REmoval of New  WH Solar AdjustMI 2" xfId="6159"/>
    <cellStyle name="_Value Copy 11 30 05 gas 12 09 05 AURORA at 12 14 05_Rebuttal Power Costs_Electric Rev Req Model (2009 GRC) Rebuttal REmoval of New  WH Solar AdjustMI 2 2" xfId="6160"/>
    <cellStyle name="_Value Copy 11 30 05 gas 12 09 05 AURORA at 12 14 05_Rebuttal Power Costs_Electric Rev Req Model (2009 GRC) Rebuttal REmoval of New  WH Solar AdjustMI 3" xfId="6161"/>
    <cellStyle name="_Value Copy 11 30 05 gas 12 09 05 AURORA at 12 14 05_Rebuttal Power Costs_Electric Rev Req Model (2009 GRC) Revised 01-18-2010" xfId="6162"/>
    <cellStyle name="_Value Copy 11 30 05 gas 12 09 05 AURORA at 12 14 05_Rebuttal Power Costs_Electric Rev Req Model (2009 GRC) Revised 01-18-2010 2" xfId="6163"/>
    <cellStyle name="_Value Copy 11 30 05 gas 12 09 05 AURORA at 12 14 05_Rebuttal Power Costs_Electric Rev Req Model (2009 GRC) Revised 01-18-2010 2 2" xfId="6164"/>
    <cellStyle name="_Value Copy 11 30 05 gas 12 09 05 AURORA at 12 14 05_Rebuttal Power Costs_Electric Rev Req Model (2009 GRC) Revised 01-18-2010 3" xfId="6165"/>
    <cellStyle name="_Value Copy 11 30 05 gas 12 09 05 AURORA at 12 14 05_Rebuttal Power Costs_Final Order Electric EXHIBIT A-1" xfId="6166"/>
    <cellStyle name="_Value Copy 11 30 05 gas 12 09 05 AURORA at 12 14 05_Rebuttal Power Costs_Final Order Electric EXHIBIT A-1 2" xfId="6167"/>
    <cellStyle name="_Value Copy 11 30 05 gas 12 09 05 AURORA at 12 14 05_Rebuttal Power Costs_Final Order Electric EXHIBIT A-1 2 2" xfId="6168"/>
    <cellStyle name="_Value Copy 11 30 05 gas 12 09 05 AURORA at 12 14 05_Rebuttal Power Costs_Final Order Electric EXHIBIT A-1 3" xfId="6169"/>
    <cellStyle name="_Value Copy 11 30 05 gas 12 09 05 AURORA at 12 14 05_RECS vs PTC's w Interest 6-28-10" xfId="9509"/>
    <cellStyle name="_Value Copy 11 30 05 gas 12 09 05 AURORA at 12 14 05_revised april pca for Annette" xfId="6170"/>
    <cellStyle name="_Value Copy 11 30 05 gas 12 09 05 AURORA at 12 14 05_ROR 5.02" xfId="6171"/>
    <cellStyle name="_Value Copy 11 30 05 gas 12 09 05 AURORA at 12 14 05_ROR 5.02 2" xfId="6172"/>
    <cellStyle name="_Value Copy 11 30 05 gas 12 09 05 AURORA at 12 14 05_ROR 5.02 2 2" xfId="6173"/>
    <cellStyle name="_Value Copy 11 30 05 gas 12 09 05 AURORA at 12 14 05_ROR 5.02 3" xfId="6174"/>
    <cellStyle name="_Value Copy 11 30 05 gas 12 09 05 AURORA at 12 14 05_Sch 40 Feeder OH 2008" xfId="6175"/>
    <cellStyle name="_Value Copy 11 30 05 gas 12 09 05 AURORA at 12 14 05_Sch 40 Feeder OH 2008 2" xfId="6176"/>
    <cellStyle name="_Value Copy 11 30 05 gas 12 09 05 AURORA at 12 14 05_Sch 40 Feeder OH 2008 2 2" xfId="6177"/>
    <cellStyle name="_Value Copy 11 30 05 gas 12 09 05 AURORA at 12 14 05_Sch 40 Feeder OH 2008 3" xfId="6178"/>
    <cellStyle name="_Value Copy 11 30 05 gas 12 09 05 AURORA at 12 14 05_Sch 40 Interim Energy Rates " xfId="6179"/>
    <cellStyle name="_Value Copy 11 30 05 gas 12 09 05 AURORA at 12 14 05_Sch 40 Interim Energy Rates  2" xfId="6180"/>
    <cellStyle name="_Value Copy 11 30 05 gas 12 09 05 AURORA at 12 14 05_Sch 40 Interim Energy Rates  2 2" xfId="6181"/>
    <cellStyle name="_Value Copy 11 30 05 gas 12 09 05 AURORA at 12 14 05_Sch 40 Interim Energy Rates  3" xfId="6182"/>
    <cellStyle name="_Value Copy 11 30 05 gas 12 09 05 AURORA at 12 14 05_Sch 40 Substation A&amp;G 2008" xfId="6183"/>
    <cellStyle name="_Value Copy 11 30 05 gas 12 09 05 AURORA at 12 14 05_Sch 40 Substation A&amp;G 2008 2" xfId="6184"/>
    <cellStyle name="_Value Copy 11 30 05 gas 12 09 05 AURORA at 12 14 05_Sch 40 Substation A&amp;G 2008 2 2" xfId="6185"/>
    <cellStyle name="_Value Copy 11 30 05 gas 12 09 05 AURORA at 12 14 05_Sch 40 Substation A&amp;G 2008 3" xfId="6186"/>
    <cellStyle name="_Value Copy 11 30 05 gas 12 09 05 AURORA at 12 14 05_Sch 40 Substation O&amp;M 2008" xfId="6187"/>
    <cellStyle name="_Value Copy 11 30 05 gas 12 09 05 AURORA at 12 14 05_Sch 40 Substation O&amp;M 2008 2" xfId="6188"/>
    <cellStyle name="_Value Copy 11 30 05 gas 12 09 05 AURORA at 12 14 05_Sch 40 Substation O&amp;M 2008 2 2" xfId="6189"/>
    <cellStyle name="_Value Copy 11 30 05 gas 12 09 05 AURORA at 12 14 05_Sch 40 Substation O&amp;M 2008 3" xfId="6190"/>
    <cellStyle name="_Value Copy 11 30 05 gas 12 09 05 AURORA at 12 14 05_Subs 2008" xfId="6191"/>
    <cellStyle name="_Value Copy 11 30 05 gas 12 09 05 AURORA at 12 14 05_Subs 2008 2" xfId="6192"/>
    <cellStyle name="_Value Copy 11 30 05 gas 12 09 05 AURORA at 12 14 05_Subs 2008 2 2" xfId="6193"/>
    <cellStyle name="_Value Copy 11 30 05 gas 12 09 05 AURORA at 12 14 05_Subs 2008 3" xfId="6194"/>
    <cellStyle name="_Value Copy 11 30 05 gas 12 09 05 AURORA at 12 14 05_Transmission Workbook for May BOD" xfId="6195"/>
    <cellStyle name="_Value Copy 11 30 05 gas 12 09 05 AURORA at 12 14 05_Transmission Workbook for May BOD 2" xfId="6196"/>
    <cellStyle name="_Value Copy 11 30 05 gas 12 09 05 AURORA at 12 14 05_Transmission Workbook for May BOD 3" xfId="6197"/>
    <cellStyle name="_Value Copy 11 30 05 gas 12 09 05 AURORA at 12 14 05_Wind Integration 10GRC" xfId="6198"/>
    <cellStyle name="_Value Copy 11 30 05 gas 12 09 05 AURORA at 12 14 05_Wind Integration 10GRC 2" xfId="6199"/>
    <cellStyle name="_Value Copy 11 30 05 gas 12 09 05 AURORA at 12 14 05_Wind Integration 10GRC 3" xfId="6200"/>
    <cellStyle name="_VC 2007GRC PC 10312007" xfId="6201"/>
    <cellStyle name="_VC 6.15.06 update on 06GRC power costs.xls Chart 1" xfId="6202"/>
    <cellStyle name="_VC 6.15.06 update on 06GRC power costs.xls Chart 1 2" xfId="6203"/>
    <cellStyle name="_VC 6.15.06 update on 06GRC power costs.xls Chart 1 2 2" xfId="6204"/>
    <cellStyle name="_VC 6.15.06 update on 06GRC power costs.xls Chart 1 2 2 2" xfId="6205"/>
    <cellStyle name="_VC 6.15.06 update on 06GRC power costs.xls Chart 1 2 3" xfId="6206"/>
    <cellStyle name="_VC 6.15.06 update on 06GRC power costs.xls Chart 1 3" xfId="6207"/>
    <cellStyle name="_VC 6.15.06 update on 06GRC power costs.xls Chart 1 3 2" xfId="6208"/>
    <cellStyle name="_VC 6.15.06 update on 06GRC power costs.xls Chart 1 3 2 2" xfId="6209"/>
    <cellStyle name="_VC 6.15.06 update on 06GRC power costs.xls Chart 1 3 3" xfId="6210"/>
    <cellStyle name="_VC 6.15.06 update on 06GRC power costs.xls Chart 1 3 3 2" xfId="6211"/>
    <cellStyle name="_VC 6.15.06 update on 06GRC power costs.xls Chart 1 3 4" xfId="6212"/>
    <cellStyle name="_VC 6.15.06 update on 06GRC power costs.xls Chart 1 3 4 2" xfId="6213"/>
    <cellStyle name="_VC 6.15.06 update on 06GRC power costs.xls Chart 1 4" xfId="6214"/>
    <cellStyle name="_VC 6.15.06 update on 06GRC power costs.xls Chart 1 4 2" xfId="6215"/>
    <cellStyle name="_VC 6.15.06 update on 06GRC power costs.xls Chart 1 5" xfId="6216"/>
    <cellStyle name="_VC 6.15.06 update on 06GRC power costs.xls Chart 1_04 07E Wild Horse Wind Expansion (C) (2)" xfId="6217"/>
    <cellStyle name="_VC 6.15.06 update on 06GRC power costs.xls Chart 1_04 07E Wild Horse Wind Expansion (C) (2) 2" xfId="6218"/>
    <cellStyle name="_VC 6.15.06 update on 06GRC power costs.xls Chart 1_04 07E Wild Horse Wind Expansion (C) (2) 2 2" xfId="6219"/>
    <cellStyle name="_VC 6.15.06 update on 06GRC power costs.xls Chart 1_04 07E Wild Horse Wind Expansion (C) (2) 3" xfId="6220"/>
    <cellStyle name="_VC 6.15.06 update on 06GRC power costs.xls Chart 1_04 07E Wild Horse Wind Expansion (C) (2)_Adj Bench DR 3 for Initial Briefs (Electric)" xfId="6221"/>
    <cellStyle name="_VC 6.15.06 update on 06GRC power costs.xls Chart 1_04 07E Wild Horse Wind Expansion (C) (2)_Adj Bench DR 3 for Initial Briefs (Electric) 2" xfId="6222"/>
    <cellStyle name="_VC 6.15.06 update on 06GRC power costs.xls Chart 1_04 07E Wild Horse Wind Expansion (C) (2)_Adj Bench DR 3 for Initial Briefs (Electric) 2 2" xfId="6223"/>
    <cellStyle name="_VC 6.15.06 update on 06GRC power costs.xls Chart 1_04 07E Wild Horse Wind Expansion (C) (2)_Adj Bench DR 3 for Initial Briefs (Electric) 3" xfId="6224"/>
    <cellStyle name="_VC 6.15.06 update on 06GRC power costs.xls Chart 1_04 07E Wild Horse Wind Expansion (C) (2)_Book1" xfId="6225"/>
    <cellStyle name="_VC 6.15.06 update on 06GRC power costs.xls Chart 1_04 07E Wild Horse Wind Expansion (C) (2)_Electric Rev Req Model (2009 GRC) " xfId="6226"/>
    <cellStyle name="_VC 6.15.06 update on 06GRC power costs.xls Chart 1_04 07E Wild Horse Wind Expansion (C) (2)_Electric Rev Req Model (2009 GRC)  2" xfId="6227"/>
    <cellStyle name="_VC 6.15.06 update on 06GRC power costs.xls Chart 1_04 07E Wild Horse Wind Expansion (C) (2)_Electric Rev Req Model (2009 GRC)  2 2" xfId="6228"/>
    <cellStyle name="_VC 6.15.06 update on 06GRC power costs.xls Chart 1_04 07E Wild Horse Wind Expansion (C) (2)_Electric Rev Req Model (2009 GRC)  3" xfId="6229"/>
    <cellStyle name="_VC 6.15.06 update on 06GRC power costs.xls Chart 1_04 07E Wild Horse Wind Expansion (C) (2)_Electric Rev Req Model (2009 GRC) Rebuttal" xfId="6230"/>
    <cellStyle name="_VC 6.15.06 update on 06GRC power costs.xls Chart 1_04 07E Wild Horse Wind Expansion (C) (2)_Electric Rev Req Model (2009 GRC) Rebuttal 2" xfId="6231"/>
    <cellStyle name="_VC 6.15.06 update on 06GRC power costs.xls Chart 1_04 07E Wild Horse Wind Expansion (C) (2)_Electric Rev Req Model (2009 GRC) Rebuttal 2 2" xfId="6232"/>
    <cellStyle name="_VC 6.15.06 update on 06GRC power costs.xls Chart 1_04 07E Wild Horse Wind Expansion (C) (2)_Electric Rev Req Model (2009 GRC) Rebuttal 3" xfId="6233"/>
    <cellStyle name="_VC 6.15.06 update on 06GRC power costs.xls Chart 1_04 07E Wild Horse Wind Expansion (C) (2)_Electric Rev Req Model (2009 GRC) Rebuttal REmoval of New  WH Solar AdjustMI" xfId="6234"/>
    <cellStyle name="_VC 6.15.06 update on 06GRC power costs.xls Chart 1_04 07E Wild Horse Wind Expansion (C) (2)_Electric Rev Req Model (2009 GRC) Rebuttal REmoval of New  WH Solar AdjustMI 2" xfId="6235"/>
    <cellStyle name="_VC 6.15.06 update on 06GRC power costs.xls Chart 1_04 07E Wild Horse Wind Expansion (C) (2)_Electric Rev Req Model (2009 GRC) Rebuttal REmoval of New  WH Solar AdjustMI 2 2" xfId="6236"/>
    <cellStyle name="_VC 6.15.06 update on 06GRC power costs.xls Chart 1_04 07E Wild Horse Wind Expansion (C) (2)_Electric Rev Req Model (2009 GRC) Rebuttal REmoval of New  WH Solar AdjustMI 3" xfId="6237"/>
    <cellStyle name="_VC 6.15.06 update on 06GRC power costs.xls Chart 1_04 07E Wild Horse Wind Expansion (C) (2)_Electric Rev Req Model (2009 GRC) Revised 01-18-2010" xfId="6238"/>
    <cellStyle name="_VC 6.15.06 update on 06GRC power costs.xls Chart 1_04 07E Wild Horse Wind Expansion (C) (2)_Electric Rev Req Model (2009 GRC) Revised 01-18-2010 2" xfId="6239"/>
    <cellStyle name="_VC 6.15.06 update on 06GRC power costs.xls Chart 1_04 07E Wild Horse Wind Expansion (C) (2)_Electric Rev Req Model (2009 GRC) Revised 01-18-2010 2 2" xfId="6240"/>
    <cellStyle name="_VC 6.15.06 update on 06GRC power costs.xls Chart 1_04 07E Wild Horse Wind Expansion (C) (2)_Electric Rev Req Model (2009 GRC) Revised 01-18-2010 3" xfId="6241"/>
    <cellStyle name="_VC 6.15.06 update on 06GRC power costs.xls Chart 1_04 07E Wild Horse Wind Expansion (C) (2)_Electric Rev Req Model (2010 GRC)" xfId="6242"/>
    <cellStyle name="_VC 6.15.06 update on 06GRC power costs.xls Chart 1_04 07E Wild Horse Wind Expansion (C) (2)_Electric Rev Req Model (2010 GRC) SF" xfId="6243"/>
    <cellStyle name="_VC 6.15.06 update on 06GRC power costs.xls Chart 1_04 07E Wild Horse Wind Expansion (C) (2)_Final Order Electric EXHIBIT A-1" xfId="6244"/>
    <cellStyle name="_VC 6.15.06 update on 06GRC power costs.xls Chart 1_04 07E Wild Horse Wind Expansion (C) (2)_Final Order Electric EXHIBIT A-1 2" xfId="6245"/>
    <cellStyle name="_VC 6.15.06 update on 06GRC power costs.xls Chart 1_04 07E Wild Horse Wind Expansion (C) (2)_Final Order Electric EXHIBIT A-1 2 2" xfId="6246"/>
    <cellStyle name="_VC 6.15.06 update on 06GRC power costs.xls Chart 1_04 07E Wild Horse Wind Expansion (C) (2)_Final Order Electric EXHIBIT A-1 3" xfId="6247"/>
    <cellStyle name="_VC 6.15.06 update on 06GRC power costs.xls Chart 1_04 07E Wild Horse Wind Expansion (C) (2)_TENASKA REGULATORY ASSET" xfId="6248"/>
    <cellStyle name="_VC 6.15.06 update on 06GRC power costs.xls Chart 1_04 07E Wild Horse Wind Expansion (C) (2)_TENASKA REGULATORY ASSET 2" xfId="6249"/>
    <cellStyle name="_VC 6.15.06 update on 06GRC power costs.xls Chart 1_04 07E Wild Horse Wind Expansion (C) (2)_TENASKA REGULATORY ASSET 2 2" xfId="6250"/>
    <cellStyle name="_VC 6.15.06 update on 06GRC power costs.xls Chart 1_04 07E Wild Horse Wind Expansion (C) (2)_TENASKA REGULATORY ASSET 3" xfId="6251"/>
    <cellStyle name="_VC 6.15.06 update on 06GRC power costs.xls Chart 1_16.37E Wild Horse Expansion DeferralRevwrkingfile SF" xfId="6252"/>
    <cellStyle name="_VC 6.15.06 update on 06GRC power costs.xls Chart 1_16.37E Wild Horse Expansion DeferralRevwrkingfile SF 2" xfId="6253"/>
    <cellStyle name="_VC 6.15.06 update on 06GRC power costs.xls Chart 1_16.37E Wild Horse Expansion DeferralRevwrkingfile SF 2 2" xfId="6254"/>
    <cellStyle name="_VC 6.15.06 update on 06GRC power costs.xls Chart 1_16.37E Wild Horse Expansion DeferralRevwrkingfile SF 3" xfId="6255"/>
    <cellStyle name="_VC 6.15.06 update on 06GRC power costs.xls Chart 1_2009 Compliance Filing PCA Exhibits for GRC" xfId="6256"/>
    <cellStyle name="_VC 6.15.06 update on 06GRC power costs.xls Chart 1_2009 Compliance Filing PCA Exhibits for GRC 2" xfId="6257"/>
    <cellStyle name="_VC 6.15.06 update on 06GRC power costs.xls Chart 1_2009 GRC Compl Filing - Exhibit D" xfId="6258"/>
    <cellStyle name="_VC 6.15.06 update on 06GRC power costs.xls Chart 1_2009 GRC Compl Filing - Exhibit D 2" xfId="6259"/>
    <cellStyle name="_VC 6.15.06 update on 06GRC power costs.xls Chart 1_2009 GRC Compl Filing - Exhibit D 3" xfId="6260"/>
    <cellStyle name="_VC 6.15.06 update on 06GRC power costs.xls Chart 1_2010 PTC's July1_Dec31 2010 " xfId="9510"/>
    <cellStyle name="_VC 6.15.06 update on 06GRC power costs.xls Chart 1_2010 PTC's Sept10_Aug11 (Version 4)" xfId="9511"/>
    <cellStyle name="_VC 6.15.06 update on 06GRC power costs.xls Chart 1_3.01 Income Statement" xfId="9512"/>
    <cellStyle name="_VC 6.15.06 update on 06GRC power costs.xls Chart 1_4 31 Regulatory Assets and Liabilities  7 06- Exhibit D" xfId="6261"/>
    <cellStyle name="_VC 6.15.06 update on 06GRC power costs.xls Chart 1_4 31 Regulatory Assets and Liabilities  7 06- Exhibit D 2" xfId="6262"/>
    <cellStyle name="_VC 6.15.06 update on 06GRC power costs.xls Chart 1_4 31 Regulatory Assets and Liabilities  7 06- Exhibit D 2 2" xfId="6263"/>
    <cellStyle name="_VC 6.15.06 update on 06GRC power costs.xls Chart 1_4 31 Regulatory Assets and Liabilities  7 06- Exhibit D 3" xfId="6264"/>
    <cellStyle name="_VC 6.15.06 update on 06GRC power costs.xls Chart 1_4 31 Regulatory Assets and Liabilities  7 06- Exhibit D_NIM Summary" xfId="6265"/>
    <cellStyle name="_VC 6.15.06 update on 06GRC power costs.xls Chart 1_4 31 Regulatory Assets and Liabilities  7 06- Exhibit D_NIM Summary 2" xfId="6266"/>
    <cellStyle name="_VC 6.15.06 update on 06GRC power costs.xls Chart 1_4 31 Regulatory Assets and Liabilities  7 06- Exhibit D_NIM Summary 3" xfId="6267"/>
    <cellStyle name="_VC 6.15.06 update on 06GRC power costs.xls Chart 1_4 31E Reg Asset  Liab and EXH D" xfId="6268"/>
    <cellStyle name="_VC 6.15.06 update on 06GRC power costs.xls Chart 1_4 31E Reg Asset  Liab and EXH D _ Aug 10 Filing (2)" xfId="6269"/>
    <cellStyle name="_VC 6.15.06 update on 06GRC power costs.xls Chart 1_4 32 Regulatory Assets and Liabilities  7 06- Exhibit D" xfId="6270"/>
    <cellStyle name="_VC 6.15.06 update on 06GRC power costs.xls Chart 1_4 32 Regulatory Assets and Liabilities  7 06- Exhibit D 2" xfId="6271"/>
    <cellStyle name="_VC 6.15.06 update on 06GRC power costs.xls Chart 1_4 32 Regulatory Assets and Liabilities  7 06- Exhibit D 2 2" xfId="6272"/>
    <cellStyle name="_VC 6.15.06 update on 06GRC power costs.xls Chart 1_4 32 Regulatory Assets and Liabilities  7 06- Exhibit D 3" xfId="6273"/>
    <cellStyle name="_VC 6.15.06 update on 06GRC power costs.xls Chart 1_4 32 Regulatory Assets and Liabilities  7 06- Exhibit D_NIM Summary" xfId="6274"/>
    <cellStyle name="_VC 6.15.06 update on 06GRC power costs.xls Chart 1_4 32 Regulatory Assets and Liabilities  7 06- Exhibit D_NIM Summary 2" xfId="6275"/>
    <cellStyle name="_VC 6.15.06 update on 06GRC power costs.xls Chart 1_4 32 Regulatory Assets and Liabilities  7 06- Exhibit D_NIM Summary 3" xfId="6276"/>
    <cellStyle name="_VC 6.15.06 update on 06GRC power costs.xls Chart 1_6.06E Operating Expenses" xfId="9513"/>
    <cellStyle name="_VC 6.15.06 update on 06GRC power costs.xls Chart 1_Att B to RECs proceeds proposal" xfId="9514"/>
    <cellStyle name="_VC 6.15.06 update on 06GRC power costs.xls Chart 1_AURORA Total New" xfId="6277"/>
    <cellStyle name="_VC 6.15.06 update on 06GRC power costs.xls Chart 1_AURORA Total New 2" xfId="6278"/>
    <cellStyle name="_VC 6.15.06 update on 06GRC power costs.xls Chart 1_Backup for Attachment B 2010-09-09" xfId="9515"/>
    <cellStyle name="_VC 6.15.06 update on 06GRC power costs.xls Chart 1_Bench Request - Attachment B" xfId="9516"/>
    <cellStyle name="_VC 6.15.06 update on 06GRC power costs.xls Chart 1_Book2" xfId="6279"/>
    <cellStyle name="_VC 6.15.06 update on 06GRC power costs.xls Chart 1_Book2 2" xfId="6280"/>
    <cellStyle name="_VC 6.15.06 update on 06GRC power costs.xls Chart 1_Book2 2 2" xfId="6281"/>
    <cellStyle name="_VC 6.15.06 update on 06GRC power costs.xls Chart 1_Book2 3" xfId="6282"/>
    <cellStyle name="_VC 6.15.06 update on 06GRC power costs.xls Chart 1_Book2_Adj Bench DR 3 for Initial Briefs (Electric)" xfId="6283"/>
    <cellStyle name="_VC 6.15.06 update on 06GRC power costs.xls Chart 1_Book2_Adj Bench DR 3 for Initial Briefs (Electric) 2" xfId="6284"/>
    <cellStyle name="_VC 6.15.06 update on 06GRC power costs.xls Chart 1_Book2_Adj Bench DR 3 for Initial Briefs (Electric) 2 2" xfId="6285"/>
    <cellStyle name="_VC 6.15.06 update on 06GRC power costs.xls Chart 1_Book2_Adj Bench DR 3 for Initial Briefs (Electric) 3" xfId="6286"/>
    <cellStyle name="_VC 6.15.06 update on 06GRC power costs.xls Chart 1_Book2_Electric Rev Req Model (2009 GRC) Rebuttal" xfId="6287"/>
    <cellStyle name="_VC 6.15.06 update on 06GRC power costs.xls Chart 1_Book2_Electric Rev Req Model (2009 GRC) Rebuttal 2" xfId="6288"/>
    <cellStyle name="_VC 6.15.06 update on 06GRC power costs.xls Chart 1_Book2_Electric Rev Req Model (2009 GRC) Rebuttal 2 2" xfId="6289"/>
    <cellStyle name="_VC 6.15.06 update on 06GRC power costs.xls Chart 1_Book2_Electric Rev Req Model (2009 GRC) Rebuttal 3" xfId="6290"/>
    <cellStyle name="_VC 6.15.06 update on 06GRC power costs.xls Chart 1_Book2_Electric Rev Req Model (2009 GRC) Rebuttal REmoval of New  WH Solar AdjustMI" xfId="6291"/>
    <cellStyle name="_VC 6.15.06 update on 06GRC power costs.xls Chart 1_Book2_Electric Rev Req Model (2009 GRC) Rebuttal REmoval of New  WH Solar AdjustMI 2" xfId="6292"/>
    <cellStyle name="_VC 6.15.06 update on 06GRC power costs.xls Chart 1_Book2_Electric Rev Req Model (2009 GRC) Rebuttal REmoval of New  WH Solar AdjustMI 2 2" xfId="6293"/>
    <cellStyle name="_VC 6.15.06 update on 06GRC power costs.xls Chart 1_Book2_Electric Rev Req Model (2009 GRC) Rebuttal REmoval of New  WH Solar AdjustMI 3" xfId="6294"/>
    <cellStyle name="_VC 6.15.06 update on 06GRC power costs.xls Chart 1_Book2_Electric Rev Req Model (2009 GRC) Revised 01-18-2010" xfId="6295"/>
    <cellStyle name="_VC 6.15.06 update on 06GRC power costs.xls Chart 1_Book2_Electric Rev Req Model (2009 GRC) Revised 01-18-2010 2" xfId="6296"/>
    <cellStyle name="_VC 6.15.06 update on 06GRC power costs.xls Chart 1_Book2_Electric Rev Req Model (2009 GRC) Revised 01-18-2010 2 2" xfId="6297"/>
    <cellStyle name="_VC 6.15.06 update on 06GRC power costs.xls Chart 1_Book2_Electric Rev Req Model (2009 GRC) Revised 01-18-2010 3" xfId="6298"/>
    <cellStyle name="_VC 6.15.06 update on 06GRC power costs.xls Chart 1_Book2_Final Order Electric EXHIBIT A-1" xfId="6299"/>
    <cellStyle name="_VC 6.15.06 update on 06GRC power costs.xls Chart 1_Book2_Final Order Electric EXHIBIT A-1 2" xfId="6300"/>
    <cellStyle name="_VC 6.15.06 update on 06GRC power costs.xls Chart 1_Book2_Final Order Electric EXHIBIT A-1 2 2" xfId="6301"/>
    <cellStyle name="_VC 6.15.06 update on 06GRC power costs.xls Chart 1_Book2_Final Order Electric EXHIBIT A-1 3" xfId="6302"/>
    <cellStyle name="_VC 6.15.06 update on 06GRC power costs.xls Chart 1_Book4" xfId="6303"/>
    <cellStyle name="_VC 6.15.06 update on 06GRC power costs.xls Chart 1_Book4 2" xfId="6304"/>
    <cellStyle name="_VC 6.15.06 update on 06GRC power costs.xls Chart 1_Book4 2 2" xfId="6305"/>
    <cellStyle name="_VC 6.15.06 update on 06GRC power costs.xls Chart 1_Book4 3" xfId="6306"/>
    <cellStyle name="_VC 6.15.06 update on 06GRC power costs.xls Chart 1_Book9" xfId="6307"/>
    <cellStyle name="_VC 6.15.06 update on 06GRC power costs.xls Chart 1_Book9 2" xfId="6308"/>
    <cellStyle name="_VC 6.15.06 update on 06GRC power costs.xls Chart 1_Book9 2 2" xfId="6309"/>
    <cellStyle name="_VC 6.15.06 update on 06GRC power costs.xls Chart 1_Book9 3" xfId="6310"/>
    <cellStyle name="_VC 6.15.06 update on 06GRC power costs.xls Chart 1_DEM-WP(C) Chelan Power Costs" xfId="6311"/>
    <cellStyle name="_VC 6.15.06 update on 06GRC power costs.xls Chart 1_DEM-WP(C) Gas Transport 2010GRC" xfId="6312"/>
    <cellStyle name="_VC 6.15.06 update on 06GRC power costs.xls Chart 1_Exh A-1 resulting from UE-112050 effective Jan 1 2012" xfId="6313"/>
    <cellStyle name="_VC 6.15.06 update on 06GRC power costs.xls Chart 1_Exhibit A-1 effective 4-1-11 fr S Free 12-11" xfId="6314"/>
    <cellStyle name="_VC 6.15.06 update on 06GRC power costs.xls Chart 1_INPUTS" xfId="6315"/>
    <cellStyle name="_VC 6.15.06 update on 06GRC power costs.xls Chart 1_INPUTS 2" xfId="6316"/>
    <cellStyle name="_VC 6.15.06 update on 06GRC power costs.xls Chart 1_INPUTS 2 2" xfId="6317"/>
    <cellStyle name="_VC 6.15.06 update on 06GRC power costs.xls Chart 1_INPUTS 3" xfId="6318"/>
    <cellStyle name="_VC 6.15.06 update on 06GRC power costs.xls Chart 1_Low Income 2010 RevRequirement" xfId="9517"/>
    <cellStyle name="_VC 6.15.06 update on 06GRC power costs.xls Chart 1_Low Income 2010 RevRequirement (2)" xfId="9518"/>
    <cellStyle name="_VC 6.15.06 update on 06GRC power costs.xls Chart 1_NIM Summary" xfId="6319"/>
    <cellStyle name="_VC 6.15.06 update on 06GRC power costs.xls Chart 1_NIM Summary 09GRC" xfId="6320"/>
    <cellStyle name="_VC 6.15.06 update on 06GRC power costs.xls Chart 1_NIM Summary 09GRC 2" xfId="6321"/>
    <cellStyle name="_VC 6.15.06 update on 06GRC power costs.xls Chart 1_NIM Summary 09GRC 3" xfId="6322"/>
    <cellStyle name="_VC 6.15.06 update on 06GRC power costs.xls Chart 1_NIM Summary 10" xfId="6323"/>
    <cellStyle name="_VC 6.15.06 update on 06GRC power costs.xls Chart 1_NIM Summary 2" xfId="6324"/>
    <cellStyle name="_VC 6.15.06 update on 06GRC power costs.xls Chart 1_NIM Summary 3" xfId="6325"/>
    <cellStyle name="_VC 6.15.06 update on 06GRC power costs.xls Chart 1_NIM Summary 4" xfId="6326"/>
    <cellStyle name="_VC 6.15.06 update on 06GRC power costs.xls Chart 1_NIM Summary 5" xfId="6327"/>
    <cellStyle name="_VC 6.15.06 update on 06GRC power costs.xls Chart 1_NIM Summary 6" xfId="6328"/>
    <cellStyle name="_VC 6.15.06 update on 06GRC power costs.xls Chart 1_NIM Summary 7" xfId="6329"/>
    <cellStyle name="_VC 6.15.06 update on 06GRC power costs.xls Chart 1_NIM Summary 8" xfId="6330"/>
    <cellStyle name="_VC 6.15.06 update on 06GRC power costs.xls Chart 1_NIM Summary 9" xfId="6331"/>
    <cellStyle name="_VC 6.15.06 update on 06GRC power costs.xls Chart 1_Oct2010toSep2011LwIncLead" xfId="9519"/>
    <cellStyle name="_VC 6.15.06 update on 06GRC power costs.xls Chart 1_PCA 10 -  Exhibit D Dec 2011" xfId="6332"/>
    <cellStyle name="_VC 6.15.06 update on 06GRC power costs.xls Chart 1_PCA 10 -  Exhibit D from A Kellogg Jan 2011" xfId="6333"/>
    <cellStyle name="_VC 6.15.06 update on 06GRC power costs.xls Chart 1_PCA 10 -  Exhibit D from A Kellogg July 2011" xfId="6334"/>
    <cellStyle name="_VC 6.15.06 update on 06GRC power costs.xls Chart 1_PCA 10 -  Exhibit D from S Free Rcv'd 12-11" xfId="6335"/>
    <cellStyle name="_VC 6.15.06 update on 06GRC power costs.xls Chart 1_PCA 11 -  Exhibit D Apr 2012 fr A Kellogg v2" xfId="6336"/>
    <cellStyle name="_VC 6.15.06 update on 06GRC power costs.xls Chart 1_PCA 11 -  Exhibit D Jan 2012 fr A Kellogg" xfId="6337"/>
    <cellStyle name="_VC 6.15.06 update on 06GRC power costs.xls Chart 1_PCA 11 -  Exhibit D Jan 2012 WF" xfId="6338"/>
    <cellStyle name="_VC 6.15.06 update on 06GRC power costs.xls Chart 1_PCA 9 -  Exhibit D April 2010" xfId="6339"/>
    <cellStyle name="_VC 6.15.06 update on 06GRC power costs.xls Chart 1_PCA 9 -  Exhibit D April 2010 (3)" xfId="6340"/>
    <cellStyle name="_VC 6.15.06 update on 06GRC power costs.xls Chart 1_PCA 9 -  Exhibit D April 2010 (3) 2" xfId="6341"/>
    <cellStyle name="_VC 6.15.06 update on 06GRC power costs.xls Chart 1_PCA 9 -  Exhibit D April 2010 (3) 3" xfId="6342"/>
    <cellStyle name="_VC 6.15.06 update on 06GRC power costs.xls Chart 1_PCA 9 -  Exhibit D April 2010 2" xfId="6343"/>
    <cellStyle name="_VC 6.15.06 update on 06GRC power costs.xls Chart 1_PCA 9 -  Exhibit D April 2010 3" xfId="6344"/>
    <cellStyle name="_VC 6.15.06 update on 06GRC power costs.xls Chart 1_PCA 9 -  Exhibit D April 2010 4" xfId="6345"/>
    <cellStyle name="_VC 6.15.06 update on 06GRC power costs.xls Chart 1_PCA 9 -  Exhibit D April 2010 5" xfId="6346"/>
    <cellStyle name="_VC 6.15.06 update on 06GRC power costs.xls Chart 1_PCA 9 -  Exhibit D April 2010 6" xfId="6347"/>
    <cellStyle name="_VC 6.15.06 update on 06GRC power costs.xls Chart 1_PCA 9 -  Exhibit D April 2010 7" xfId="6348"/>
    <cellStyle name="_VC 6.15.06 update on 06GRC power costs.xls Chart 1_PCA 9 -  Exhibit D Nov 2010" xfId="6349"/>
    <cellStyle name="_VC 6.15.06 update on 06GRC power costs.xls Chart 1_PCA 9 -  Exhibit D Nov 2010 2" xfId="6350"/>
    <cellStyle name="_VC 6.15.06 update on 06GRC power costs.xls Chart 1_PCA 9 - Exhibit D at August 2010" xfId="6351"/>
    <cellStyle name="_VC 6.15.06 update on 06GRC power costs.xls Chart 1_PCA 9 - Exhibit D at August 2010 2" xfId="6352"/>
    <cellStyle name="_VC 6.15.06 update on 06GRC power costs.xls Chart 1_PCA 9 - Exhibit D June 2010 GRC" xfId="6353"/>
    <cellStyle name="_VC 6.15.06 update on 06GRC power costs.xls Chart 1_PCA 9 - Exhibit D June 2010 GRC 2" xfId="6354"/>
    <cellStyle name="_VC 6.15.06 update on 06GRC power costs.xls Chart 1_Power Costs - Comparison bx Rbtl-Staff-Jt-PC" xfId="6355"/>
    <cellStyle name="_VC 6.15.06 update on 06GRC power costs.xls Chart 1_Power Costs - Comparison bx Rbtl-Staff-Jt-PC 2" xfId="6356"/>
    <cellStyle name="_VC 6.15.06 update on 06GRC power costs.xls Chart 1_Power Costs - Comparison bx Rbtl-Staff-Jt-PC 2 2" xfId="6357"/>
    <cellStyle name="_VC 6.15.06 update on 06GRC power costs.xls Chart 1_Power Costs - Comparison bx Rbtl-Staff-Jt-PC 3" xfId="6358"/>
    <cellStyle name="_VC 6.15.06 update on 06GRC power costs.xls Chart 1_Power Costs - Comparison bx Rbtl-Staff-Jt-PC_Adj Bench DR 3 for Initial Briefs (Electric)" xfId="6359"/>
    <cellStyle name="_VC 6.15.06 update on 06GRC power costs.xls Chart 1_Power Costs - Comparison bx Rbtl-Staff-Jt-PC_Adj Bench DR 3 for Initial Briefs (Electric) 2" xfId="6360"/>
    <cellStyle name="_VC 6.15.06 update on 06GRC power costs.xls Chart 1_Power Costs - Comparison bx Rbtl-Staff-Jt-PC_Adj Bench DR 3 for Initial Briefs (Electric) 2 2" xfId="6361"/>
    <cellStyle name="_VC 6.15.06 update on 06GRC power costs.xls Chart 1_Power Costs - Comparison bx Rbtl-Staff-Jt-PC_Adj Bench DR 3 for Initial Briefs (Electric) 3" xfId="6362"/>
    <cellStyle name="_VC 6.15.06 update on 06GRC power costs.xls Chart 1_Power Costs - Comparison bx Rbtl-Staff-Jt-PC_Electric Rev Req Model (2009 GRC) Rebuttal" xfId="6363"/>
    <cellStyle name="_VC 6.15.06 update on 06GRC power costs.xls Chart 1_Power Costs - Comparison bx Rbtl-Staff-Jt-PC_Electric Rev Req Model (2009 GRC) Rebuttal 2" xfId="6364"/>
    <cellStyle name="_VC 6.15.06 update on 06GRC power costs.xls Chart 1_Power Costs - Comparison bx Rbtl-Staff-Jt-PC_Electric Rev Req Model (2009 GRC) Rebuttal 2 2" xfId="6365"/>
    <cellStyle name="_VC 6.15.06 update on 06GRC power costs.xls Chart 1_Power Costs - Comparison bx Rbtl-Staff-Jt-PC_Electric Rev Req Model (2009 GRC) Rebuttal 3" xfId="6366"/>
    <cellStyle name="_VC 6.15.06 update on 06GRC power costs.xls Chart 1_Power Costs - Comparison bx Rbtl-Staff-Jt-PC_Electric Rev Req Model (2009 GRC) Rebuttal REmoval of New  WH Solar AdjustMI" xfId="6367"/>
    <cellStyle name="_VC 6.15.06 update on 06GRC power costs.xls Chart 1_Power Costs - Comparison bx Rbtl-Staff-Jt-PC_Electric Rev Req Model (2009 GRC) Rebuttal REmoval of New  WH Solar AdjustMI 2" xfId="6368"/>
    <cellStyle name="_VC 6.15.06 update on 06GRC power costs.xls Chart 1_Power Costs - Comparison bx Rbtl-Staff-Jt-PC_Electric Rev Req Model (2009 GRC) Rebuttal REmoval of New  WH Solar AdjustMI 2 2" xfId="6369"/>
    <cellStyle name="_VC 6.15.06 update on 06GRC power costs.xls Chart 1_Power Costs - Comparison bx Rbtl-Staff-Jt-PC_Electric Rev Req Model (2009 GRC) Rebuttal REmoval of New  WH Solar AdjustMI 3" xfId="6370"/>
    <cellStyle name="_VC 6.15.06 update on 06GRC power costs.xls Chart 1_Power Costs - Comparison bx Rbtl-Staff-Jt-PC_Electric Rev Req Model (2009 GRC) Revised 01-18-2010" xfId="6371"/>
    <cellStyle name="_VC 6.15.06 update on 06GRC power costs.xls Chart 1_Power Costs - Comparison bx Rbtl-Staff-Jt-PC_Electric Rev Req Model (2009 GRC) Revised 01-18-2010 2" xfId="6372"/>
    <cellStyle name="_VC 6.15.06 update on 06GRC power costs.xls Chart 1_Power Costs - Comparison bx Rbtl-Staff-Jt-PC_Electric Rev Req Model (2009 GRC) Revised 01-18-2010 2 2" xfId="6373"/>
    <cellStyle name="_VC 6.15.06 update on 06GRC power costs.xls Chart 1_Power Costs - Comparison bx Rbtl-Staff-Jt-PC_Electric Rev Req Model (2009 GRC) Revised 01-18-2010 3" xfId="6374"/>
    <cellStyle name="_VC 6.15.06 update on 06GRC power costs.xls Chart 1_Power Costs - Comparison bx Rbtl-Staff-Jt-PC_Final Order Electric EXHIBIT A-1" xfId="6375"/>
    <cellStyle name="_VC 6.15.06 update on 06GRC power costs.xls Chart 1_Power Costs - Comparison bx Rbtl-Staff-Jt-PC_Final Order Electric EXHIBIT A-1 2" xfId="6376"/>
    <cellStyle name="_VC 6.15.06 update on 06GRC power costs.xls Chart 1_Power Costs - Comparison bx Rbtl-Staff-Jt-PC_Final Order Electric EXHIBIT A-1 2 2" xfId="6377"/>
    <cellStyle name="_VC 6.15.06 update on 06GRC power costs.xls Chart 1_Power Costs - Comparison bx Rbtl-Staff-Jt-PC_Final Order Electric EXHIBIT A-1 3" xfId="6378"/>
    <cellStyle name="_VC 6.15.06 update on 06GRC power costs.xls Chart 1_Production Adj 4.37" xfId="6379"/>
    <cellStyle name="_VC 6.15.06 update on 06GRC power costs.xls Chart 1_Production Adj 4.37 2" xfId="6380"/>
    <cellStyle name="_VC 6.15.06 update on 06GRC power costs.xls Chart 1_Production Adj 4.37 2 2" xfId="6381"/>
    <cellStyle name="_VC 6.15.06 update on 06GRC power costs.xls Chart 1_Production Adj 4.37 3" xfId="6382"/>
    <cellStyle name="_VC 6.15.06 update on 06GRC power costs.xls Chart 1_Purchased Power Adj 4.03" xfId="6383"/>
    <cellStyle name="_VC 6.15.06 update on 06GRC power costs.xls Chart 1_Purchased Power Adj 4.03 2" xfId="6384"/>
    <cellStyle name="_VC 6.15.06 update on 06GRC power costs.xls Chart 1_Purchased Power Adj 4.03 2 2" xfId="6385"/>
    <cellStyle name="_VC 6.15.06 update on 06GRC power costs.xls Chart 1_Purchased Power Adj 4.03 3" xfId="6386"/>
    <cellStyle name="_VC 6.15.06 update on 06GRC power costs.xls Chart 1_Rebuttal Power Costs" xfId="6387"/>
    <cellStyle name="_VC 6.15.06 update on 06GRC power costs.xls Chart 1_Rebuttal Power Costs 2" xfId="6388"/>
    <cellStyle name="_VC 6.15.06 update on 06GRC power costs.xls Chart 1_Rebuttal Power Costs 2 2" xfId="6389"/>
    <cellStyle name="_VC 6.15.06 update on 06GRC power costs.xls Chart 1_Rebuttal Power Costs 3" xfId="6390"/>
    <cellStyle name="_VC 6.15.06 update on 06GRC power costs.xls Chart 1_Rebuttal Power Costs_Adj Bench DR 3 for Initial Briefs (Electric)" xfId="6391"/>
    <cellStyle name="_VC 6.15.06 update on 06GRC power costs.xls Chart 1_Rebuttal Power Costs_Adj Bench DR 3 for Initial Briefs (Electric) 2" xfId="6392"/>
    <cellStyle name="_VC 6.15.06 update on 06GRC power costs.xls Chart 1_Rebuttal Power Costs_Adj Bench DR 3 for Initial Briefs (Electric) 2 2" xfId="6393"/>
    <cellStyle name="_VC 6.15.06 update on 06GRC power costs.xls Chart 1_Rebuttal Power Costs_Adj Bench DR 3 for Initial Briefs (Electric) 3" xfId="6394"/>
    <cellStyle name="_VC 6.15.06 update on 06GRC power costs.xls Chart 1_Rebuttal Power Costs_Electric Rev Req Model (2009 GRC) Rebuttal" xfId="6395"/>
    <cellStyle name="_VC 6.15.06 update on 06GRC power costs.xls Chart 1_Rebuttal Power Costs_Electric Rev Req Model (2009 GRC) Rebuttal 2" xfId="6396"/>
    <cellStyle name="_VC 6.15.06 update on 06GRC power costs.xls Chart 1_Rebuttal Power Costs_Electric Rev Req Model (2009 GRC) Rebuttal 2 2" xfId="6397"/>
    <cellStyle name="_VC 6.15.06 update on 06GRC power costs.xls Chart 1_Rebuttal Power Costs_Electric Rev Req Model (2009 GRC) Rebuttal 3" xfId="6398"/>
    <cellStyle name="_VC 6.15.06 update on 06GRC power costs.xls Chart 1_Rebuttal Power Costs_Electric Rev Req Model (2009 GRC) Rebuttal REmoval of New  WH Solar AdjustMI" xfId="6399"/>
    <cellStyle name="_VC 6.15.06 update on 06GRC power costs.xls Chart 1_Rebuttal Power Costs_Electric Rev Req Model (2009 GRC) Rebuttal REmoval of New  WH Solar AdjustMI 2" xfId="6400"/>
    <cellStyle name="_VC 6.15.06 update on 06GRC power costs.xls Chart 1_Rebuttal Power Costs_Electric Rev Req Model (2009 GRC) Rebuttal REmoval of New  WH Solar AdjustMI 2 2" xfId="6401"/>
    <cellStyle name="_VC 6.15.06 update on 06GRC power costs.xls Chart 1_Rebuttal Power Costs_Electric Rev Req Model (2009 GRC) Rebuttal REmoval of New  WH Solar AdjustMI 3" xfId="6402"/>
    <cellStyle name="_VC 6.15.06 update on 06GRC power costs.xls Chart 1_Rebuttal Power Costs_Electric Rev Req Model (2009 GRC) Revised 01-18-2010" xfId="6403"/>
    <cellStyle name="_VC 6.15.06 update on 06GRC power costs.xls Chart 1_Rebuttal Power Costs_Electric Rev Req Model (2009 GRC) Revised 01-18-2010 2" xfId="6404"/>
    <cellStyle name="_VC 6.15.06 update on 06GRC power costs.xls Chart 1_Rebuttal Power Costs_Electric Rev Req Model (2009 GRC) Revised 01-18-2010 2 2" xfId="6405"/>
    <cellStyle name="_VC 6.15.06 update on 06GRC power costs.xls Chart 1_Rebuttal Power Costs_Electric Rev Req Model (2009 GRC) Revised 01-18-2010 3" xfId="6406"/>
    <cellStyle name="_VC 6.15.06 update on 06GRC power costs.xls Chart 1_Rebuttal Power Costs_Final Order Electric EXHIBIT A-1" xfId="6407"/>
    <cellStyle name="_VC 6.15.06 update on 06GRC power costs.xls Chart 1_Rebuttal Power Costs_Final Order Electric EXHIBIT A-1 2" xfId="6408"/>
    <cellStyle name="_VC 6.15.06 update on 06GRC power costs.xls Chart 1_Rebuttal Power Costs_Final Order Electric EXHIBIT A-1 2 2" xfId="6409"/>
    <cellStyle name="_VC 6.15.06 update on 06GRC power costs.xls Chart 1_Rebuttal Power Costs_Final Order Electric EXHIBIT A-1 3" xfId="6410"/>
    <cellStyle name="_VC 6.15.06 update on 06GRC power costs.xls Chart 1_RECS vs PTC's w Interest 6-28-10" xfId="9520"/>
    <cellStyle name="_VC 6.15.06 update on 06GRC power costs.xls Chart 1_revised april pca for Annette" xfId="6411"/>
    <cellStyle name="_VC 6.15.06 update on 06GRC power costs.xls Chart 1_ROR &amp; CONV FACTOR" xfId="6412"/>
    <cellStyle name="_VC 6.15.06 update on 06GRC power costs.xls Chart 1_ROR &amp; CONV FACTOR 2" xfId="6413"/>
    <cellStyle name="_VC 6.15.06 update on 06GRC power costs.xls Chart 1_ROR &amp; CONV FACTOR 2 2" xfId="6414"/>
    <cellStyle name="_VC 6.15.06 update on 06GRC power costs.xls Chart 1_ROR &amp; CONV FACTOR 3" xfId="6415"/>
    <cellStyle name="_VC 6.15.06 update on 06GRC power costs.xls Chart 1_ROR 5.02" xfId="6416"/>
    <cellStyle name="_VC 6.15.06 update on 06GRC power costs.xls Chart 1_ROR 5.02 2" xfId="6417"/>
    <cellStyle name="_VC 6.15.06 update on 06GRC power costs.xls Chart 1_ROR 5.02 2 2" xfId="6418"/>
    <cellStyle name="_VC 6.15.06 update on 06GRC power costs.xls Chart 1_ROR 5.02 3" xfId="6419"/>
    <cellStyle name="_VC 6.15.06 update on 06GRC power costs.xls Chart 1_Wind Integration 10GRC" xfId="6420"/>
    <cellStyle name="_VC 6.15.06 update on 06GRC power costs.xls Chart 1_Wind Integration 10GRC 2" xfId="6421"/>
    <cellStyle name="_VC 6.15.06 update on 06GRC power costs.xls Chart 1_Wind Integration 10GRC 3" xfId="6422"/>
    <cellStyle name="_VC 6.15.06 update on 06GRC power costs.xls Chart 2" xfId="6423"/>
    <cellStyle name="_VC 6.15.06 update on 06GRC power costs.xls Chart 2 2" xfId="6424"/>
    <cellStyle name="_VC 6.15.06 update on 06GRC power costs.xls Chart 2 2 2" xfId="6425"/>
    <cellStyle name="_VC 6.15.06 update on 06GRC power costs.xls Chart 2 2 2 2" xfId="6426"/>
    <cellStyle name="_VC 6.15.06 update on 06GRC power costs.xls Chart 2 2 3" xfId="6427"/>
    <cellStyle name="_VC 6.15.06 update on 06GRC power costs.xls Chart 2 3" xfId="6428"/>
    <cellStyle name="_VC 6.15.06 update on 06GRC power costs.xls Chart 2 3 2" xfId="6429"/>
    <cellStyle name="_VC 6.15.06 update on 06GRC power costs.xls Chart 2 3 2 2" xfId="6430"/>
    <cellStyle name="_VC 6.15.06 update on 06GRC power costs.xls Chart 2 3 3" xfId="6431"/>
    <cellStyle name="_VC 6.15.06 update on 06GRC power costs.xls Chart 2 3 3 2" xfId="6432"/>
    <cellStyle name="_VC 6.15.06 update on 06GRC power costs.xls Chart 2 3 4" xfId="6433"/>
    <cellStyle name="_VC 6.15.06 update on 06GRC power costs.xls Chart 2 3 4 2" xfId="6434"/>
    <cellStyle name="_VC 6.15.06 update on 06GRC power costs.xls Chart 2 4" xfId="6435"/>
    <cellStyle name="_VC 6.15.06 update on 06GRC power costs.xls Chart 2 4 2" xfId="6436"/>
    <cellStyle name="_VC 6.15.06 update on 06GRC power costs.xls Chart 2 5" xfId="6437"/>
    <cellStyle name="_VC 6.15.06 update on 06GRC power costs.xls Chart 2_04 07E Wild Horse Wind Expansion (C) (2)" xfId="6438"/>
    <cellStyle name="_VC 6.15.06 update on 06GRC power costs.xls Chart 2_04 07E Wild Horse Wind Expansion (C) (2) 2" xfId="6439"/>
    <cellStyle name="_VC 6.15.06 update on 06GRC power costs.xls Chart 2_04 07E Wild Horse Wind Expansion (C) (2) 2 2" xfId="6440"/>
    <cellStyle name="_VC 6.15.06 update on 06GRC power costs.xls Chart 2_04 07E Wild Horse Wind Expansion (C) (2) 3" xfId="6441"/>
    <cellStyle name="_VC 6.15.06 update on 06GRC power costs.xls Chart 2_04 07E Wild Horse Wind Expansion (C) (2)_Adj Bench DR 3 for Initial Briefs (Electric)" xfId="6442"/>
    <cellStyle name="_VC 6.15.06 update on 06GRC power costs.xls Chart 2_04 07E Wild Horse Wind Expansion (C) (2)_Adj Bench DR 3 for Initial Briefs (Electric) 2" xfId="6443"/>
    <cellStyle name="_VC 6.15.06 update on 06GRC power costs.xls Chart 2_04 07E Wild Horse Wind Expansion (C) (2)_Adj Bench DR 3 for Initial Briefs (Electric) 2 2" xfId="6444"/>
    <cellStyle name="_VC 6.15.06 update on 06GRC power costs.xls Chart 2_04 07E Wild Horse Wind Expansion (C) (2)_Adj Bench DR 3 for Initial Briefs (Electric) 3" xfId="6445"/>
    <cellStyle name="_VC 6.15.06 update on 06GRC power costs.xls Chart 2_04 07E Wild Horse Wind Expansion (C) (2)_Book1" xfId="6446"/>
    <cellStyle name="_VC 6.15.06 update on 06GRC power costs.xls Chart 2_04 07E Wild Horse Wind Expansion (C) (2)_Electric Rev Req Model (2009 GRC) " xfId="6447"/>
    <cellStyle name="_VC 6.15.06 update on 06GRC power costs.xls Chart 2_04 07E Wild Horse Wind Expansion (C) (2)_Electric Rev Req Model (2009 GRC)  2" xfId="6448"/>
    <cellStyle name="_VC 6.15.06 update on 06GRC power costs.xls Chart 2_04 07E Wild Horse Wind Expansion (C) (2)_Electric Rev Req Model (2009 GRC)  2 2" xfId="6449"/>
    <cellStyle name="_VC 6.15.06 update on 06GRC power costs.xls Chart 2_04 07E Wild Horse Wind Expansion (C) (2)_Electric Rev Req Model (2009 GRC)  3" xfId="6450"/>
    <cellStyle name="_VC 6.15.06 update on 06GRC power costs.xls Chart 2_04 07E Wild Horse Wind Expansion (C) (2)_Electric Rev Req Model (2009 GRC) Rebuttal" xfId="6451"/>
    <cellStyle name="_VC 6.15.06 update on 06GRC power costs.xls Chart 2_04 07E Wild Horse Wind Expansion (C) (2)_Electric Rev Req Model (2009 GRC) Rebuttal 2" xfId="6452"/>
    <cellStyle name="_VC 6.15.06 update on 06GRC power costs.xls Chart 2_04 07E Wild Horse Wind Expansion (C) (2)_Electric Rev Req Model (2009 GRC) Rebuttal 2 2" xfId="6453"/>
    <cellStyle name="_VC 6.15.06 update on 06GRC power costs.xls Chart 2_04 07E Wild Horse Wind Expansion (C) (2)_Electric Rev Req Model (2009 GRC) Rebuttal 3" xfId="6454"/>
    <cellStyle name="_VC 6.15.06 update on 06GRC power costs.xls Chart 2_04 07E Wild Horse Wind Expansion (C) (2)_Electric Rev Req Model (2009 GRC) Rebuttal REmoval of New  WH Solar AdjustMI" xfId="6455"/>
    <cellStyle name="_VC 6.15.06 update on 06GRC power costs.xls Chart 2_04 07E Wild Horse Wind Expansion (C) (2)_Electric Rev Req Model (2009 GRC) Rebuttal REmoval of New  WH Solar AdjustMI 2" xfId="6456"/>
    <cellStyle name="_VC 6.15.06 update on 06GRC power costs.xls Chart 2_04 07E Wild Horse Wind Expansion (C) (2)_Electric Rev Req Model (2009 GRC) Rebuttal REmoval of New  WH Solar AdjustMI 2 2" xfId="6457"/>
    <cellStyle name="_VC 6.15.06 update on 06GRC power costs.xls Chart 2_04 07E Wild Horse Wind Expansion (C) (2)_Electric Rev Req Model (2009 GRC) Rebuttal REmoval of New  WH Solar AdjustMI 3" xfId="6458"/>
    <cellStyle name="_VC 6.15.06 update on 06GRC power costs.xls Chart 2_04 07E Wild Horse Wind Expansion (C) (2)_Electric Rev Req Model (2009 GRC) Revised 01-18-2010" xfId="6459"/>
    <cellStyle name="_VC 6.15.06 update on 06GRC power costs.xls Chart 2_04 07E Wild Horse Wind Expansion (C) (2)_Electric Rev Req Model (2009 GRC) Revised 01-18-2010 2" xfId="6460"/>
    <cellStyle name="_VC 6.15.06 update on 06GRC power costs.xls Chart 2_04 07E Wild Horse Wind Expansion (C) (2)_Electric Rev Req Model (2009 GRC) Revised 01-18-2010 2 2" xfId="6461"/>
    <cellStyle name="_VC 6.15.06 update on 06GRC power costs.xls Chart 2_04 07E Wild Horse Wind Expansion (C) (2)_Electric Rev Req Model (2009 GRC) Revised 01-18-2010 3" xfId="6462"/>
    <cellStyle name="_VC 6.15.06 update on 06GRC power costs.xls Chart 2_04 07E Wild Horse Wind Expansion (C) (2)_Electric Rev Req Model (2010 GRC)" xfId="6463"/>
    <cellStyle name="_VC 6.15.06 update on 06GRC power costs.xls Chart 2_04 07E Wild Horse Wind Expansion (C) (2)_Electric Rev Req Model (2010 GRC) SF" xfId="6464"/>
    <cellStyle name="_VC 6.15.06 update on 06GRC power costs.xls Chart 2_04 07E Wild Horse Wind Expansion (C) (2)_Final Order Electric EXHIBIT A-1" xfId="6465"/>
    <cellStyle name="_VC 6.15.06 update on 06GRC power costs.xls Chart 2_04 07E Wild Horse Wind Expansion (C) (2)_Final Order Electric EXHIBIT A-1 2" xfId="6466"/>
    <cellStyle name="_VC 6.15.06 update on 06GRC power costs.xls Chart 2_04 07E Wild Horse Wind Expansion (C) (2)_Final Order Electric EXHIBIT A-1 2 2" xfId="6467"/>
    <cellStyle name="_VC 6.15.06 update on 06GRC power costs.xls Chart 2_04 07E Wild Horse Wind Expansion (C) (2)_Final Order Electric EXHIBIT A-1 3" xfId="6468"/>
    <cellStyle name="_VC 6.15.06 update on 06GRC power costs.xls Chart 2_04 07E Wild Horse Wind Expansion (C) (2)_TENASKA REGULATORY ASSET" xfId="6469"/>
    <cellStyle name="_VC 6.15.06 update on 06GRC power costs.xls Chart 2_04 07E Wild Horse Wind Expansion (C) (2)_TENASKA REGULATORY ASSET 2" xfId="6470"/>
    <cellStyle name="_VC 6.15.06 update on 06GRC power costs.xls Chart 2_04 07E Wild Horse Wind Expansion (C) (2)_TENASKA REGULATORY ASSET 2 2" xfId="6471"/>
    <cellStyle name="_VC 6.15.06 update on 06GRC power costs.xls Chart 2_04 07E Wild Horse Wind Expansion (C) (2)_TENASKA REGULATORY ASSET 3" xfId="6472"/>
    <cellStyle name="_VC 6.15.06 update on 06GRC power costs.xls Chart 2_16.37E Wild Horse Expansion DeferralRevwrkingfile SF" xfId="6473"/>
    <cellStyle name="_VC 6.15.06 update on 06GRC power costs.xls Chart 2_16.37E Wild Horse Expansion DeferralRevwrkingfile SF 2" xfId="6474"/>
    <cellStyle name="_VC 6.15.06 update on 06GRC power costs.xls Chart 2_16.37E Wild Horse Expansion DeferralRevwrkingfile SF 2 2" xfId="6475"/>
    <cellStyle name="_VC 6.15.06 update on 06GRC power costs.xls Chart 2_16.37E Wild Horse Expansion DeferralRevwrkingfile SF 3" xfId="6476"/>
    <cellStyle name="_VC 6.15.06 update on 06GRC power costs.xls Chart 2_2009 Compliance Filing PCA Exhibits for GRC" xfId="6477"/>
    <cellStyle name="_VC 6.15.06 update on 06GRC power costs.xls Chart 2_2009 Compliance Filing PCA Exhibits for GRC 2" xfId="6478"/>
    <cellStyle name="_VC 6.15.06 update on 06GRC power costs.xls Chart 2_2009 GRC Compl Filing - Exhibit D" xfId="6479"/>
    <cellStyle name="_VC 6.15.06 update on 06GRC power costs.xls Chart 2_2009 GRC Compl Filing - Exhibit D 2" xfId="6480"/>
    <cellStyle name="_VC 6.15.06 update on 06GRC power costs.xls Chart 2_2009 GRC Compl Filing - Exhibit D 3" xfId="6481"/>
    <cellStyle name="_VC 6.15.06 update on 06GRC power costs.xls Chart 2_2010 PTC's July1_Dec31 2010 " xfId="9521"/>
    <cellStyle name="_VC 6.15.06 update on 06GRC power costs.xls Chart 2_2010 PTC's Sept10_Aug11 (Version 4)" xfId="9522"/>
    <cellStyle name="_VC 6.15.06 update on 06GRC power costs.xls Chart 2_3.01 Income Statement" xfId="9523"/>
    <cellStyle name="_VC 6.15.06 update on 06GRC power costs.xls Chart 2_4 31 Regulatory Assets and Liabilities  7 06- Exhibit D" xfId="6482"/>
    <cellStyle name="_VC 6.15.06 update on 06GRC power costs.xls Chart 2_4 31 Regulatory Assets and Liabilities  7 06- Exhibit D 2" xfId="6483"/>
    <cellStyle name="_VC 6.15.06 update on 06GRC power costs.xls Chart 2_4 31 Regulatory Assets and Liabilities  7 06- Exhibit D 2 2" xfId="6484"/>
    <cellStyle name="_VC 6.15.06 update on 06GRC power costs.xls Chart 2_4 31 Regulatory Assets and Liabilities  7 06- Exhibit D 3" xfId="6485"/>
    <cellStyle name="_VC 6.15.06 update on 06GRC power costs.xls Chart 2_4 31 Regulatory Assets and Liabilities  7 06- Exhibit D_NIM Summary" xfId="6486"/>
    <cellStyle name="_VC 6.15.06 update on 06GRC power costs.xls Chart 2_4 31 Regulatory Assets and Liabilities  7 06- Exhibit D_NIM Summary 2" xfId="6487"/>
    <cellStyle name="_VC 6.15.06 update on 06GRC power costs.xls Chart 2_4 31 Regulatory Assets and Liabilities  7 06- Exhibit D_NIM Summary 3" xfId="6488"/>
    <cellStyle name="_VC 6.15.06 update on 06GRC power costs.xls Chart 2_4 31E Reg Asset  Liab and EXH D" xfId="6489"/>
    <cellStyle name="_VC 6.15.06 update on 06GRC power costs.xls Chart 2_4 31E Reg Asset  Liab and EXH D _ Aug 10 Filing (2)" xfId="6490"/>
    <cellStyle name="_VC 6.15.06 update on 06GRC power costs.xls Chart 2_4 32 Regulatory Assets and Liabilities  7 06- Exhibit D" xfId="6491"/>
    <cellStyle name="_VC 6.15.06 update on 06GRC power costs.xls Chart 2_4 32 Regulatory Assets and Liabilities  7 06- Exhibit D 2" xfId="6492"/>
    <cellStyle name="_VC 6.15.06 update on 06GRC power costs.xls Chart 2_4 32 Regulatory Assets and Liabilities  7 06- Exhibit D 2 2" xfId="6493"/>
    <cellStyle name="_VC 6.15.06 update on 06GRC power costs.xls Chart 2_4 32 Regulatory Assets and Liabilities  7 06- Exhibit D 3" xfId="6494"/>
    <cellStyle name="_VC 6.15.06 update on 06GRC power costs.xls Chart 2_4 32 Regulatory Assets and Liabilities  7 06- Exhibit D_NIM Summary" xfId="6495"/>
    <cellStyle name="_VC 6.15.06 update on 06GRC power costs.xls Chart 2_4 32 Regulatory Assets and Liabilities  7 06- Exhibit D_NIM Summary 2" xfId="6496"/>
    <cellStyle name="_VC 6.15.06 update on 06GRC power costs.xls Chart 2_4 32 Regulatory Assets and Liabilities  7 06- Exhibit D_NIM Summary 3" xfId="6497"/>
    <cellStyle name="_VC 6.15.06 update on 06GRC power costs.xls Chart 2_6.06E Operating Expenses" xfId="9524"/>
    <cellStyle name="_VC 6.15.06 update on 06GRC power costs.xls Chart 2_Att B to RECs proceeds proposal" xfId="9525"/>
    <cellStyle name="_VC 6.15.06 update on 06GRC power costs.xls Chart 2_AURORA Total New" xfId="6498"/>
    <cellStyle name="_VC 6.15.06 update on 06GRC power costs.xls Chart 2_AURORA Total New 2" xfId="6499"/>
    <cellStyle name="_VC 6.15.06 update on 06GRC power costs.xls Chart 2_Backup for Attachment B 2010-09-09" xfId="9526"/>
    <cellStyle name="_VC 6.15.06 update on 06GRC power costs.xls Chart 2_Bench Request - Attachment B" xfId="9527"/>
    <cellStyle name="_VC 6.15.06 update on 06GRC power costs.xls Chart 2_Book2" xfId="6500"/>
    <cellStyle name="_VC 6.15.06 update on 06GRC power costs.xls Chart 2_Book2 2" xfId="6501"/>
    <cellStyle name="_VC 6.15.06 update on 06GRC power costs.xls Chart 2_Book2 2 2" xfId="6502"/>
    <cellStyle name="_VC 6.15.06 update on 06GRC power costs.xls Chart 2_Book2 3" xfId="6503"/>
    <cellStyle name="_VC 6.15.06 update on 06GRC power costs.xls Chart 2_Book2_Adj Bench DR 3 for Initial Briefs (Electric)" xfId="6504"/>
    <cellStyle name="_VC 6.15.06 update on 06GRC power costs.xls Chart 2_Book2_Adj Bench DR 3 for Initial Briefs (Electric) 2" xfId="6505"/>
    <cellStyle name="_VC 6.15.06 update on 06GRC power costs.xls Chart 2_Book2_Adj Bench DR 3 for Initial Briefs (Electric) 2 2" xfId="6506"/>
    <cellStyle name="_VC 6.15.06 update on 06GRC power costs.xls Chart 2_Book2_Adj Bench DR 3 for Initial Briefs (Electric) 3" xfId="6507"/>
    <cellStyle name="_VC 6.15.06 update on 06GRC power costs.xls Chart 2_Book2_Electric Rev Req Model (2009 GRC) Rebuttal" xfId="6508"/>
    <cellStyle name="_VC 6.15.06 update on 06GRC power costs.xls Chart 2_Book2_Electric Rev Req Model (2009 GRC) Rebuttal 2" xfId="6509"/>
    <cellStyle name="_VC 6.15.06 update on 06GRC power costs.xls Chart 2_Book2_Electric Rev Req Model (2009 GRC) Rebuttal 2 2" xfId="6510"/>
    <cellStyle name="_VC 6.15.06 update on 06GRC power costs.xls Chart 2_Book2_Electric Rev Req Model (2009 GRC) Rebuttal 3" xfId="6511"/>
    <cellStyle name="_VC 6.15.06 update on 06GRC power costs.xls Chart 2_Book2_Electric Rev Req Model (2009 GRC) Rebuttal REmoval of New  WH Solar AdjustMI" xfId="6512"/>
    <cellStyle name="_VC 6.15.06 update on 06GRC power costs.xls Chart 2_Book2_Electric Rev Req Model (2009 GRC) Rebuttal REmoval of New  WH Solar AdjustMI 2" xfId="6513"/>
    <cellStyle name="_VC 6.15.06 update on 06GRC power costs.xls Chart 2_Book2_Electric Rev Req Model (2009 GRC) Rebuttal REmoval of New  WH Solar AdjustMI 2 2" xfId="6514"/>
    <cellStyle name="_VC 6.15.06 update on 06GRC power costs.xls Chart 2_Book2_Electric Rev Req Model (2009 GRC) Rebuttal REmoval of New  WH Solar AdjustMI 3" xfId="6515"/>
    <cellStyle name="_VC 6.15.06 update on 06GRC power costs.xls Chart 2_Book2_Electric Rev Req Model (2009 GRC) Revised 01-18-2010" xfId="6516"/>
    <cellStyle name="_VC 6.15.06 update on 06GRC power costs.xls Chart 2_Book2_Electric Rev Req Model (2009 GRC) Revised 01-18-2010 2" xfId="6517"/>
    <cellStyle name="_VC 6.15.06 update on 06GRC power costs.xls Chart 2_Book2_Electric Rev Req Model (2009 GRC) Revised 01-18-2010 2 2" xfId="6518"/>
    <cellStyle name="_VC 6.15.06 update on 06GRC power costs.xls Chart 2_Book2_Electric Rev Req Model (2009 GRC) Revised 01-18-2010 3" xfId="6519"/>
    <cellStyle name="_VC 6.15.06 update on 06GRC power costs.xls Chart 2_Book2_Final Order Electric EXHIBIT A-1" xfId="6520"/>
    <cellStyle name="_VC 6.15.06 update on 06GRC power costs.xls Chart 2_Book2_Final Order Electric EXHIBIT A-1 2" xfId="6521"/>
    <cellStyle name="_VC 6.15.06 update on 06GRC power costs.xls Chart 2_Book2_Final Order Electric EXHIBIT A-1 2 2" xfId="6522"/>
    <cellStyle name="_VC 6.15.06 update on 06GRC power costs.xls Chart 2_Book2_Final Order Electric EXHIBIT A-1 3" xfId="6523"/>
    <cellStyle name="_VC 6.15.06 update on 06GRC power costs.xls Chart 2_Book4" xfId="6524"/>
    <cellStyle name="_VC 6.15.06 update on 06GRC power costs.xls Chart 2_Book4 2" xfId="6525"/>
    <cellStyle name="_VC 6.15.06 update on 06GRC power costs.xls Chart 2_Book4 2 2" xfId="6526"/>
    <cellStyle name="_VC 6.15.06 update on 06GRC power costs.xls Chart 2_Book4 3" xfId="6527"/>
    <cellStyle name="_VC 6.15.06 update on 06GRC power costs.xls Chart 2_Book9" xfId="6528"/>
    <cellStyle name="_VC 6.15.06 update on 06GRC power costs.xls Chart 2_Book9 2" xfId="6529"/>
    <cellStyle name="_VC 6.15.06 update on 06GRC power costs.xls Chart 2_Book9 2 2" xfId="6530"/>
    <cellStyle name="_VC 6.15.06 update on 06GRC power costs.xls Chart 2_Book9 3" xfId="6531"/>
    <cellStyle name="_VC 6.15.06 update on 06GRC power costs.xls Chart 2_DEM-WP(C) Chelan Power Costs" xfId="6532"/>
    <cellStyle name="_VC 6.15.06 update on 06GRC power costs.xls Chart 2_DEM-WP(C) Gas Transport 2010GRC" xfId="6533"/>
    <cellStyle name="_VC 6.15.06 update on 06GRC power costs.xls Chart 2_Exh A-1 resulting from UE-112050 effective Jan 1 2012" xfId="6534"/>
    <cellStyle name="_VC 6.15.06 update on 06GRC power costs.xls Chart 2_Exhibit A-1 effective 4-1-11 fr S Free 12-11" xfId="6535"/>
    <cellStyle name="_VC 6.15.06 update on 06GRC power costs.xls Chart 2_INPUTS" xfId="6536"/>
    <cellStyle name="_VC 6.15.06 update on 06GRC power costs.xls Chart 2_INPUTS 2" xfId="6537"/>
    <cellStyle name="_VC 6.15.06 update on 06GRC power costs.xls Chart 2_INPUTS 2 2" xfId="6538"/>
    <cellStyle name="_VC 6.15.06 update on 06GRC power costs.xls Chart 2_INPUTS 3" xfId="6539"/>
    <cellStyle name="_VC 6.15.06 update on 06GRC power costs.xls Chart 2_Low Income 2010 RevRequirement" xfId="9528"/>
    <cellStyle name="_VC 6.15.06 update on 06GRC power costs.xls Chart 2_Low Income 2010 RevRequirement (2)" xfId="9529"/>
    <cellStyle name="_VC 6.15.06 update on 06GRC power costs.xls Chart 2_NIM Summary" xfId="6540"/>
    <cellStyle name="_VC 6.15.06 update on 06GRC power costs.xls Chart 2_NIM Summary 09GRC" xfId="6541"/>
    <cellStyle name="_VC 6.15.06 update on 06GRC power costs.xls Chart 2_NIM Summary 09GRC 2" xfId="6542"/>
    <cellStyle name="_VC 6.15.06 update on 06GRC power costs.xls Chart 2_NIM Summary 09GRC 3" xfId="6543"/>
    <cellStyle name="_VC 6.15.06 update on 06GRC power costs.xls Chart 2_NIM Summary 10" xfId="6544"/>
    <cellStyle name="_VC 6.15.06 update on 06GRC power costs.xls Chart 2_NIM Summary 2" xfId="6545"/>
    <cellStyle name="_VC 6.15.06 update on 06GRC power costs.xls Chart 2_NIM Summary 3" xfId="6546"/>
    <cellStyle name="_VC 6.15.06 update on 06GRC power costs.xls Chart 2_NIM Summary 4" xfId="6547"/>
    <cellStyle name="_VC 6.15.06 update on 06GRC power costs.xls Chart 2_NIM Summary 5" xfId="6548"/>
    <cellStyle name="_VC 6.15.06 update on 06GRC power costs.xls Chart 2_NIM Summary 6" xfId="6549"/>
    <cellStyle name="_VC 6.15.06 update on 06GRC power costs.xls Chart 2_NIM Summary 7" xfId="6550"/>
    <cellStyle name="_VC 6.15.06 update on 06GRC power costs.xls Chart 2_NIM Summary 8" xfId="6551"/>
    <cellStyle name="_VC 6.15.06 update on 06GRC power costs.xls Chart 2_NIM Summary 9" xfId="6552"/>
    <cellStyle name="_VC 6.15.06 update on 06GRC power costs.xls Chart 2_Oct2010toSep2011LwIncLead" xfId="9530"/>
    <cellStyle name="_VC 6.15.06 update on 06GRC power costs.xls Chart 2_PCA 10 -  Exhibit D Dec 2011" xfId="6553"/>
    <cellStyle name="_VC 6.15.06 update on 06GRC power costs.xls Chart 2_PCA 10 -  Exhibit D from A Kellogg Jan 2011" xfId="6554"/>
    <cellStyle name="_VC 6.15.06 update on 06GRC power costs.xls Chart 2_PCA 10 -  Exhibit D from A Kellogg July 2011" xfId="6555"/>
    <cellStyle name="_VC 6.15.06 update on 06GRC power costs.xls Chart 2_PCA 10 -  Exhibit D from S Free Rcv'd 12-11" xfId="6556"/>
    <cellStyle name="_VC 6.15.06 update on 06GRC power costs.xls Chart 2_PCA 11 -  Exhibit D Apr 2012 fr A Kellogg v2" xfId="6557"/>
    <cellStyle name="_VC 6.15.06 update on 06GRC power costs.xls Chart 2_PCA 11 -  Exhibit D Jan 2012 fr A Kellogg" xfId="6558"/>
    <cellStyle name="_VC 6.15.06 update on 06GRC power costs.xls Chart 2_PCA 11 -  Exhibit D Jan 2012 WF" xfId="6559"/>
    <cellStyle name="_VC 6.15.06 update on 06GRC power costs.xls Chart 2_PCA 9 -  Exhibit D April 2010" xfId="6560"/>
    <cellStyle name="_VC 6.15.06 update on 06GRC power costs.xls Chart 2_PCA 9 -  Exhibit D April 2010 (3)" xfId="6561"/>
    <cellStyle name="_VC 6.15.06 update on 06GRC power costs.xls Chart 2_PCA 9 -  Exhibit D April 2010 (3) 2" xfId="6562"/>
    <cellStyle name="_VC 6.15.06 update on 06GRC power costs.xls Chart 2_PCA 9 -  Exhibit D April 2010 (3) 3" xfId="6563"/>
    <cellStyle name="_VC 6.15.06 update on 06GRC power costs.xls Chart 2_PCA 9 -  Exhibit D April 2010 2" xfId="6564"/>
    <cellStyle name="_VC 6.15.06 update on 06GRC power costs.xls Chart 2_PCA 9 -  Exhibit D April 2010 3" xfId="6565"/>
    <cellStyle name="_VC 6.15.06 update on 06GRC power costs.xls Chart 2_PCA 9 -  Exhibit D April 2010 4" xfId="6566"/>
    <cellStyle name="_VC 6.15.06 update on 06GRC power costs.xls Chart 2_PCA 9 -  Exhibit D April 2010 5" xfId="6567"/>
    <cellStyle name="_VC 6.15.06 update on 06GRC power costs.xls Chart 2_PCA 9 -  Exhibit D April 2010 6" xfId="6568"/>
    <cellStyle name="_VC 6.15.06 update on 06GRC power costs.xls Chart 2_PCA 9 -  Exhibit D April 2010 7" xfId="6569"/>
    <cellStyle name="_VC 6.15.06 update on 06GRC power costs.xls Chart 2_PCA 9 -  Exhibit D Nov 2010" xfId="6570"/>
    <cellStyle name="_VC 6.15.06 update on 06GRC power costs.xls Chart 2_PCA 9 -  Exhibit D Nov 2010 2" xfId="6571"/>
    <cellStyle name="_VC 6.15.06 update on 06GRC power costs.xls Chart 2_PCA 9 - Exhibit D at August 2010" xfId="6572"/>
    <cellStyle name="_VC 6.15.06 update on 06GRC power costs.xls Chart 2_PCA 9 - Exhibit D at August 2010 2" xfId="6573"/>
    <cellStyle name="_VC 6.15.06 update on 06GRC power costs.xls Chart 2_PCA 9 - Exhibit D June 2010 GRC" xfId="6574"/>
    <cellStyle name="_VC 6.15.06 update on 06GRC power costs.xls Chart 2_PCA 9 - Exhibit D June 2010 GRC 2" xfId="6575"/>
    <cellStyle name="_VC 6.15.06 update on 06GRC power costs.xls Chart 2_Power Costs - Comparison bx Rbtl-Staff-Jt-PC" xfId="6576"/>
    <cellStyle name="_VC 6.15.06 update on 06GRC power costs.xls Chart 2_Power Costs - Comparison bx Rbtl-Staff-Jt-PC 2" xfId="6577"/>
    <cellStyle name="_VC 6.15.06 update on 06GRC power costs.xls Chart 2_Power Costs - Comparison bx Rbtl-Staff-Jt-PC 2 2" xfId="6578"/>
    <cellStyle name="_VC 6.15.06 update on 06GRC power costs.xls Chart 2_Power Costs - Comparison bx Rbtl-Staff-Jt-PC 3" xfId="6579"/>
    <cellStyle name="_VC 6.15.06 update on 06GRC power costs.xls Chart 2_Power Costs - Comparison bx Rbtl-Staff-Jt-PC_Adj Bench DR 3 for Initial Briefs (Electric)" xfId="6580"/>
    <cellStyle name="_VC 6.15.06 update on 06GRC power costs.xls Chart 2_Power Costs - Comparison bx Rbtl-Staff-Jt-PC_Adj Bench DR 3 for Initial Briefs (Electric) 2" xfId="6581"/>
    <cellStyle name="_VC 6.15.06 update on 06GRC power costs.xls Chart 2_Power Costs - Comparison bx Rbtl-Staff-Jt-PC_Adj Bench DR 3 for Initial Briefs (Electric) 2 2" xfId="6582"/>
    <cellStyle name="_VC 6.15.06 update on 06GRC power costs.xls Chart 2_Power Costs - Comparison bx Rbtl-Staff-Jt-PC_Adj Bench DR 3 for Initial Briefs (Electric) 3" xfId="6583"/>
    <cellStyle name="_VC 6.15.06 update on 06GRC power costs.xls Chart 2_Power Costs - Comparison bx Rbtl-Staff-Jt-PC_Electric Rev Req Model (2009 GRC) Rebuttal" xfId="6584"/>
    <cellStyle name="_VC 6.15.06 update on 06GRC power costs.xls Chart 2_Power Costs - Comparison bx Rbtl-Staff-Jt-PC_Electric Rev Req Model (2009 GRC) Rebuttal 2" xfId="6585"/>
    <cellStyle name="_VC 6.15.06 update on 06GRC power costs.xls Chart 2_Power Costs - Comparison bx Rbtl-Staff-Jt-PC_Electric Rev Req Model (2009 GRC) Rebuttal 2 2" xfId="6586"/>
    <cellStyle name="_VC 6.15.06 update on 06GRC power costs.xls Chart 2_Power Costs - Comparison bx Rbtl-Staff-Jt-PC_Electric Rev Req Model (2009 GRC) Rebuttal 3" xfId="6587"/>
    <cellStyle name="_VC 6.15.06 update on 06GRC power costs.xls Chart 2_Power Costs - Comparison bx Rbtl-Staff-Jt-PC_Electric Rev Req Model (2009 GRC) Rebuttal REmoval of New  WH Solar AdjustMI" xfId="6588"/>
    <cellStyle name="_VC 6.15.06 update on 06GRC power costs.xls Chart 2_Power Costs - Comparison bx Rbtl-Staff-Jt-PC_Electric Rev Req Model (2009 GRC) Rebuttal REmoval of New  WH Solar AdjustMI 2" xfId="6589"/>
    <cellStyle name="_VC 6.15.06 update on 06GRC power costs.xls Chart 2_Power Costs - Comparison bx Rbtl-Staff-Jt-PC_Electric Rev Req Model (2009 GRC) Rebuttal REmoval of New  WH Solar AdjustMI 2 2" xfId="6590"/>
    <cellStyle name="_VC 6.15.06 update on 06GRC power costs.xls Chart 2_Power Costs - Comparison bx Rbtl-Staff-Jt-PC_Electric Rev Req Model (2009 GRC) Rebuttal REmoval of New  WH Solar AdjustMI 3" xfId="6591"/>
    <cellStyle name="_VC 6.15.06 update on 06GRC power costs.xls Chart 2_Power Costs - Comparison bx Rbtl-Staff-Jt-PC_Electric Rev Req Model (2009 GRC) Revised 01-18-2010" xfId="6592"/>
    <cellStyle name="_VC 6.15.06 update on 06GRC power costs.xls Chart 2_Power Costs - Comparison bx Rbtl-Staff-Jt-PC_Electric Rev Req Model (2009 GRC) Revised 01-18-2010 2" xfId="6593"/>
    <cellStyle name="_VC 6.15.06 update on 06GRC power costs.xls Chart 2_Power Costs - Comparison bx Rbtl-Staff-Jt-PC_Electric Rev Req Model (2009 GRC) Revised 01-18-2010 2 2" xfId="6594"/>
    <cellStyle name="_VC 6.15.06 update on 06GRC power costs.xls Chart 2_Power Costs - Comparison bx Rbtl-Staff-Jt-PC_Electric Rev Req Model (2009 GRC) Revised 01-18-2010 3" xfId="6595"/>
    <cellStyle name="_VC 6.15.06 update on 06GRC power costs.xls Chart 2_Power Costs - Comparison bx Rbtl-Staff-Jt-PC_Final Order Electric EXHIBIT A-1" xfId="6596"/>
    <cellStyle name="_VC 6.15.06 update on 06GRC power costs.xls Chart 2_Power Costs - Comparison bx Rbtl-Staff-Jt-PC_Final Order Electric EXHIBIT A-1 2" xfId="6597"/>
    <cellStyle name="_VC 6.15.06 update on 06GRC power costs.xls Chart 2_Power Costs - Comparison bx Rbtl-Staff-Jt-PC_Final Order Electric EXHIBIT A-1 2 2" xfId="6598"/>
    <cellStyle name="_VC 6.15.06 update on 06GRC power costs.xls Chart 2_Power Costs - Comparison bx Rbtl-Staff-Jt-PC_Final Order Electric EXHIBIT A-1 3" xfId="6599"/>
    <cellStyle name="_VC 6.15.06 update on 06GRC power costs.xls Chart 2_Production Adj 4.37" xfId="6600"/>
    <cellStyle name="_VC 6.15.06 update on 06GRC power costs.xls Chart 2_Production Adj 4.37 2" xfId="6601"/>
    <cellStyle name="_VC 6.15.06 update on 06GRC power costs.xls Chart 2_Production Adj 4.37 2 2" xfId="6602"/>
    <cellStyle name="_VC 6.15.06 update on 06GRC power costs.xls Chart 2_Production Adj 4.37 3" xfId="6603"/>
    <cellStyle name="_VC 6.15.06 update on 06GRC power costs.xls Chart 2_Purchased Power Adj 4.03" xfId="6604"/>
    <cellStyle name="_VC 6.15.06 update on 06GRC power costs.xls Chart 2_Purchased Power Adj 4.03 2" xfId="6605"/>
    <cellStyle name="_VC 6.15.06 update on 06GRC power costs.xls Chart 2_Purchased Power Adj 4.03 2 2" xfId="6606"/>
    <cellStyle name="_VC 6.15.06 update on 06GRC power costs.xls Chart 2_Purchased Power Adj 4.03 3" xfId="6607"/>
    <cellStyle name="_VC 6.15.06 update on 06GRC power costs.xls Chart 2_Rebuttal Power Costs" xfId="6608"/>
    <cellStyle name="_VC 6.15.06 update on 06GRC power costs.xls Chart 2_Rebuttal Power Costs 2" xfId="6609"/>
    <cellStyle name="_VC 6.15.06 update on 06GRC power costs.xls Chart 2_Rebuttal Power Costs 2 2" xfId="6610"/>
    <cellStyle name="_VC 6.15.06 update on 06GRC power costs.xls Chart 2_Rebuttal Power Costs 3" xfId="6611"/>
    <cellStyle name="_VC 6.15.06 update on 06GRC power costs.xls Chart 2_Rebuttal Power Costs_Adj Bench DR 3 for Initial Briefs (Electric)" xfId="6612"/>
    <cellStyle name="_VC 6.15.06 update on 06GRC power costs.xls Chart 2_Rebuttal Power Costs_Adj Bench DR 3 for Initial Briefs (Electric) 2" xfId="6613"/>
    <cellStyle name="_VC 6.15.06 update on 06GRC power costs.xls Chart 2_Rebuttal Power Costs_Adj Bench DR 3 for Initial Briefs (Electric) 2 2" xfId="6614"/>
    <cellStyle name="_VC 6.15.06 update on 06GRC power costs.xls Chart 2_Rebuttal Power Costs_Adj Bench DR 3 for Initial Briefs (Electric) 3" xfId="6615"/>
    <cellStyle name="_VC 6.15.06 update on 06GRC power costs.xls Chart 2_Rebuttal Power Costs_Electric Rev Req Model (2009 GRC) Rebuttal" xfId="6616"/>
    <cellStyle name="_VC 6.15.06 update on 06GRC power costs.xls Chart 2_Rebuttal Power Costs_Electric Rev Req Model (2009 GRC) Rebuttal 2" xfId="6617"/>
    <cellStyle name="_VC 6.15.06 update on 06GRC power costs.xls Chart 2_Rebuttal Power Costs_Electric Rev Req Model (2009 GRC) Rebuttal 2 2" xfId="6618"/>
    <cellStyle name="_VC 6.15.06 update on 06GRC power costs.xls Chart 2_Rebuttal Power Costs_Electric Rev Req Model (2009 GRC) Rebuttal 3" xfId="6619"/>
    <cellStyle name="_VC 6.15.06 update on 06GRC power costs.xls Chart 2_Rebuttal Power Costs_Electric Rev Req Model (2009 GRC) Rebuttal REmoval of New  WH Solar AdjustMI" xfId="6620"/>
    <cellStyle name="_VC 6.15.06 update on 06GRC power costs.xls Chart 2_Rebuttal Power Costs_Electric Rev Req Model (2009 GRC) Rebuttal REmoval of New  WH Solar AdjustMI 2" xfId="6621"/>
    <cellStyle name="_VC 6.15.06 update on 06GRC power costs.xls Chart 2_Rebuttal Power Costs_Electric Rev Req Model (2009 GRC) Rebuttal REmoval of New  WH Solar AdjustMI 2 2" xfId="6622"/>
    <cellStyle name="_VC 6.15.06 update on 06GRC power costs.xls Chart 2_Rebuttal Power Costs_Electric Rev Req Model (2009 GRC) Rebuttal REmoval of New  WH Solar AdjustMI 3" xfId="6623"/>
    <cellStyle name="_VC 6.15.06 update on 06GRC power costs.xls Chart 2_Rebuttal Power Costs_Electric Rev Req Model (2009 GRC) Revised 01-18-2010" xfId="6624"/>
    <cellStyle name="_VC 6.15.06 update on 06GRC power costs.xls Chart 2_Rebuttal Power Costs_Electric Rev Req Model (2009 GRC) Revised 01-18-2010 2" xfId="6625"/>
    <cellStyle name="_VC 6.15.06 update on 06GRC power costs.xls Chart 2_Rebuttal Power Costs_Electric Rev Req Model (2009 GRC) Revised 01-18-2010 2 2" xfId="6626"/>
    <cellStyle name="_VC 6.15.06 update on 06GRC power costs.xls Chart 2_Rebuttal Power Costs_Electric Rev Req Model (2009 GRC) Revised 01-18-2010 3" xfId="6627"/>
    <cellStyle name="_VC 6.15.06 update on 06GRC power costs.xls Chart 2_Rebuttal Power Costs_Final Order Electric EXHIBIT A-1" xfId="6628"/>
    <cellStyle name="_VC 6.15.06 update on 06GRC power costs.xls Chart 2_Rebuttal Power Costs_Final Order Electric EXHIBIT A-1 2" xfId="6629"/>
    <cellStyle name="_VC 6.15.06 update on 06GRC power costs.xls Chart 2_Rebuttal Power Costs_Final Order Electric EXHIBIT A-1 2 2" xfId="6630"/>
    <cellStyle name="_VC 6.15.06 update on 06GRC power costs.xls Chart 2_Rebuttal Power Costs_Final Order Electric EXHIBIT A-1 3" xfId="6631"/>
    <cellStyle name="_VC 6.15.06 update on 06GRC power costs.xls Chart 2_RECS vs PTC's w Interest 6-28-10" xfId="9531"/>
    <cellStyle name="_VC 6.15.06 update on 06GRC power costs.xls Chart 2_revised april pca for Annette" xfId="6632"/>
    <cellStyle name="_VC 6.15.06 update on 06GRC power costs.xls Chart 2_ROR &amp; CONV FACTOR" xfId="6633"/>
    <cellStyle name="_VC 6.15.06 update on 06GRC power costs.xls Chart 2_ROR &amp; CONV FACTOR 2" xfId="6634"/>
    <cellStyle name="_VC 6.15.06 update on 06GRC power costs.xls Chart 2_ROR &amp; CONV FACTOR 2 2" xfId="6635"/>
    <cellStyle name="_VC 6.15.06 update on 06GRC power costs.xls Chart 2_ROR &amp; CONV FACTOR 3" xfId="6636"/>
    <cellStyle name="_VC 6.15.06 update on 06GRC power costs.xls Chart 2_ROR 5.02" xfId="6637"/>
    <cellStyle name="_VC 6.15.06 update on 06GRC power costs.xls Chart 2_ROR 5.02 2" xfId="6638"/>
    <cellStyle name="_VC 6.15.06 update on 06GRC power costs.xls Chart 2_ROR 5.02 2 2" xfId="6639"/>
    <cellStyle name="_VC 6.15.06 update on 06GRC power costs.xls Chart 2_ROR 5.02 3" xfId="6640"/>
    <cellStyle name="_VC 6.15.06 update on 06GRC power costs.xls Chart 2_Wind Integration 10GRC" xfId="6641"/>
    <cellStyle name="_VC 6.15.06 update on 06GRC power costs.xls Chart 2_Wind Integration 10GRC 2" xfId="6642"/>
    <cellStyle name="_VC 6.15.06 update on 06GRC power costs.xls Chart 2_Wind Integration 10GRC 3" xfId="6643"/>
    <cellStyle name="_VC 6.15.06 update on 06GRC power costs.xls Chart 3" xfId="6644"/>
    <cellStyle name="_VC 6.15.06 update on 06GRC power costs.xls Chart 3 2" xfId="6645"/>
    <cellStyle name="_VC 6.15.06 update on 06GRC power costs.xls Chart 3 2 2" xfId="6646"/>
    <cellStyle name="_VC 6.15.06 update on 06GRC power costs.xls Chart 3 2 2 2" xfId="6647"/>
    <cellStyle name="_VC 6.15.06 update on 06GRC power costs.xls Chart 3 2 3" xfId="6648"/>
    <cellStyle name="_VC 6.15.06 update on 06GRC power costs.xls Chart 3 3" xfId="6649"/>
    <cellStyle name="_VC 6.15.06 update on 06GRC power costs.xls Chart 3 3 2" xfId="6650"/>
    <cellStyle name="_VC 6.15.06 update on 06GRC power costs.xls Chart 3 3 2 2" xfId="6651"/>
    <cellStyle name="_VC 6.15.06 update on 06GRC power costs.xls Chart 3 3 3" xfId="6652"/>
    <cellStyle name="_VC 6.15.06 update on 06GRC power costs.xls Chart 3 3 3 2" xfId="6653"/>
    <cellStyle name="_VC 6.15.06 update on 06GRC power costs.xls Chart 3 3 4" xfId="6654"/>
    <cellStyle name="_VC 6.15.06 update on 06GRC power costs.xls Chart 3 3 4 2" xfId="6655"/>
    <cellStyle name="_VC 6.15.06 update on 06GRC power costs.xls Chart 3 4" xfId="6656"/>
    <cellStyle name="_VC 6.15.06 update on 06GRC power costs.xls Chart 3 4 2" xfId="6657"/>
    <cellStyle name="_VC 6.15.06 update on 06GRC power costs.xls Chart 3 5" xfId="6658"/>
    <cellStyle name="_VC 6.15.06 update on 06GRC power costs.xls Chart 3_04 07E Wild Horse Wind Expansion (C) (2)" xfId="6659"/>
    <cellStyle name="_VC 6.15.06 update on 06GRC power costs.xls Chart 3_04 07E Wild Horse Wind Expansion (C) (2) 2" xfId="6660"/>
    <cellStyle name="_VC 6.15.06 update on 06GRC power costs.xls Chart 3_04 07E Wild Horse Wind Expansion (C) (2) 2 2" xfId="6661"/>
    <cellStyle name="_VC 6.15.06 update on 06GRC power costs.xls Chart 3_04 07E Wild Horse Wind Expansion (C) (2) 3" xfId="6662"/>
    <cellStyle name="_VC 6.15.06 update on 06GRC power costs.xls Chart 3_04 07E Wild Horse Wind Expansion (C) (2)_Adj Bench DR 3 for Initial Briefs (Electric)" xfId="6663"/>
    <cellStyle name="_VC 6.15.06 update on 06GRC power costs.xls Chart 3_04 07E Wild Horse Wind Expansion (C) (2)_Adj Bench DR 3 for Initial Briefs (Electric) 2" xfId="6664"/>
    <cellStyle name="_VC 6.15.06 update on 06GRC power costs.xls Chart 3_04 07E Wild Horse Wind Expansion (C) (2)_Adj Bench DR 3 for Initial Briefs (Electric) 2 2" xfId="6665"/>
    <cellStyle name="_VC 6.15.06 update on 06GRC power costs.xls Chart 3_04 07E Wild Horse Wind Expansion (C) (2)_Adj Bench DR 3 for Initial Briefs (Electric) 3" xfId="6666"/>
    <cellStyle name="_VC 6.15.06 update on 06GRC power costs.xls Chart 3_04 07E Wild Horse Wind Expansion (C) (2)_Book1" xfId="6667"/>
    <cellStyle name="_VC 6.15.06 update on 06GRC power costs.xls Chart 3_04 07E Wild Horse Wind Expansion (C) (2)_Electric Rev Req Model (2009 GRC) " xfId="6668"/>
    <cellStyle name="_VC 6.15.06 update on 06GRC power costs.xls Chart 3_04 07E Wild Horse Wind Expansion (C) (2)_Electric Rev Req Model (2009 GRC)  2" xfId="6669"/>
    <cellStyle name="_VC 6.15.06 update on 06GRC power costs.xls Chart 3_04 07E Wild Horse Wind Expansion (C) (2)_Electric Rev Req Model (2009 GRC)  2 2" xfId="6670"/>
    <cellStyle name="_VC 6.15.06 update on 06GRC power costs.xls Chart 3_04 07E Wild Horse Wind Expansion (C) (2)_Electric Rev Req Model (2009 GRC)  3" xfId="6671"/>
    <cellStyle name="_VC 6.15.06 update on 06GRC power costs.xls Chart 3_04 07E Wild Horse Wind Expansion (C) (2)_Electric Rev Req Model (2009 GRC) Rebuttal" xfId="6672"/>
    <cellStyle name="_VC 6.15.06 update on 06GRC power costs.xls Chart 3_04 07E Wild Horse Wind Expansion (C) (2)_Electric Rev Req Model (2009 GRC) Rebuttal 2" xfId="6673"/>
    <cellStyle name="_VC 6.15.06 update on 06GRC power costs.xls Chart 3_04 07E Wild Horse Wind Expansion (C) (2)_Electric Rev Req Model (2009 GRC) Rebuttal 2 2" xfId="6674"/>
    <cellStyle name="_VC 6.15.06 update on 06GRC power costs.xls Chart 3_04 07E Wild Horse Wind Expansion (C) (2)_Electric Rev Req Model (2009 GRC) Rebuttal 3" xfId="6675"/>
    <cellStyle name="_VC 6.15.06 update on 06GRC power costs.xls Chart 3_04 07E Wild Horse Wind Expansion (C) (2)_Electric Rev Req Model (2009 GRC) Rebuttal REmoval of New  WH Solar AdjustMI" xfId="6676"/>
    <cellStyle name="_VC 6.15.06 update on 06GRC power costs.xls Chart 3_04 07E Wild Horse Wind Expansion (C) (2)_Electric Rev Req Model (2009 GRC) Rebuttal REmoval of New  WH Solar AdjustMI 2" xfId="6677"/>
    <cellStyle name="_VC 6.15.06 update on 06GRC power costs.xls Chart 3_04 07E Wild Horse Wind Expansion (C) (2)_Electric Rev Req Model (2009 GRC) Rebuttal REmoval of New  WH Solar AdjustMI 2 2" xfId="6678"/>
    <cellStyle name="_VC 6.15.06 update on 06GRC power costs.xls Chart 3_04 07E Wild Horse Wind Expansion (C) (2)_Electric Rev Req Model (2009 GRC) Rebuttal REmoval of New  WH Solar AdjustMI 3" xfId="6679"/>
    <cellStyle name="_VC 6.15.06 update on 06GRC power costs.xls Chart 3_04 07E Wild Horse Wind Expansion (C) (2)_Electric Rev Req Model (2009 GRC) Revised 01-18-2010" xfId="6680"/>
    <cellStyle name="_VC 6.15.06 update on 06GRC power costs.xls Chart 3_04 07E Wild Horse Wind Expansion (C) (2)_Electric Rev Req Model (2009 GRC) Revised 01-18-2010 2" xfId="6681"/>
    <cellStyle name="_VC 6.15.06 update on 06GRC power costs.xls Chart 3_04 07E Wild Horse Wind Expansion (C) (2)_Electric Rev Req Model (2009 GRC) Revised 01-18-2010 2 2" xfId="6682"/>
    <cellStyle name="_VC 6.15.06 update on 06GRC power costs.xls Chart 3_04 07E Wild Horse Wind Expansion (C) (2)_Electric Rev Req Model (2009 GRC) Revised 01-18-2010 3" xfId="6683"/>
    <cellStyle name="_VC 6.15.06 update on 06GRC power costs.xls Chart 3_04 07E Wild Horse Wind Expansion (C) (2)_Electric Rev Req Model (2010 GRC)" xfId="6684"/>
    <cellStyle name="_VC 6.15.06 update on 06GRC power costs.xls Chart 3_04 07E Wild Horse Wind Expansion (C) (2)_Electric Rev Req Model (2010 GRC) SF" xfId="6685"/>
    <cellStyle name="_VC 6.15.06 update on 06GRC power costs.xls Chart 3_04 07E Wild Horse Wind Expansion (C) (2)_Final Order Electric EXHIBIT A-1" xfId="6686"/>
    <cellStyle name="_VC 6.15.06 update on 06GRC power costs.xls Chart 3_04 07E Wild Horse Wind Expansion (C) (2)_Final Order Electric EXHIBIT A-1 2" xfId="6687"/>
    <cellStyle name="_VC 6.15.06 update on 06GRC power costs.xls Chart 3_04 07E Wild Horse Wind Expansion (C) (2)_Final Order Electric EXHIBIT A-1 2 2" xfId="6688"/>
    <cellStyle name="_VC 6.15.06 update on 06GRC power costs.xls Chart 3_04 07E Wild Horse Wind Expansion (C) (2)_Final Order Electric EXHIBIT A-1 3" xfId="6689"/>
    <cellStyle name="_VC 6.15.06 update on 06GRC power costs.xls Chart 3_04 07E Wild Horse Wind Expansion (C) (2)_TENASKA REGULATORY ASSET" xfId="6690"/>
    <cellStyle name="_VC 6.15.06 update on 06GRC power costs.xls Chart 3_04 07E Wild Horse Wind Expansion (C) (2)_TENASKA REGULATORY ASSET 2" xfId="6691"/>
    <cellStyle name="_VC 6.15.06 update on 06GRC power costs.xls Chart 3_04 07E Wild Horse Wind Expansion (C) (2)_TENASKA REGULATORY ASSET 2 2" xfId="6692"/>
    <cellStyle name="_VC 6.15.06 update on 06GRC power costs.xls Chart 3_04 07E Wild Horse Wind Expansion (C) (2)_TENASKA REGULATORY ASSET 3" xfId="6693"/>
    <cellStyle name="_VC 6.15.06 update on 06GRC power costs.xls Chart 3_16.37E Wild Horse Expansion DeferralRevwrkingfile SF" xfId="6694"/>
    <cellStyle name="_VC 6.15.06 update on 06GRC power costs.xls Chart 3_16.37E Wild Horse Expansion DeferralRevwrkingfile SF 2" xfId="6695"/>
    <cellStyle name="_VC 6.15.06 update on 06GRC power costs.xls Chart 3_16.37E Wild Horse Expansion DeferralRevwrkingfile SF 2 2" xfId="6696"/>
    <cellStyle name="_VC 6.15.06 update on 06GRC power costs.xls Chart 3_16.37E Wild Horse Expansion DeferralRevwrkingfile SF 3" xfId="6697"/>
    <cellStyle name="_VC 6.15.06 update on 06GRC power costs.xls Chart 3_2009 Compliance Filing PCA Exhibits for GRC" xfId="6698"/>
    <cellStyle name="_VC 6.15.06 update on 06GRC power costs.xls Chart 3_2009 Compliance Filing PCA Exhibits for GRC 2" xfId="6699"/>
    <cellStyle name="_VC 6.15.06 update on 06GRC power costs.xls Chart 3_2009 GRC Compl Filing - Exhibit D" xfId="6700"/>
    <cellStyle name="_VC 6.15.06 update on 06GRC power costs.xls Chart 3_2009 GRC Compl Filing - Exhibit D 2" xfId="6701"/>
    <cellStyle name="_VC 6.15.06 update on 06GRC power costs.xls Chart 3_2009 GRC Compl Filing - Exhibit D 3" xfId="6702"/>
    <cellStyle name="_VC 6.15.06 update on 06GRC power costs.xls Chart 3_2010 PTC's July1_Dec31 2010 " xfId="9532"/>
    <cellStyle name="_VC 6.15.06 update on 06GRC power costs.xls Chart 3_2010 PTC's Sept10_Aug11 (Version 4)" xfId="9533"/>
    <cellStyle name="_VC 6.15.06 update on 06GRC power costs.xls Chart 3_3.01 Income Statement" xfId="9534"/>
    <cellStyle name="_VC 6.15.06 update on 06GRC power costs.xls Chart 3_4 31 Regulatory Assets and Liabilities  7 06- Exhibit D" xfId="6703"/>
    <cellStyle name="_VC 6.15.06 update on 06GRC power costs.xls Chart 3_4 31 Regulatory Assets and Liabilities  7 06- Exhibit D 2" xfId="6704"/>
    <cellStyle name="_VC 6.15.06 update on 06GRC power costs.xls Chart 3_4 31 Regulatory Assets and Liabilities  7 06- Exhibit D 2 2" xfId="6705"/>
    <cellStyle name="_VC 6.15.06 update on 06GRC power costs.xls Chart 3_4 31 Regulatory Assets and Liabilities  7 06- Exhibit D 3" xfId="6706"/>
    <cellStyle name="_VC 6.15.06 update on 06GRC power costs.xls Chart 3_4 31 Regulatory Assets and Liabilities  7 06- Exhibit D_NIM Summary" xfId="6707"/>
    <cellStyle name="_VC 6.15.06 update on 06GRC power costs.xls Chart 3_4 31 Regulatory Assets and Liabilities  7 06- Exhibit D_NIM Summary 2" xfId="6708"/>
    <cellStyle name="_VC 6.15.06 update on 06GRC power costs.xls Chart 3_4 31 Regulatory Assets and Liabilities  7 06- Exhibit D_NIM Summary 3" xfId="6709"/>
    <cellStyle name="_VC 6.15.06 update on 06GRC power costs.xls Chart 3_4 31E Reg Asset  Liab and EXH D" xfId="6710"/>
    <cellStyle name="_VC 6.15.06 update on 06GRC power costs.xls Chart 3_4 31E Reg Asset  Liab and EXH D _ Aug 10 Filing (2)" xfId="6711"/>
    <cellStyle name="_VC 6.15.06 update on 06GRC power costs.xls Chart 3_4 32 Regulatory Assets and Liabilities  7 06- Exhibit D" xfId="6712"/>
    <cellStyle name="_VC 6.15.06 update on 06GRC power costs.xls Chart 3_4 32 Regulatory Assets and Liabilities  7 06- Exhibit D 2" xfId="6713"/>
    <cellStyle name="_VC 6.15.06 update on 06GRC power costs.xls Chart 3_4 32 Regulatory Assets and Liabilities  7 06- Exhibit D 2 2" xfId="6714"/>
    <cellStyle name="_VC 6.15.06 update on 06GRC power costs.xls Chart 3_4 32 Regulatory Assets and Liabilities  7 06- Exhibit D 3" xfId="6715"/>
    <cellStyle name="_VC 6.15.06 update on 06GRC power costs.xls Chart 3_4 32 Regulatory Assets and Liabilities  7 06- Exhibit D_NIM Summary" xfId="6716"/>
    <cellStyle name="_VC 6.15.06 update on 06GRC power costs.xls Chart 3_4 32 Regulatory Assets and Liabilities  7 06- Exhibit D_NIM Summary 2" xfId="6717"/>
    <cellStyle name="_VC 6.15.06 update on 06GRC power costs.xls Chart 3_4 32 Regulatory Assets and Liabilities  7 06- Exhibit D_NIM Summary 3" xfId="6718"/>
    <cellStyle name="_VC 6.15.06 update on 06GRC power costs.xls Chart 3_6.06E Operating Expenses" xfId="9535"/>
    <cellStyle name="_VC 6.15.06 update on 06GRC power costs.xls Chart 3_Att B to RECs proceeds proposal" xfId="9536"/>
    <cellStyle name="_VC 6.15.06 update on 06GRC power costs.xls Chart 3_AURORA Total New" xfId="6719"/>
    <cellStyle name="_VC 6.15.06 update on 06GRC power costs.xls Chart 3_AURORA Total New 2" xfId="6720"/>
    <cellStyle name="_VC 6.15.06 update on 06GRC power costs.xls Chart 3_Backup for Attachment B 2010-09-09" xfId="9537"/>
    <cellStyle name="_VC 6.15.06 update on 06GRC power costs.xls Chart 3_Bench Request - Attachment B" xfId="9538"/>
    <cellStyle name="_VC 6.15.06 update on 06GRC power costs.xls Chart 3_Book2" xfId="6721"/>
    <cellStyle name="_VC 6.15.06 update on 06GRC power costs.xls Chart 3_Book2 2" xfId="6722"/>
    <cellStyle name="_VC 6.15.06 update on 06GRC power costs.xls Chart 3_Book2 2 2" xfId="6723"/>
    <cellStyle name="_VC 6.15.06 update on 06GRC power costs.xls Chart 3_Book2 3" xfId="6724"/>
    <cellStyle name="_VC 6.15.06 update on 06GRC power costs.xls Chart 3_Book2_Adj Bench DR 3 for Initial Briefs (Electric)" xfId="6725"/>
    <cellStyle name="_VC 6.15.06 update on 06GRC power costs.xls Chart 3_Book2_Adj Bench DR 3 for Initial Briefs (Electric) 2" xfId="6726"/>
    <cellStyle name="_VC 6.15.06 update on 06GRC power costs.xls Chart 3_Book2_Adj Bench DR 3 for Initial Briefs (Electric) 2 2" xfId="6727"/>
    <cellStyle name="_VC 6.15.06 update on 06GRC power costs.xls Chart 3_Book2_Adj Bench DR 3 for Initial Briefs (Electric) 3" xfId="6728"/>
    <cellStyle name="_VC 6.15.06 update on 06GRC power costs.xls Chart 3_Book2_Electric Rev Req Model (2009 GRC) Rebuttal" xfId="6729"/>
    <cellStyle name="_VC 6.15.06 update on 06GRC power costs.xls Chart 3_Book2_Electric Rev Req Model (2009 GRC) Rebuttal 2" xfId="6730"/>
    <cellStyle name="_VC 6.15.06 update on 06GRC power costs.xls Chart 3_Book2_Electric Rev Req Model (2009 GRC) Rebuttal 2 2" xfId="6731"/>
    <cellStyle name="_VC 6.15.06 update on 06GRC power costs.xls Chart 3_Book2_Electric Rev Req Model (2009 GRC) Rebuttal 3" xfId="6732"/>
    <cellStyle name="_VC 6.15.06 update on 06GRC power costs.xls Chart 3_Book2_Electric Rev Req Model (2009 GRC) Rebuttal REmoval of New  WH Solar AdjustMI" xfId="6733"/>
    <cellStyle name="_VC 6.15.06 update on 06GRC power costs.xls Chart 3_Book2_Electric Rev Req Model (2009 GRC) Rebuttal REmoval of New  WH Solar AdjustMI 2" xfId="6734"/>
    <cellStyle name="_VC 6.15.06 update on 06GRC power costs.xls Chart 3_Book2_Electric Rev Req Model (2009 GRC) Rebuttal REmoval of New  WH Solar AdjustMI 2 2" xfId="6735"/>
    <cellStyle name="_VC 6.15.06 update on 06GRC power costs.xls Chart 3_Book2_Electric Rev Req Model (2009 GRC) Rebuttal REmoval of New  WH Solar AdjustMI 3" xfId="6736"/>
    <cellStyle name="_VC 6.15.06 update on 06GRC power costs.xls Chart 3_Book2_Electric Rev Req Model (2009 GRC) Revised 01-18-2010" xfId="6737"/>
    <cellStyle name="_VC 6.15.06 update on 06GRC power costs.xls Chart 3_Book2_Electric Rev Req Model (2009 GRC) Revised 01-18-2010 2" xfId="6738"/>
    <cellStyle name="_VC 6.15.06 update on 06GRC power costs.xls Chart 3_Book2_Electric Rev Req Model (2009 GRC) Revised 01-18-2010 2 2" xfId="6739"/>
    <cellStyle name="_VC 6.15.06 update on 06GRC power costs.xls Chart 3_Book2_Electric Rev Req Model (2009 GRC) Revised 01-18-2010 3" xfId="6740"/>
    <cellStyle name="_VC 6.15.06 update on 06GRC power costs.xls Chart 3_Book2_Final Order Electric EXHIBIT A-1" xfId="6741"/>
    <cellStyle name="_VC 6.15.06 update on 06GRC power costs.xls Chart 3_Book2_Final Order Electric EXHIBIT A-1 2" xfId="6742"/>
    <cellStyle name="_VC 6.15.06 update on 06GRC power costs.xls Chart 3_Book2_Final Order Electric EXHIBIT A-1 2 2" xfId="6743"/>
    <cellStyle name="_VC 6.15.06 update on 06GRC power costs.xls Chart 3_Book2_Final Order Electric EXHIBIT A-1 3" xfId="6744"/>
    <cellStyle name="_VC 6.15.06 update on 06GRC power costs.xls Chart 3_Book4" xfId="6745"/>
    <cellStyle name="_VC 6.15.06 update on 06GRC power costs.xls Chart 3_Book4 2" xfId="6746"/>
    <cellStyle name="_VC 6.15.06 update on 06GRC power costs.xls Chart 3_Book4 2 2" xfId="6747"/>
    <cellStyle name="_VC 6.15.06 update on 06GRC power costs.xls Chart 3_Book4 3" xfId="6748"/>
    <cellStyle name="_VC 6.15.06 update on 06GRC power costs.xls Chart 3_Book9" xfId="6749"/>
    <cellStyle name="_VC 6.15.06 update on 06GRC power costs.xls Chart 3_Book9 2" xfId="6750"/>
    <cellStyle name="_VC 6.15.06 update on 06GRC power costs.xls Chart 3_Book9 2 2" xfId="6751"/>
    <cellStyle name="_VC 6.15.06 update on 06GRC power costs.xls Chart 3_Book9 3" xfId="6752"/>
    <cellStyle name="_VC 6.15.06 update on 06GRC power costs.xls Chart 3_DEM-WP(C) Chelan Power Costs" xfId="6753"/>
    <cellStyle name="_VC 6.15.06 update on 06GRC power costs.xls Chart 3_DEM-WP(C) Gas Transport 2010GRC" xfId="6754"/>
    <cellStyle name="_VC 6.15.06 update on 06GRC power costs.xls Chart 3_Exh A-1 resulting from UE-112050 effective Jan 1 2012" xfId="6755"/>
    <cellStyle name="_VC 6.15.06 update on 06GRC power costs.xls Chart 3_Exhibit A-1 effective 4-1-11 fr S Free 12-11" xfId="6756"/>
    <cellStyle name="_VC 6.15.06 update on 06GRC power costs.xls Chart 3_INPUTS" xfId="6757"/>
    <cellStyle name="_VC 6.15.06 update on 06GRC power costs.xls Chart 3_INPUTS 2" xfId="6758"/>
    <cellStyle name="_VC 6.15.06 update on 06GRC power costs.xls Chart 3_INPUTS 2 2" xfId="6759"/>
    <cellStyle name="_VC 6.15.06 update on 06GRC power costs.xls Chart 3_INPUTS 3" xfId="6760"/>
    <cellStyle name="_VC 6.15.06 update on 06GRC power costs.xls Chart 3_Low Income 2010 RevRequirement" xfId="9539"/>
    <cellStyle name="_VC 6.15.06 update on 06GRC power costs.xls Chart 3_Low Income 2010 RevRequirement (2)" xfId="9540"/>
    <cellStyle name="_VC 6.15.06 update on 06GRC power costs.xls Chart 3_NIM Summary" xfId="6761"/>
    <cellStyle name="_VC 6.15.06 update on 06GRC power costs.xls Chart 3_NIM Summary 09GRC" xfId="6762"/>
    <cellStyle name="_VC 6.15.06 update on 06GRC power costs.xls Chart 3_NIM Summary 09GRC 2" xfId="6763"/>
    <cellStyle name="_VC 6.15.06 update on 06GRC power costs.xls Chart 3_NIM Summary 09GRC 3" xfId="6764"/>
    <cellStyle name="_VC 6.15.06 update on 06GRC power costs.xls Chart 3_NIM Summary 10" xfId="6765"/>
    <cellStyle name="_VC 6.15.06 update on 06GRC power costs.xls Chart 3_NIM Summary 2" xfId="6766"/>
    <cellStyle name="_VC 6.15.06 update on 06GRC power costs.xls Chart 3_NIM Summary 3" xfId="6767"/>
    <cellStyle name="_VC 6.15.06 update on 06GRC power costs.xls Chart 3_NIM Summary 4" xfId="6768"/>
    <cellStyle name="_VC 6.15.06 update on 06GRC power costs.xls Chart 3_NIM Summary 5" xfId="6769"/>
    <cellStyle name="_VC 6.15.06 update on 06GRC power costs.xls Chart 3_NIM Summary 6" xfId="6770"/>
    <cellStyle name="_VC 6.15.06 update on 06GRC power costs.xls Chart 3_NIM Summary 7" xfId="6771"/>
    <cellStyle name="_VC 6.15.06 update on 06GRC power costs.xls Chart 3_NIM Summary 8" xfId="6772"/>
    <cellStyle name="_VC 6.15.06 update on 06GRC power costs.xls Chart 3_NIM Summary 9" xfId="6773"/>
    <cellStyle name="_VC 6.15.06 update on 06GRC power costs.xls Chart 3_Oct2010toSep2011LwIncLead" xfId="9541"/>
    <cellStyle name="_VC 6.15.06 update on 06GRC power costs.xls Chart 3_PCA 10 -  Exhibit D Dec 2011" xfId="6774"/>
    <cellStyle name="_VC 6.15.06 update on 06GRC power costs.xls Chart 3_PCA 10 -  Exhibit D from A Kellogg Jan 2011" xfId="6775"/>
    <cellStyle name="_VC 6.15.06 update on 06GRC power costs.xls Chart 3_PCA 10 -  Exhibit D from A Kellogg July 2011" xfId="6776"/>
    <cellStyle name="_VC 6.15.06 update on 06GRC power costs.xls Chart 3_PCA 10 -  Exhibit D from S Free Rcv'd 12-11" xfId="6777"/>
    <cellStyle name="_VC 6.15.06 update on 06GRC power costs.xls Chart 3_PCA 11 -  Exhibit D Apr 2012 fr A Kellogg v2" xfId="6778"/>
    <cellStyle name="_VC 6.15.06 update on 06GRC power costs.xls Chart 3_PCA 11 -  Exhibit D Jan 2012 fr A Kellogg" xfId="6779"/>
    <cellStyle name="_VC 6.15.06 update on 06GRC power costs.xls Chart 3_PCA 11 -  Exhibit D Jan 2012 WF" xfId="6780"/>
    <cellStyle name="_VC 6.15.06 update on 06GRC power costs.xls Chart 3_PCA 9 -  Exhibit D April 2010" xfId="6781"/>
    <cellStyle name="_VC 6.15.06 update on 06GRC power costs.xls Chart 3_PCA 9 -  Exhibit D April 2010 (3)" xfId="6782"/>
    <cellStyle name="_VC 6.15.06 update on 06GRC power costs.xls Chart 3_PCA 9 -  Exhibit D April 2010 (3) 2" xfId="6783"/>
    <cellStyle name="_VC 6.15.06 update on 06GRC power costs.xls Chart 3_PCA 9 -  Exhibit D April 2010 (3) 3" xfId="6784"/>
    <cellStyle name="_VC 6.15.06 update on 06GRC power costs.xls Chart 3_PCA 9 -  Exhibit D April 2010 2" xfId="6785"/>
    <cellStyle name="_VC 6.15.06 update on 06GRC power costs.xls Chart 3_PCA 9 -  Exhibit D April 2010 3" xfId="6786"/>
    <cellStyle name="_VC 6.15.06 update on 06GRC power costs.xls Chart 3_PCA 9 -  Exhibit D April 2010 4" xfId="6787"/>
    <cellStyle name="_VC 6.15.06 update on 06GRC power costs.xls Chart 3_PCA 9 -  Exhibit D April 2010 5" xfId="6788"/>
    <cellStyle name="_VC 6.15.06 update on 06GRC power costs.xls Chart 3_PCA 9 -  Exhibit D April 2010 6" xfId="6789"/>
    <cellStyle name="_VC 6.15.06 update on 06GRC power costs.xls Chart 3_PCA 9 -  Exhibit D April 2010 7" xfId="6790"/>
    <cellStyle name="_VC 6.15.06 update on 06GRC power costs.xls Chart 3_PCA 9 -  Exhibit D Nov 2010" xfId="6791"/>
    <cellStyle name="_VC 6.15.06 update on 06GRC power costs.xls Chart 3_PCA 9 -  Exhibit D Nov 2010 2" xfId="6792"/>
    <cellStyle name="_VC 6.15.06 update on 06GRC power costs.xls Chart 3_PCA 9 - Exhibit D at August 2010" xfId="6793"/>
    <cellStyle name="_VC 6.15.06 update on 06GRC power costs.xls Chart 3_PCA 9 - Exhibit D at August 2010 2" xfId="6794"/>
    <cellStyle name="_VC 6.15.06 update on 06GRC power costs.xls Chart 3_PCA 9 - Exhibit D June 2010 GRC" xfId="6795"/>
    <cellStyle name="_VC 6.15.06 update on 06GRC power costs.xls Chart 3_PCA 9 - Exhibit D June 2010 GRC 2" xfId="6796"/>
    <cellStyle name="_VC 6.15.06 update on 06GRC power costs.xls Chart 3_Power Costs - Comparison bx Rbtl-Staff-Jt-PC" xfId="6797"/>
    <cellStyle name="_VC 6.15.06 update on 06GRC power costs.xls Chart 3_Power Costs - Comparison bx Rbtl-Staff-Jt-PC 2" xfId="6798"/>
    <cellStyle name="_VC 6.15.06 update on 06GRC power costs.xls Chart 3_Power Costs - Comparison bx Rbtl-Staff-Jt-PC 2 2" xfId="6799"/>
    <cellStyle name="_VC 6.15.06 update on 06GRC power costs.xls Chart 3_Power Costs - Comparison bx Rbtl-Staff-Jt-PC 3" xfId="6800"/>
    <cellStyle name="_VC 6.15.06 update on 06GRC power costs.xls Chart 3_Power Costs - Comparison bx Rbtl-Staff-Jt-PC_Adj Bench DR 3 for Initial Briefs (Electric)" xfId="6801"/>
    <cellStyle name="_VC 6.15.06 update on 06GRC power costs.xls Chart 3_Power Costs - Comparison bx Rbtl-Staff-Jt-PC_Adj Bench DR 3 for Initial Briefs (Electric) 2" xfId="6802"/>
    <cellStyle name="_VC 6.15.06 update on 06GRC power costs.xls Chart 3_Power Costs - Comparison bx Rbtl-Staff-Jt-PC_Adj Bench DR 3 for Initial Briefs (Electric) 2 2" xfId="6803"/>
    <cellStyle name="_VC 6.15.06 update on 06GRC power costs.xls Chart 3_Power Costs - Comparison bx Rbtl-Staff-Jt-PC_Adj Bench DR 3 for Initial Briefs (Electric) 3" xfId="6804"/>
    <cellStyle name="_VC 6.15.06 update on 06GRC power costs.xls Chart 3_Power Costs - Comparison bx Rbtl-Staff-Jt-PC_Electric Rev Req Model (2009 GRC) Rebuttal" xfId="6805"/>
    <cellStyle name="_VC 6.15.06 update on 06GRC power costs.xls Chart 3_Power Costs - Comparison bx Rbtl-Staff-Jt-PC_Electric Rev Req Model (2009 GRC) Rebuttal 2" xfId="6806"/>
    <cellStyle name="_VC 6.15.06 update on 06GRC power costs.xls Chart 3_Power Costs - Comparison bx Rbtl-Staff-Jt-PC_Electric Rev Req Model (2009 GRC) Rebuttal 2 2" xfId="6807"/>
    <cellStyle name="_VC 6.15.06 update on 06GRC power costs.xls Chart 3_Power Costs - Comparison bx Rbtl-Staff-Jt-PC_Electric Rev Req Model (2009 GRC) Rebuttal 3" xfId="6808"/>
    <cellStyle name="_VC 6.15.06 update on 06GRC power costs.xls Chart 3_Power Costs - Comparison bx Rbtl-Staff-Jt-PC_Electric Rev Req Model (2009 GRC) Rebuttal REmoval of New  WH Solar AdjustMI" xfId="6809"/>
    <cellStyle name="_VC 6.15.06 update on 06GRC power costs.xls Chart 3_Power Costs - Comparison bx Rbtl-Staff-Jt-PC_Electric Rev Req Model (2009 GRC) Rebuttal REmoval of New  WH Solar AdjustMI 2" xfId="6810"/>
    <cellStyle name="_VC 6.15.06 update on 06GRC power costs.xls Chart 3_Power Costs - Comparison bx Rbtl-Staff-Jt-PC_Electric Rev Req Model (2009 GRC) Rebuttal REmoval of New  WH Solar AdjustMI 2 2" xfId="6811"/>
    <cellStyle name="_VC 6.15.06 update on 06GRC power costs.xls Chart 3_Power Costs - Comparison bx Rbtl-Staff-Jt-PC_Electric Rev Req Model (2009 GRC) Rebuttal REmoval of New  WH Solar AdjustMI 3" xfId="6812"/>
    <cellStyle name="_VC 6.15.06 update on 06GRC power costs.xls Chart 3_Power Costs - Comparison bx Rbtl-Staff-Jt-PC_Electric Rev Req Model (2009 GRC) Revised 01-18-2010" xfId="6813"/>
    <cellStyle name="_VC 6.15.06 update on 06GRC power costs.xls Chart 3_Power Costs - Comparison bx Rbtl-Staff-Jt-PC_Electric Rev Req Model (2009 GRC) Revised 01-18-2010 2" xfId="6814"/>
    <cellStyle name="_VC 6.15.06 update on 06GRC power costs.xls Chart 3_Power Costs - Comparison bx Rbtl-Staff-Jt-PC_Electric Rev Req Model (2009 GRC) Revised 01-18-2010 2 2" xfId="6815"/>
    <cellStyle name="_VC 6.15.06 update on 06GRC power costs.xls Chart 3_Power Costs - Comparison bx Rbtl-Staff-Jt-PC_Electric Rev Req Model (2009 GRC) Revised 01-18-2010 3" xfId="6816"/>
    <cellStyle name="_VC 6.15.06 update on 06GRC power costs.xls Chart 3_Power Costs - Comparison bx Rbtl-Staff-Jt-PC_Final Order Electric EXHIBIT A-1" xfId="6817"/>
    <cellStyle name="_VC 6.15.06 update on 06GRC power costs.xls Chart 3_Power Costs - Comparison bx Rbtl-Staff-Jt-PC_Final Order Electric EXHIBIT A-1 2" xfId="6818"/>
    <cellStyle name="_VC 6.15.06 update on 06GRC power costs.xls Chart 3_Power Costs - Comparison bx Rbtl-Staff-Jt-PC_Final Order Electric EXHIBIT A-1 2 2" xfId="6819"/>
    <cellStyle name="_VC 6.15.06 update on 06GRC power costs.xls Chart 3_Power Costs - Comparison bx Rbtl-Staff-Jt-PC_Final Order Electric EXHIBIT A-1 3" xfId="6820"/>
    <cellStyle name="_VC 6.15.06 update on 06GRC power costs.xls Chart 3_Production Adj 4.37" xfId="6821"/>
    <cellStyle name="_VC 6.15.06 update on 06GRC power costs.xls Chart 3_Production Adj 4.37 2" xfId="6822"/>
    <cellStyle name="_VC 6.15.06 update on 06GRC power costs.xls Chart 3_Production Adj 4.37 2 2" xfId="6823"/>
    <cellStyle name="_VC 6.15.06 update on 06GRC power costs.xls Chart 3_Production Adj 4.37 3" xfId="6824"/>
    <cellStyle name="_VC 6.15.06 update on 06GRC power costs.xls Chart 3_Purchased Power Adj 4.03" xfId="6825"/>
    <cellStyle name="_VC 6.15.06 update on 06GRC power costs.xls Chart 3_Purchased Power Adj 4.03 2" xfId="6826"/>
    <cellStyle name="_VC 6.15.06 update on 06GRC power costs.xls Chart 3_Purchased Power Adj 4.03 2 2" xfId="6827"/>
    <cellStyle name="_VC 6.15.06 update on 06GRC power costs.xls Chart 3_Purchased Power Adj 4.03 3" xfId="6828"/>
    <cellStyle name="_VC 6.15.06 update on 06GRC power costs.xls Chart 3_Rebuttal Power Costs" xfId="6829"/>
    <cellStyle name="_VC 6.15.06 update on 06GRC power costs.xls Chart 3_Rebuttal Power Costs 2" xfId="6830"/>
    <cellStyle name="_VC 6.15.06 update on 06GRC power costs.xls Chart 3_Rebuttal Power Costs 2 2" xfId="6831"/>
    <cellStyle name="_VC 6.15.06 update on 06GRC power costs.xls Chart 3_Rebuttal Power Costs 3" xfId="6832"/>
    <cellStyle name="_VC 6.15.06 update on 06GRC power costs.xls Chart 3_Rebuttal Power Costs_Adj Bench DR 3 for Initial Briefs (Electric)" xfId="6833"/>
    <cellStyle name="_VC 6.15.06 update on 06GRC power costs.xls Chart 3_Rebuttal Power Costs_Adj Bench DR 3 for Initial Briefs (Electric) 2" xfId="6834"/>
    <cellStyle name="_VC 6.15.06 update on 06GRC power costs.xls Chart 3_Rebuttal Power Costs_Adj Bench DR 3 for Initial Briefs (Electric) 2 2" xfId="6835"/>
    <cellStyle name="_VC 6.15.06 update on 06GRC power costs.xls Chart 3_Rebuttal Power Costs_Adj Bench DR 3 for Initial Briefs (Electric) 3" xfId="6836"/>
    <cellStyle name="_VC 6.15.06 update on 06GRC power costs.xls Chart 3_Rebuttal Power Costs_Electric Rev Req Model (2009 GRC) Rebuttal" xfId="6837"/>
    <cellStyle name="_VC 6.15.06 update on 06GRC power costs.xls Chart 3_Rebuttal Power Costs_Electric Rev Req Model (2009 GRC) Rebuttal 2" xfId="6838"/>
    <cellStyle name="_VC 6.15.06 update on 06GRC power costs.xls Chart 3_Rebuttal Power Costs_Electric Rev Req Model (2009 GRC) Rebuttal 2 2" xfId="6839"/>
    <cellStyle name="_VC 6.15.06 update on 06GRC power costs.xls Chart 3_Rebuttal Power Costs_Electric Rev Req Model (2009 GRC) Rebuttal 3" xfId="6840"/>
    <cellStyle name="_VC 6.15.06 update on 06GRC power costs.xls Chart 3_Rebuttal Power Costs_Electric Rev Req Model (2009 GRC) Rebuttal REmoval of New  WH Solar AdjustMI" xfId="6841"/>
    <cellStyle name="_VC 6.15.06 update on 06GRC power costs.xls Chart 3_Rebuttal Power Costs_Electric Rev Req Model (2009 GRC) Rebuttal REmoval of New  WH Solar AdjustMI 2" xfId="6842"/>
    <cellStyle name="_VC 6.15.06 update on 06GRC power costs.xls Chart 3_Rebuttal Power Costs_Electric Rev Req Model (2009 GRC) Rebuttal REmoval of New  WH Solar AdjustMI 2 2" xfId="6843"/>
    <cellStyle name="_VC 6.15.06 update on 06GRC power costs.xls Chart 3_Rebuttal Power Costs_Electric Rev Req Model (2009 GRC) Rebuttal REmoval of New  WH Solar AdjustMI 3" xfId="6844"/>
    <cellStyle name="_VC 6.15.06 update on 06GRC power costs.xls Chart 3_Rebuttal Power Costs_Electric Rev Req Model (2009 GRC) Revised 01-18-2010" xfId="6845"/>
    <cellStyle name="_VC 6.15.06 update on 06GRC power costs.xls Chart 3_Rebuttal Power Costs_Electric Rev Req Model (2009 GRC) Revised 01-18-2010 2" xfId="6846"/>
    <cellStyle name="_VC 6.15.06 update on 06GRC power costs.xls Chart 3_Rebuttal Power Costs_Electric Rev Req Model (2009 GRC) Revised 01-18-2010 2 2" xfId="6847"/>
    <cellStyle name="_VC 6.15.06 update on 06GRC power costs.xls Chart 3_Rebuttal Power Costs_Electric Rev Req Model (2009 GRC) Revised 01-18-2010 3" xfId="6848"/>
    <cellStyle name="_VC 6.15.06 update on 06GRC power costs.xls Chart 3_Rebuttal Power Costs_Final Order Electric EXHIBIT A-1" xfId="6849"/>
    <cellStyle name="_VC 6.15.06 update on 06GRC power costs.xls Chart 3_Rebuttal Power Costs_Final Order Electric EXHIBIT A-1 2" xfId="6850"/>
    <cellStyle name="_VC 6.15.06 update on 06GRC power costs.xls Chart 3_Rebuttal Power Costs_Final Order Electric EXHIBIT A-1 2 2" xfId="6851"/>
    <cellStyle name="_VC 6.15.06 update on 06GRC power costs.xls Chart 3_Rebuttal Power Costs_Final Order Electric EXHIBIT A-1 3" xfId="6852"/>
    <cellStyle name="_VC 6.15.06 update on 06GRC power costs.xls Chart 3_RECS vs PTC's w Interest 6-28-10" xfId="9542"/>
    <cellStyle name="_VC 6.15.06 update on 06GRC power costs.xls Chart 3_revised april pca for Annette" xfId="6853"/>
    <cellStyle name="_VC 6.15.06 update on 06GRC power costs.xls Chart 3_ROR &amp; CONV FACTOR" xfId="6854"/>
    <cellStyle name="_VC 6.15.06 update on 06GRC power costs.xls Chart 3_ROR &amp; CONV FACTOR 2" xfId="6855"/>
    <cellStyle name="_VC 6.15.06 update on 06GRC power costs.xls Chart 3_ROR &amp; CONV FACTOR 2 2" xfId="6856"/>
    <cellStyle name="_VC 6.15.06 update on 06GRC power costs.xls Chart 3_ROR &amp; CONV FACTOR 3" xfId="6857"/>
    <cellStyle name="_VC 6.15.06 update on 06GRC power costs.xls Chart 3_ROR 5.02" xfId="6858"/>
    <cellStyle name="_VC 6.15.06 update on 06GRC power costs.xls Chart 3_ROR 5.02 2" xfId="6859"/>
    <cellStyle name="_VC 6.15.06 update on 06GRC power costs.xls Chart 3_ROR 5.02 2 2" xfId="6860"/>
    <cellStyle name="_VC 6.15.06 update on 06GRC power costs.xls Chart 3_ROR 5.02 3" xfId="6861"/>
    <cellStyle name="_VC 6.15.06 update on 06GRC power costs.xls Chart 3_Wind Integration 10GRC" xfId="6862"/>
    <cellStyle name="_VC 6.15.06 update on 06GRC power costs.xls Chart 3_Wind Integration 10GRC 2" xfId="6863"/>
    <cellStyle name="_VC 6.15.06 update on 06GRC power costs.xls Chart 3_Wind Integration 10GRC 3" xfId="6864"/>
    <cellStyle name="_Worksheet" xfId="6865"/>
    <cellStyle name="_Worksheet 2" xfId="6866"/>
    <cellStyle name="_Worksheet_DEM-WP(C) Chelan Power Costs" xfId="6867"/>
    <cellStyle name="_Worksheet_DEM-WP(C) Gas Transport 2010GRC" xfId="6868"/>
    <cellStyle name="_Worksheet_NIM Summary" xfId="6869"/>
    <cellStyle name="_Worksheet_NIM Summary 2" xfId="6870"/>
    <cellStyle name="_Worksheet_NIM Summary 3" xfId="6871"/>
    <cellStyle name="_Worksheet_Transmission Workbook for May BOD" xfId="6872"/>
    <cellStyle name="_Worksheet_Transmission Workbook for May BOD 2" xfId="6873"/>
    <cellStyle name="_Worksheet_Transmission Workbook for May BOD 3" xfId="6874"/>
    <cellStyle name="_Worksheet_Wind Integration 10GRC" xfId="6875"/>
    <cellStyle name="_Worksheet_Wind Integration 10GRC 2" xfId="6876"/>
    <cellStyle name="_Worksheet_Wind Integration 10GRC 3" xfId="6877"/>
    <cellStyle name="0,0_x000d__x000a_NA_x000d__x000a_" xfId="6878"/>
    <cellStyle name="0000" xfId="9543"/>
    <cellStyle name="000000" xfId="9544"/>
    <cellStyle name="14BLIN - Style8" xfId="9545"/>
    <cellStyle name="14-BT - Style1" xfId="9546"/>
    <cellStyle name="20% - Accent1 10" xfId="6879"/>
    <cellStyle name="20% - Accent1 2" xfId="6880"/>
    <cellStyle name="20% - Accent1 2 2" xfId="6881"/>
    <cellStyle name="20% - Accent1 2 2 2" xfId="6882"/>
    <cellStyle name="20% - Accent1 2 3" xfId="6883"/>
    <cellStyle name="20% - Accent1 2 3 2" xfId="6884"/>
    <cellStyle name="20% - Accent1 2 4" xfId="6885"/>
    <cellStyle name="20% - Accent1 2_2009 GRC Compl Filing - Exhibit D" xfId="6886"/>
    <cellStyle name="20% - Accent1 3" xfId="6887"/>
    <cellStyle name="20% - Accent1 3 2" xfId="6888"/>
    <cellStyle name="20% - Accent1 3 3" xfId="6889"/>
    <cellStyle name="20% - Accent1 4" xfId="6890"/>
    <cellStyle name="20% - Accent1 4 2" xfId="6891"/>
    <cellStyle name="20% - Accent1 4 2 2" xfId="6892"/>
    <cellStyle name="20% - Accent1 4 2 3" xfId="6893"/>
    <cellStyle name="20% - Accent1 4 2 4" xfId="6894"/>
    <cellStyle name="20% - Accent1 4 3" xfId="6895"/>
    <cellStyle name="20% - Accent1 4 3 2" xfId="6896"/>
    <cellStyle name="20% - Accent1 4 4" xfId="6897"/>
    <cellStyle name="20% - Accent1 4 5" xfId="6898"/>
    <cellStyle name="20% - Accent1 4 6" xfId="6899"/>
    <cellStyle name="20% - Accent1 4 7" xfId="6900"/>
    <cellStyle name="20% - Accent1 5" xfId="6901"/>
    <cellStyle name="20% - Accent1 6" xfId="6902"/>
    <cellStyle name="20% - Accent1 7" xfId="6903"/>
    <cellStyle name="20% - Accent1 8" xfId="6904"/>
    <cellStyle name="20% - Accent1 9" xfId="6905"/>
    <cellStyle name="20% - Accent2 10" xfId="6906"/>
    <cellStyle name="20% - Accent2 2" xfId="6907"/>
    <cellStyle name="20% - Accent2 2 2" xfId="6908"/>
    <cellStyle name="20% - Accent2 2 2 2" xfId="6909"/>
    <cellStyle name="20% - Accent2 2 3" xfId="6910"/>
    <cellStyle name="20% - Accent2 2 3 2" xfId="6911"/>
    <cellStyle name="20% - Accent2 2 4" xfId="6912"/>
    <cellStyle name="20% - Accent2 2_2009 GRC Compl Filing - Exhibit D" xfId="6913"/>
    <cellStyle name="20% - Accent2 3" xfId="6914"/>
    <cellStyle name="20% - Accent2 3 2" xfId="6915"/>
    <cellStyle name="20% - Accent2 3 3" xfId="6916"/>
    <cellStyle name="20% - Accent2 4" xfId="6917"/>
    <cellStyle name="20% - Accent2 4 2" xfId="6918"/>
    <cellStyle name="20% - Accent2 4 2 2" xfId="6919"/>
    <cellStyle name="20% - Accent2 4 2 3" xfId="6920"/>
    <cellStyle name="20% - Accent2 4 2 4" xfId="6921"/>
    <cellStyle name="20% - Accent2 4 3" xfId="6922"/>
    <cellStyle name="20% - Accent2 4 3 2" xfId="6923"/>
    <cellStyle name="20% - Accent2 4 4" xfId="6924"/>
    <cellStyle name="20% - Accent2 4 5" xfId="6925"/>
    <cellStyle name="20% - Accent2 4 6" xfId="6926"/>
    <cellStyle name="20% - Accent2 4 7" xfId="6927"/>
    <cellStyle name="20% - Accent2 5" xfId="6928"/>
    <cellStyle name="20% - Accent2 6" xfId="6929"/>
    <cellStyle name="20% - Accent2 7" xfId="6930"/>
    <cellStyle name="20% - Accent2 8" xfId="6931"/>
    <cellStyle name="20% - Accent2 9" xfId="6932"/>
    <cellStyle name="20% - Accent3 10" xfId="6933"/>
    <cellStyle name="20% - Accent3 2" xfId="6934"/>
    <cellStyle name="20% - Accent3 2 2" xfId="6935"/>
    <cellStyle name="20% - Accent3 2 2 2" xfId="6936"/>
    <cellStyle name="20% - Accent3 2 3" xfId="6937"/>
    <cellStyle name="20% - Accent3 2 3 2" xfId="6938"/>
    <cellStyle name="20% - Accent3 2 4" xfId="6939"/>
    <cellStyle name="20% - Accent3 2_2009 GRC Compl Filing - Exhibit D" xfId="6940"/>
    <cellStyle name="20% - Accent3 3" xfId="6941"/>
    <cellStyle name="20% - Accent3 3 2" xfId="6942"/>
    <cellStyle name="20% - Accent3 3 3" xfId="6943"/>
    <cellStyle name="20% - Accent3 4" xfId="6944"/>
    <cellStyle name="20% - Accent3 4 2" xfId="6945"/>
    <cellStyle name="20% - Accent3 4 2 2" xfId="6946"/>
    <cellStyle name="20% - Accent3 4 2 3" xfId="6947"/>
    <cellStyle name="20% - Accent3 4 2 4" xfId="6948"/>
    <cellStyle name="20% - Accent3 4 3" xfId="6949"/>
    <cellStyle name="20% - Accent3 4 3 2" xfId="6950"/>
    <cellStyle name="20% - Accent3 4 4" xfId="6951"/>
    <cellStyle name="20% - Accent3 4 5" xfId="6952"/>
    <cellStyle name="20% - Accent3 4 6" xfId="6953"/>
    <cellStyle name="20% - Accent3 4 7" xfId="6954"/>
    <cellStyle name="20% - Accent3 5" xfId="6955"/>
    <cellStyle name="20% - Accent3 6" xfId="6956"/>
    <cellStyle name="20% - Accent3 7" xfId="6957"/>
    <cellStyle name="20% - Accent3 8" xfId="6958"/>
    <cellStyle name="20% - Accent3 9" xfId="6959"/>
    <cellStyle name="20% - Accent4 10" xfId="6960"/>
    <cellStyle name="20% - Accent4 2" xfId="6961"/>
    <cellStyle name="20% - Accent4 2 2" xfId="6962"/>
    <cellStyle name="20% - Accent4 2 2 2" xfId="6963"/>
    <cellStyle name="20% - Accent4 2 3" xfId="6964"/>
    <cellStyle name="20% - Accent4 2 3 2" xfId="6965"/>
    <cellStyle name="20% - Accent4 2 4" xfId="6966"/>
    <cellStyle name="20% - Accent4 2_2009 GRC Compl Filing - Exhibit D" xfId="6967"/>
    <cellStyle name="20% - Accent4 3" xfId="6968"/>
    <cellStyle name="20% - Accent4 3 2" xfId="6969"/>
    <cellStyle name="20% - Accent4 3 3" xfId="6970"/>
    <cellStyle name="20% - Accent4 4" xfId="6971"/>
    <cellStyle name="20% - Accent4 4 2" xfId="6972"/>
    <cellStyle name="20% - Accent4 4 2 2" xfId="6973"/>
    <cellStyle name="20% - Accent4 4 2 3" xfId="6974"/>
    <cellStyle name="20% - Accent4 4 2 4" xfId="6975"/>
    <cellStyle name="20% - Accent4 4 3" xfId="6976"/>
    <cellStyle name="20% - Accent4 4 3 2" xfId="6977"/>
    <cellStyle name="20% - Accent4 4 4" xfId="6978"/>
    <cellStyle name="20% - Accent4 4 5" xfId="6979"/>
    <cellStyle name="20% - Accent4 4 6" xfId="6980"/>
    <cellStyle name="20% - Accent4 4 7" xfId="6981"/>
    <cellStyle name="20% - Accent4 5" xfId="6982"/>
    <cellStyle name="20% - Accent4 6" xfId="6983"/>
    <cellStyle name="20% - Accent4 7" xfId="6984"/>
    <cellStyle name="20% - Accent4 8" xfId="6985"/>
    <cellStyle name="20% - Accent4 9" xfId="6986"/>
    <cellStyle name="20% - Accent5 10" xfId="6987"/>
    <cellStyle name="20% - Accent5 2" xfId="6988"/>
    <cellStyle name="20% - Accent5 2 2" xfId="6989"/>
    <cellStyle name="20% - Accent5 2 2 2" xfId="6990"/>
    <cellStyle name="20% - Accent5 2 3" xfId="6991"/>
    <cellStyle name="20% - Accent5 2 3 2" xfId="6992"/>
    <cellStyle name="20% - Accent5 2 4" xfId="6993"/>
    <cellStyle name="20% - Accent5 2_2009 GRC Compl Filing - Exhibit D" xfId="6994"/>
    <cellStyle name="20% - Accent5 3" xfId="6995"/>
    <cellStyle name="20% - Accent5 3 2" xfId="6996"/>
    <cellStyle name="20% - Accent5 3 3" xfId="6997"/>
    <cellStyle name="20% - Accent5 4" xfId="6998"/>
    <cellStyle name="20% - Accent5 4 2" xfId="6999"/>
    <cellStyle name="20% - Accent5 4 3" xfId="7000"/>
    <cellStyle name="20% - Accent5 5" xfId="7001"/>
    <cellStyle name="20% - Accent5 5 2" xfId="7002"/>
    <cellStyle name="20% - Accent5 6" xfId="7003"/>
    <cellStyle name="20% - Accent5 6 2" xfId="7004"/>
    <cellStyle name="20% - Accent5 7" xfId="7005"/>
    <cellStyle name="20% - Accent5 8" xfId="7006"/>
    <cellStyle name="20% - Accent5 9" xfId="7007"/>
    <cellStyle name="20% - Accent6 10" xfId="7008"/>
    <cellStyle name="20% - Accent6 2" xfId="7009"/>
    <cellStyle name="20% - Accent6 2 2" xfId="7010"/>
    <cellStyle name="20% - Accent6 2 2 2" xfId="7011"/>
    <cellStyle name="20% - Accent6 2 3" xfId="7012"/>
    <cellStyle name="20% - Accent6 2 3 2" xfId="7013"/>
    <cellStyle name="20% - Accent6 2 4" xfId="7014"/>
    <cellStyle name="20% - Accent6 2_2009 GRC Compl Filing - Exhibit D" xfId="7015"/>
    <cellStyle name="20% - Accent6 3" xfId="7016"/>
    <cellStyle name="20% - Accent6 3 2" xfId="7017"/>
    <cellStyle name="20% - Accent6 3 3" xfId="7018"/>
    <cellStyle name="20% - Accent6 4" xfId="7019"/>
    <cellStyle name="20% - Accent6 4 2" xfId="7020"/>
    <cellStyle name="20% - Accent6 4 2 2" xfId="7021"/>
    <cellStyle name="20% - Accent6 4 2 3" xfId="7022"/>
    <cellStyle name="20% - Accent6 4 2 4" xfId="7023"/>
    <cellStyle name="20% - Accent6 4 3" xfId="7024"/>
    <cellStyle name="20% - Accent6 4 3 2" xfId="7025"/>
    <cellStyle name="20% - Accent6 4 4" xfId="7026"/>
    <cellStyle name="20% - Accent6 4 5" xfId="7027"/>
    <cellStyle name="20% - Accent6 4 6" xfId="7028"/>
    <cellStyle name="20% - Accent6 4 7" xfId="7029"/>
    <cellStyle name="20% - Accent6 5" xfId="7030"/>
    <cellStyle name="20% - Accent6 6" xfId="7031"/>
    <cellStyle name="20% - Accent6 7" xfId="7032"/>
    <cellStyle name="20% - Accent6 8" xfId="7033"/>
    <cellStyle name="20% - Accent6 9" xfId="7034"/>
    <cellStyle name="40% - Accent1 10" xfId="7035"/>
    <cellStyle name="40% - Accent1 2" xfId="7036"/>
    <cellStyle name="40% - Accent1 2 2" xfId="7037"/>
    <cellStyle name="40% - Accent1 2 2 2" xfId="7038"/>
    <cellStyle name="40% - Accent1 2 3" xfId="7039"/>
    <cellStyle name="40% - Accent1 2 3 2" xfId="7040"/>
    <cellStyle name="40% - Accent1 2 4" xfId="7041"/>
    <cellStyle name="40% - Accent1 2_2009 GRC Compl Filing - Exhibit D" xfId="7042"/>
    <cellStyle name="40% - Accent1 3" xfId="7043"/>
    <cellStyle name="40% - Accent1 3 2" xfId="7044"/>
    <cellStyle name="40% - Accent1 3 3" xfId="7045"/>
    <cellStyle name="40% - Accent1 4" xfId="7046"/>
    <cellStyle name="40% - Accent1 4 2" xfId="7047"/>
    <cellStyle name="40% - Accent1 4 2 2" xfId="7048"/>
    <cellStyle name="40% - Accent1 4 2 3" xfId="7049"/>
    <cellStyle name="40% - Accent1 4 2 4" xfId="7050"/>
    <cellStyle name="40% - Accent1 4 3" xfId="7051"/>
    <cellStyle name="40% - Accent1 4 3 2" xfId="7052"/>
    <cellStyle name="40% - Accent1 4 4" xfId="7053"/>
    <cellStyle name="40% - Accent1 4 5" xfId="7054"/>
    <cellStyle name="40% - Accent1 4 6" xfId="7055"/>
    <cellStyle name="40% - Accent1 4 7" xfId="7056"/>
    <cellStyle name="40% - Accent1 5" xfId="7057"/>
    <cellStyle name="40% - Accent1 6" xfId="7058"/>
    <cellStyle name="40% - Accent1 7" xfId="7059"/>
    <cellStyle name="40% - Accent1 8" xfId="7060"/>
    <cellStyle name="40% - Accent1 9" xfId="7061"/>
    <cellStyle name="40% - Accent2 10" xfId="7062"/>
    <cellStyle name="40% - Accent2 2" xfId="7063"/>
    <cellStyle name="40% - Accent2 2 2" xfId="7064"/>
    <cellStyle name="40% - Accent2 2 2 2" xfId="7065"/>
    <cellStyle name="40% - Accent2 2 3" xfId="7066"/>
    <cellStyle name="40% - Accent2 2 3 2" xfId="7067"/>
    <cellStyle name="40% - Accent2 2 4" xfId="7068"/>
    <cellStyle name="40% - Accent2 2_2009 GRC Compl Filing - Exhibit D" xfId="7069"/>
    <cellStyle name="40% - Accent2 3" xfId="7070"/>
    <cellStyle name="40% - Accent2 3 2" xfId="7071"/>
    <cellStyle name="40% - Accent2 3 3" xfId="7072"/>
    <cellStyle name="40% - Accent2 4" xfId="7073"/>
    <cellStyle name="40% - Accent2 4 2" xfId="7074"/>
    <cellStyle name="40% - Accent2 4 3" xfId="7075"/>
    <cellStyle name="40% - Accent2 5" xfId="7076"/>
    <cellStyle name="40% - Accent2 5 2" xfId="7077"/>
    <cellStyle name="40% - Accent2 6" xfId="7078"/>
    <cellStyle name="40% - Accent2 6 2" xfId="7079"/>
    <cellStyle name="40% - Accent2 7" xfId="7080"/>
    <cellStyle name="40% - Accent2 8" xfId="7081"/>
    <cellStyle name="40% - Accent2 9" xfId="7082"/>
    <cellStyle name="40% - Accent3 10" xfId="7083"/>
    <cellStyle name="40% - Accent3 2" xfId="7084"/>
    <cellStyle name="40% - Accent3 2 2" xfId="7085"/>
    <cellStyle name="40% - Accent3 2 2 2" xfId="7086"/>
    <cellStyle name="40% - Accent3 2 3" xfId="7087"/>
    <cellStyle name="40% - Accent3 2 3 2" xfId="7088"/>
    <cellStyle name="40% - Accent3 2 4" xfId="7089"/>
    <cellStyle name="40% - Accent3 2_2009 GRC Compl Filing - Exhibit D" xfId="7090"/>
    <cellStyle name="40% - Accent3 3" xfId="7091"/>
    <cellStyle name="40% - Accent3 3 2" xfId="7092"/>
    <cellStyle name="40% - Accent3 3 3" xfId="7093"/>
    <cellStyle name="40% - Accent3 4" xfId="7094"/>
    <cellStyle name="40% - Accent3 4 2" xfId="7095"/>
    <cellStyle name="40% - Accent3 4 2 2" xfId="7096"/>
    <cellStyle name="40% - Accent3 4 2 3" xfId="7097"/>
    <cellStyle name="40% - Accent3 4 2 4" xfId="7098"/>
    <cellStyle name="40% - Accent3 4 3" xfId="7099"/>
    <cellStyle name="40% - Accent3 4 3 2" xfId="7100"/>
    <cellStyle name="40% - Accent3 4 4" xfId="7101"/>
    <cellStyle name="40% - Accent3 4 5" xfId="7102"/>
    <cellStyle name="40% - Accent3 4 6" xfId="7103"/>
    <cellStyle name="40% - Accent3 4 7" xfId="7104"/>
    <cellStyle name="40% - Accent3 5" xfId="7105"/>
    <cellStyle name="40% - Accent3 6" xfId="7106"/>
    <cellStyle name="40% - Accent3 7" xfId="7107"/>
    <cellStyle name="40% - Accent3 8" xfId="7108"/>
    <cellStyle name="40% - Accent3 9" xfId="7109"/>
    <cellStyle name="40% - Accent4 10" xfId="7110"/>
    <cellStyle name="40% - Accent4 2" xfId="7111"/>
    <cellStyle name="40% - Accent4 2 2" xfId="7112"/>
    <cellStyle name="40% - Accent4 2 2 2" xfId="7113"/>
    <cellStyle name="40% - Accent4 2 3" xfId="7114"/>
    <cellStyle name="40% - Accent4 2 3 2" xfId="7115"/>
    <cellStyle name="40% - Accent4 2 4" xfId="7116"/>
    <cellStyle name="40% - Accent4 2_2009 GRC Compl Filing - Exhibit D" xfId="7117"/>
    <cellStyle name="40% - Accent4 3" xfId="7118"/>
    <cellStyle name="40% - Accent4 3 2" xfId="7119"/>
    <cellStyle name="40% - Accent4 3 3" xfId="7120"/>
    <cellStyle name="40% - Accent4 4" xfId="7121"/>
    <cellStyle name="40% - Accent4 4 2" xfId="7122"/>
    <cellStyle name="40% - Accent4 4 2 2" xfId="7123"/>
    <cellStyle name="40% - Accent4 4 2 3" xfId="7124"/>
    <cellStyle name="40% - Accent4 4 2 4" xfId="7125"/>
    <cellStyle name="40% - Accent4 4 3" xfId="7126"/>
    <cellStyle name="40% - Accent4 4 3 2" xfId="7127"/>
    <cellStyle name="40% - Accent4 4 4" xfId="7128"/>
    <cellStyle name="40% - Accent4 4 5" xfId="7129"/>
    <cellStyle name="40% - Accent4 4 6" xfId="7130"/>
    <cellStyle name="40% - Accent4 4 7" xfId="7131"/>
    <cellStyle name="40% - Accent4 5" xfId="7132"/>
    <cellStyle name="40% - Accent4 6" xfId="7133"/>
    <cellStyle name="40% - Accent4 7" xfId="7134"/>
    <cellStyle name="40% - Accent4 8" xfId="7135"/>
    <cellStyle name="40% - Accent4 9" xfId="7136"/>
    <cellStyle name="40% - Accent5 10" xfId="7137"/>
    <cellStyle name="40% - Accent5 2" xfId="7138"/>
    <cellStyle name="40% - Accent5 2 2" xfId="7139"/>
    <cellStyle name="40% - Accent5 2 2 2" xfId="7140"/>
    <cellStyle name="40% - Accent5 2 3" xfId="7141"/>
    <cellStyle name="40% - Accent5 2 3 2" xfId="7142"/>
    <cellStyle name="40% - Accent5 2 4" xfId="7143"/>
    <cellStyle name="40% - Accent5 2_2009 GRC Compl Filing - Exhibit D" xfId="7144"/>
    <cellStyle name="40% - Accent5 3" xfId="7145"/>
    <cellStyle name="40% - Accent5 3 2" xfId="7146"/>
    <cellStyle name="40% - Accent5 3 3" xfId="7147"/>
    <cellStyle name="40% - Accent5 4" xfId="7148"/>
    <cellStyle name="40% - Accent5 4 2" xfId="7149"/>
    <cellStyle name="40% - Accent5 4 2 2" xfId="7150"/>
    <cellStyle name="40% - Accent5 4 2 3" xfId="7151"/>
    <cellStyle name="40% - Accent5 4 2 4" xfId="7152"/>
    <cellStyle name="40% - Accent5 4 3" xfId="7153"/>
    <cellStyle name="40% - Accent5 4 3 2" xfId="7154"/>
    <cellStyle name="40% - Accent5 4 4" xfId="7155"/>
    <cellStyle name="40% - Accent5 4 5" xfId="7156"/>
    <cellStyle name="40% - Accent5 4 6" xfId="7157"/>
    <cellStyle name="40% - Accent5 4 7" xfId="7158"/>
    <cellStyle name="40% - Accent5 5" xfId="7159"/>
    <cellStyle name="40% - Accent5 6" xfId="7160"/>
    <cellStyle name="40% - Accent5 7" xfId="7161"/>
    <cellStyle name="40% - Accent5 8" xfId="7162"/>
    <cellStyle name="40% - Accent5 9" xfId="7163"/>
    <cellStyle name="40% - Accent6 10" xfId="7164"/>
    <cellStyle name="40% - Accent6 2" xfId="7165"/>
    <cellStyle name="40% - Accent6 2 2" xfId="7166"/>
    <cellStyle name="40% - Accent6 2 2 2" xfId="7167"/>
    <cellStyle name="40% - Accent6 2 3" xfId="7168"/>
    <cellStyle name="40% - Accent6 2 3 2" xfId="7169"/>
    <cellStyle name="40% - Accent6 2 4" xfId="7170"/>
    <cellStyle name="40% - Accent6 2_2009 GRC Compl Filing - Exhibit D" xfId="7171"/>
    <cellStyle name="40% - Accent6 3" xfId="7172"/>
    <cellStyle name="40% - Accent6 3 2" xfId="7173"/>
    <cellStyle name="40% - Accent6 3 3" xfId="7174"/>
    <cellStyle name="40% - Accent6 4" xfId="7175"/>
    <cellStyle name="40% - Accent6 4 2" xfId="7176"/>
    <cellStyle name="40% - Accent6 4 2 2" xfId="7177"/>
    <cellStyle name="40% - Accent6 4 2 3" xfId="7178"/>
    <cellStyle name="40% - Accent6 4 2 4" xfId="7179"/>
    <cellStyle name="40% - Accent6 4 3" xfId="7180"/>
    <cellStyle name="40% - Accent6 4 3 2" xfId="7181"/>
    <cellStyle name="40% - Accent6 4 4" xfId="7182"/>
    <cellStyle name="40% - Accent6 4 5" xfId="7183"/>
    <cellStyle name="40% - Accent6 4 6" xfId="7184"/>
    <cellStyle name="40% - Accent6 4 7" xfId="7185"/>
    <cellStyle name="40% - Accent6 5" xfId="7186"/>
    <cellStyle name="40% - Accent6 6" xfId="7187"/>
    <cellStyle name="40% - Accent6 7" xfId="7188"/>
    <cellStyle name="40% - Accent6 8" xfId="7189"/>
    <cellStyle name="40% - Accent6 9" xfId="7190"/>
    <cellStyle name="60% - Accent1 2" xfId="7191"/>
    <cellStyle name="60% - Accent1 2 2" xfId="7192"/>
    <cellStyle name="60% - Accent1 2 2 2" xfId="7193"/>
    <cellStyle name="60% - Accent1 2 3" xfId="7194"/>
    <cellStyle name="60% - Accent1 3" xfId="7195"/>
    <cellStyle name="60% - Accent1 3 2" xfId="7196"/>
    <cellStyle name="60% - Accent1 3 3" xfId="7197"/>
    <cellStyle name="60% - Accent1 3 4" xfId="7198"/>
    <cellStyle name="60% - Accent1 4" xfId="7199"/>
    <cellStyle name="60% - Accent1 5" xfId="7200"/>
    <cellStyle name="60% - Accent1 6" xfId="7201"/>
    <cellStyle name="60% - Accent2 2" xfId="7202"/>
    <cellStyle name="60% - Accent2 2 2" xfId="7203"/>
    <cellStyle name="60% - Accent2 2 2 2" xfId="7204"/>
    <cellStyle name="60% - Accent2 2 3" xfId="7205"/>
    <cellStyle name="60% - Accent2 3" xfId="7206"/>
    <cellStyle name="60% - Accent2 3 2" xfId="7207"/>
    <cellStyle name="60% - Accent2 3 3" xfId="7208"/>
    <cellStyle name="60% - Accent2 3 4" xfId="7209"/>
    <cellStyle name="60% - Accent2 4" xfId="7210"/>
    <cellStyle name="60% - Accent2 5" xfId="7211"/>
    <cellStyle name="60% - Accent2 6" xfId="7212"/>
    <cellStyle name="60% - Accent3 2" xfId="7213"/>
    <cellStyle name="60% - Accent3 2 2" xfId="7214"/>
    <cellStyle name="60% - Accent3 2 2 2" xfId="7215"/>
    <cellStyle name="60% - Accent3 2 3" xfId="7216"/>
    <cellStyle name="60% - Accent3 3" xfId="7217"/>
    <cellStyle name="60% - Accent3 3 2" xfId="7218"/>
    <cellStyle name="60% - Accent3 3 3" xfId="7219"/>
    <cellStyle name="60% - Accent3 3 4" xfId="7220"/>
    <cellStyle name="60% - Accent3 4" xfId="7221"/>
    <cellStyle name="60% - Accent3 5" xfId="7222"/>
    <cellStyle name="60% - Accent3 6" xfId="7223"/>
    <cellStyle name="60% - Accent4 2" xfId="7224"/>
    <cellStyle name="60% - Accent4 2 2" xfId="7225"/>
    <cellStyle name="60% - Accent4 2 2 2" xfId="7226"/>
    <cellStyle name="60% - Accent4 2 3" xfId="7227"/>
    <cellStyle name="60% - Accent4 3" xfId="7228"/>
    <cellStyle name="60% - Accent4 3 2" xfId="7229"/>
    <cellStyle name="60% - Accent4 3 3" xfId="7230"/>
    <cellStyle name="60% - Accent4 3 4" xfId="7231"/>
    <cellStyle name="60% - Accent4 4" xfId="7232"/>
    <cellStyle name="60% - Accent4 5" xfId="7233"/>
    <cellStyle name="60% - Accent4 6" xfId="7234"/>
    <cellStyle name="60% - Accent5 2" xfId="7235"/>
    <cellStyle name="60% - Accent5 2 2" xfId="7236"/>
    <cellStyle name="60% - Accent5 2 2 2" xfId="7237"/>
    <cellStyle name="60% - Accent5 2 3" xfId="7238"/>
    <cellStyle name="60% - Accent5 3" xfId="7239"/>
    <cellStyle name="60% - Accent5 3 2" xfId="7240"/>
    <cellStyle name="60% - Accent5 3 3" xfId="7241"/>
    <cellStyle name="60% - Accent5 3 4" xfId="7242"/>
    <cellStyle name="60% - Accent5 4" xfId="7243"/>
    <cellStyle name="60% - Accent5 5" xfId="7244"/>
    <cellStyle name="60% - Accent5 6" xfId="7245"/>
    <cellStyle name="60% - Accent6 2" xfId="7246"/>
    <cellStyle name="60% - Accent6 2 2" xfId="7247"/>
    <cellStyle name="60% - Accent6 2 2 2" xfId="7248"/>
    <cellStyle name="60% - Accent6 2 3" xfId="7249"/>
    <cellStyle name="60% - Accent6 3" xfId="7250"/>
    <cellStyle name="60% - Accent6 3 2" xfId="7251"/>
    <cellStyle name="60% - Accent6 3 3" xfId="7252"/>
    <cellStyle name="60% - Accent6 3 4" xfId="7253"/>
    <cellStyle name="60% - Accent6 4" xfId="7254"/>
    <cellStyle name="60% - Accent6 5" xfId="7255"/>
    <cellStyle name="60% - Accent6 6" xfId="7256"/>
    <cellStyle name="Accent1 - 20%" xfId="7257"/>
    <cellStyle name="Accent1 - 40%" xfId="7258"/>
    <cellStyle name="Accent1 - 60%" xfId="7259"/>
    <cellStyle name="Accent1 10" xfId="7260"/>
    <cellStyle name="Accent1 11" xfId="7261"/>
    <cellStyle name="Accent1 2" xfId="7262"/>
    <cellStyle name="Accent1 2 2" xfId="7263"/>
    <cellStyle name="Accent1 2 2 2" xfId="7264"/>
    <cellStyle name="Accent1 2 3" xfId="7265"/>
    <cellStyle name="Accent1 3" xfId="7266"/>
    <cellStyle name="Accent1 3 2" xfId="7267"/>
    <cellStyle name="Accent1 3 3" xfId="7268"/>
    <cellStyle name="Accent1 3 4" xfId="7269"/>
    <cellStyle name="Accent1 4" xfId="7270"/>
    <cellStyle name="Accent1 4 2" xfId="7271"/>
    <cellStyle name="Accent1 4 3" xfId="7272"/>
    <cellStyle name="Accent1 5" xfId="7273"/>
    <cellStyle name="Accent1 6" xfId="7274"/>
    <cellStyle name="Accent1 7" xfId="7275"/>
    <cellStyle name="Accent1 8" xfId="7276"/>
    <cellStyle name="Accent1 9" xfId="7277"/>
    <cellStyle name="Accent2 - 20%" xfId="7278"/>
    <cellStyle name="Accent2 - 40%" xfId="7279"/>
    <cellStyle name="Accent2 - 60%" xfId="7280"/>
    <cellStyle name="Accent2 10" xfId="7281"/>
    <cellStyle name="Accent2 11" xfId="7282"/>
    <cellStyle name="Accent2 2" xfId="7283"/>
    <cellStyle name="Accent2 2 2" xfId="7284"/>
    <cellStyle name="Accent2 2 2 2" xfId="7285"/>
    <cellStyle name="Accent2 2 3" xfId="7286"/>
    <cellStyle name="Accent2 3" xfId="7287"/>
    <cellStyle name="Accent2 3 2" xfId="7288"/>
    <cellStyle name="Accent2 3 3" xfId="7289"/>
    <cellStyle name="Accent2 3 4" xfId="7290"/>
    <cellStyle name="Accent2 4" xfId="7291"/>
    <cellStyle name="Accent2 4 2" xfId="7292"/>
    <cellStyle name="Accent2 4 3" xfId="7293"/>
    <cellStyle name="Accent2 5" xfId="7294"/>
    <cellStyle name="Accent2 6" xfId="7295"/>
    <cellStyle name="Accent2 7" xfId="7296"/>
    <cellStyle name="Accent2 8" xfId="7297"/>
    <cellStyle name="Accent2 9" xfId="7298"/>
    <cellStyle name="Accent3 - 20%" xfId="7299"/>
    <cellStyle name="Accent3 - 40%" xfId="7300"/>
    <cellStyle name="Accent3 - 60%" xfId="7301"/>
    <cellStyle name="Accent3 10" xfId="7302"/>
    <cellStyle name="Accent3 11" xfId="7303"/>
    <cellStyle name="Accent3 2" xfId="7304"/>
    <cellStyle name="Accent3 2 2" xfId="7305"/>
    <cellStyle name="Accent3 2 2 2" xfId="7306"/>
    <cellStyle name="Accent3 2 3" xfId="7307"/>
    <cellStyle name="Accent3 3" xfId="7308"/>
    <cellStyle name="Accent3 3 2" xfId="7309"/>
    <cellStyle name="Accent3 3 3" xfId="7310"/>
    <cellStyle name="Accent3 3 4" xfId="7311"/>
    <cellStyle name="Accent3 4" xfId="7312"/>
    <cellStyle name="Accent3 4 2" xfId="7313"/>
    <cellStyle name="Accent3 4 3" xfId="7314"/>
    <cellStyle name="Accent3 5" xfId="7315"/>
    <cellStyle name="Accent3 6" xfId="7316"/>
    <cellStyle name="Accent3 7" xfId="7317"/>
    <cellStyle name="Accent3 8" xfId="7318"/>
    <cellStyle name="Accent3 9" xfId="7319"/>
    <cellStyle name="Accent4 - 20%" xfId="7320"/>
    <cellStyle name="Accent4 - 40%" xfId="7321"/>
    <cellStyle name="Accent4 - 60%" xfId="7322"/>
    <cellStyle name="Accent4 10" xfId="7323"/>
    <cellStyle name="Accent4 11" xfId="7324"/>
    <cellStyle name="Accent4 2" xfId="7325"/>
    <cellStyle name="Accent4 2 2" xfId="7326"/>
    <cellStyle name="Accent4 2 2 2" xfId="7327"/>
    <cellStyle name="Accent4 2 3" xfId="7328"/>
    <cellStyle name="Accent4 3" xfId="7329"/>
    <cellStyle name="Accent4 3 2" xfId="7330"/>
    <cellStyle name="Accent4 3 3" xfId="7331"/>
    <cellStyle name="Accent4 3 4" xfId="7332"/>
    <cellStyle name="Accent4 4" xfId="7333"/>
    <cellStyle name="Accent4 4 2" xfId="7334"/>
    <cellStyle name="Accent4 4 3" xfId="7335"/>
    <cellStyle name="Accent4 5" xfId="7336"/>
    <cellStyle name="Accent4 6" xfId="7337"/>
    <cellStyle name="Accent4 7" xfId="7338"/>
    <cellStyle name="Accent4 8" xfId="7339"/>
    <cellStyle name="Accent4 9" xfId="7340"/>
    <cellStyle name="Accent5 - 20%" xfId="7341"/>
    <cellStyle name="Accent5 - 40%" xfId="7342"/>
    <cellStyle name="Accent5 - 60%" xfId="7343"/>
    <cellStyle name="Accent5 10" xfId="7344"/>
    <cellStyle name="Accent5 11" xfId="7345"/>
    <cellStyle name="Accent5 12" xfId="7346"/>
    <cellStyle name="Accent5 13" xfId="7347"/>
    <cellStyle name="Accent5 14" xfId="7348"/>
    <cellStyle name="Accent5 15" xfId="7349"/>
    <cellStyle name="Accent5 16" xfId="7350"/>
    <cellStyle name="Accent5 17" xfId="7351"/>
    <cellStyle name="Accent5 18" xfId="7352"/>
    <cellStyle name="Accent5 19" xfId="7353"/>
    <cellStyle name="Accent5 2" xfId="7354"/>
    <cellStyle name="Accent5 2 2" xfId="7355"/>
    <cellStyle name="Accent5 2 2 2" xfId="7356"/>
    <cellStyle name="Accent5 2 3" xfId="7357"/>
    <cellStyle name="Accent5 20" xfId="7358"/>
    <cellStyle name="Accent5 21" xfId="7359"/>
    <cellStyle name="Accent5 22" xfId="7360"/>
    <cellStyle name="Accent5 23" xfId="7361"/>
    <cellStyle name="Accent5 24" xfId="7362"/>
    <cellStyle name="Accent5 25" xfId="7363"/>
    <cellStyle name="Accent5 26" xfId="7364"/>
    <cellStyle name="Accent5 27" xfId="7365"/>
    <cellStyle name="Accent5 28" xfId="7366"/>
    <cellStyle name="Accent5 29" xfId="7367"/>
    <cellStyle name="Accent5 3" xfId="7368"/>
    <cellStyle name="Accent5 3 2" xfId="7369"/>
    <cellStyle name="Accent5 3 3" xfId="7370"/>
    <cellStyle name="Accent5 30" xfId="7371"/>
    <cellStyle name="Accent5 31" xfId="7372"/>
    <cellStyle name="Accent5 32" xfId="7373"/>
    <cellStyle name="Accent5 4" xfId="7374"/>
    <cellStyle name="Accent5 5" xfId="7375"/>
    <cellStyle name="Accent5 6" xfId="7376"/>
    <cellStyle name="Accent5 7" xfId="7377"/>
    <cellStyle name="Accent5 8" xfId="7378"/>
    <cellStyle name="Accent5 9" xfId="7379"/>
    <cellStyle name="Accent6 - 20%" xfId="7380"/>
    <cellStyle name="Accent6 - 40%" xfId="7381"/>
    <cellStyle name="Accent6 - 60%" xfId="7382"/>
    <cellStyle name="Accent6 10" xfId="7383"/>
    <cellStyle name="Accent6 11" xfId="7384"/>
    <cellStyle name="Accent6 2" xfId="7385"/>
    <cellStyle name="Accent6 2 2" xfId="7386"/>
    <cellStyle name="Accent6 2 2 2" xfId="7387"/>
    <cellStyle name="Accent6 2 3" xfId="7388"/>
    <cellStyle name="Accent6 3" xfId="7389"/>
    <cellStyle name="Accent6 3 2" xfId="7390"/>
    <cellStyle name="Accent6 3 3" xfId="7391"/>
    <cellStyle name="Accent6 3 4" xfId="7392"/>
    <cellStyle name="Accent6 4" xfId="7393"/>
    <cellStyle name="Accent6 4 2" xfId="7394"/>
    <cellStyle name="Accent6 4 3" xfId="7395"/>
    <cellStyle name="Accent6 5" xfId="7396"/>
    <cellStyle name="Accent6 6" xfId="7397"/>
    <cellStyle name="Accent6 7" xfId="7398"/>
    <cellStyle name="Accent6 8" xfId="7399"/>
    <cellStyle name="Accent6 9" xfId="7400"/>
    <cellStyle name="Bad 2" xfId="7401"/>
    <cellStyle name="Bad 2 2" xfId="7402"/>
    <cellStyle name="Bad 2 2 2" xfId="7403"/>
    <cellStyle name="Bad 2 3" xfId="7404"/>
    <cellStyle name="Bad 3" xfId="7405"/>
    <cellStyle name="Bad 3 2" xfId="7406"/>
    <cellStyle name="Bad 3 3" xfId="7407"/>
    <cellStyle name="Bad 3 4" xfId="7408"/>
    <cellStyle name="Bad 4" xfId="7409"/>
    <cellStyle name="Bad 5" xfId="7410"/>
    <cellStyle name="Bad 6" xfId="7411"/>
    <cellStyle name="blank" xfId="9547"/>
    <cellStyle name="bld-li - Style4" xfId="9548"/>
    <cellStyle name="Calc Currency (0)" xfId="7412"/>
    <cellStyle name="Calc Currency (0) 2" xfId="7413"/>
    <cellStyle name="Calc Currency (0) 2 2" xfId="7414"/>
    <cellStyle name="Calc Currency (0) 3" xfId="7415"/>
    <cellStyle name="Calculation 2" xfId="7416"/>
    <cellStyle name="Calculation 2 2" xfId="7417"/>
    <cellStyle name="Calculation 2 2 2" xfId="7418"/>
    <cellStyle name="Calculation 2 3" xfId="7419"/>
    <cellStyle name="Calculation 2 3 2" xfId="7420"/>
    <cellStyle name="Calculation 2 3 3" xfId="7421"/>
    <cellStyle name="Calculation 2 3 4" xfId="7422"/>
    <cellStyle name="Calculation 2 4" xfId="7423"/>
    <cellStyle name="Calculation 2 4 2" xfId="7424"/>
    <cellStyle name="Calculation 2 5" xfId="7425"/>
    <cellStyle name="Calculation 3" xfId="7426"/>
    <cellStyle name="Calculation 3 2" xfId="7427"/>
    <cellStyle name="Calculation 3 3" xfId="7428"/>
    <cellStyle name="Calculation 3 4" xfId="7429"/>
    <cellStyle name="Calculation 4" xfId="7430"/>
    <cellStyle name="Calculation 4 2" xfId="7431"/>
    <cellStyle name="Calculation 4 2 2" xfId="7432"/>
    <cellStyle name="Calculation 4 3" xfId="7433"/>
    <cellStyle name="Calculation 4 3 2" xfId="7434"/>
    <cellStyle name="Calculation 4 4" xfId="7435"/>
    <cellStyle name="Calculation 4 4 2" xfId="7436"/>
    <cellStyle name="Calculation 5" xfId="7437"/>
    <cellStyle name="Calculation 5 2" xfId="7438"/>
    <cellStyle name="Calculation 6" xfId="7439"/>
    <cellStyle name="Calculation 7" xfId="7440"/>
    <cellStyle name="Calculation 9" xfId="7441"/>
    <cellStyle name="Check Cell 2" xfId="7442"/>
    <cellStyle name="Check Cell 2 2" xfId="7443"/>
    <cellStyle name="Check Cell 2 2 2" xfId="7444"/>
    <cellStyle name="Check Cell 2 3" xfId="7445"/>
    <cellStyle name="Check Cell 3" xfId="7446"/>
    <cellStyle name="Check Cell 3 2" xfId="7447"/>
    <cellStyle name="Check Cell 4" xfId="7448"/>
    <cellStyle name="Check Cell 5" xfId="7449"/>
    <cellStyle name="Check Cell 6" xfId="7450"/>
    <cellStyle name="CheckCell" xfId="7451"/>
    <cellStyle name="CheckCell 2" xfId="7452"/>
    <cellStyle name="CheckCell 2 2" xfId="7453"/>
    <cellStyle name="CheckCell 3" xfId="7454"/>
    <cellStyle name="CheckCell 4" xfId="7455"/>
    <cellStyle name="CheckCell_Electric Rev Req Model (2009 GRC) Rebuttal" xfId="7456"/>
    <cellStyle name="Comma" xfId="9566" builtinId="3"/>
    <cellStyle name="Comma 10" xfId="7457"/>
    <cellStyle name="Comma 10 2" xfId="7458"/>
    <cellStyle name="Comma 10 2 2" xfId="7459"/>
    <cellStyle name="Comma 10 3" xfId="7460"/>
    <cellStyle name="Comma 11" xfId="7461"/>
    <cellStyle name="Comma 11 2" xfId="7462"/>
    <cellStyle name="Comma 11 2 2" xfId="7463"/>
    <cellStyle name="Comma 11 3" xfId="7464"/>
    <cellStyle name="Comma 12" xfId="7465"/>
    <cellStyle name="Comma 12 2" xfId="7466"/>
    <cellStyle name="Comma 12 2 2" xfId="7467"/>
    <cellStyle name="Comma 12 3" xfId="7468"/>
    <cellStyle name="Comma 13" xfId="7469"/>
    <cellStyle name="Comma 13 2" xfId="7470"/>
    <cellStyle name="Comma 13 2 2" xfId="7471"/>
    <cellStyle name="Comma 13 3" xfId="7472"/>
    <cellStyle name="Comma 14" xfId="7473"/>
    <cellStyle name="Comma 14 2" xfId="7474"/>
    <cellStyle name="Comma 14 2 2" xfId="7475"/>
    <cellStyle name="Comma 14 3" xfId="7476"/>
    <cellStyle name="Comma 15" xfId="7477"/>
    <cellStyle name="Comma 15 2" xfId="7478"/>
    <cellStyle name="Comma 16" xfId="7479"/>
    <cellStyle name="Comma 16 2" xfId="7480"/>
    <cellStyle name="Comma 16 2 2" xfId="7481"/>
    <cellStyle name="Comma 16 3" xfId="7482"/>
    <cellStyle name="Comma 17" xfId="7483"/>
    <cellStyle name="Comma 17 2" xfId="7484"/>
    <cellStyle name="Comma 17 2 2" xfId="7485"/>
    <cellStyle name="Comma 17 3" xfId="7486"/>
    <cellStyle name="Comma 17 3 2" xfId="7487"/>
    <cellStyle name="Comma 17 4" xfId="7488"/>
    <cellStyle name="Comma 17 4 2" xfId="7489"/>
    <cellStyle name="Comma 17 5" xfId="9568"/>
    <cellStyle name="Comma 18" xfId="7490"/>
    <cellStyle name="Comma 18 2" xfId="7491"/>
    <cellStyle name="Comma 18 3" xfId="7492"/>
    <cellStyle name="Comma 18 4" xfId="7493"/>
    <cellStyle name="Comma 19" xfId="7494"/>
    <cellStyle name="Comma 2" xfId="7495"/>
    <cellStyle name="Comma 2 10" xfId="7496"/>
    <cellStyle name="Comma 2 2" xfId="7497"/>
    <cellStyle name="Comma 2 2 2" xfId="7498"/>
    <cellStyle name="Comma 2 2 2 2" xfId="7499"/>
    <cellStyle name="Comma 2 2 3" xfId="7500"/>
    <cellStyle name="Comma 2 2_DEM-WP(C) Chelan Power Costs" xfId="7501"/>
    <cellStyle name="Comma 2 3" xfId="7502"/>
    <cellStyle name="Comma 2 3 2" xfId="7503"/>
    <cellStyle name="Comma 2 4" xfId="7504"/>
    <cellStyle name="Comma 2 4 2" xfId="7505"/>
    <cellStyle name="Comma 2 5" xfId="7506"/>
    <cellStyle name="Comma 2 5 2" xfId="7507"/>
    <cellStyle name="Comma 2 6" xfId="7508"/>
    <cellStyle name="Comma 2 6 2" xfId="7509"/>
    <cellStyle name="Comma 2 7" xfId="7510"/>
    <cellStyle name="Comma 2 7 2" xfId="7511"/>
    <cellStyle name="Comma 2 8" xfId="7512"/>
    <cellStyle name="Comma 2 8 2" xfId="7513"/>
    <cellStyle name="Comma 2 9" xfId="7514"/>
    <cellStyle name="Comma 2_4 31E Reg Asset  Liab and EXH D" xfId="7515"/>
    <cellStyle name="Comma 20" xfId="7516"/>
    <cellStyle name="Comma 20 2" xfId="7517"/>
    <cellStyle name="Comma 20 3" xfId="7518"/>
    <cellStyle name="Comma 21" xfId="7519"/>
    <cellStyle name="Comma 22" xfId="7520"/>
    <cellStyle name="Comma 23" xfId="7521"/>
    <cellStyle name="Comma 24" xfId="7522"/>
    <cellStyle name="Comma 25" xfId="7523"/>
    <cellStyle name="Comma 26" xfId="7524"/>
    <cellStyle name="Comma 26 2" xfId="7525"/>
    <cellStyle name="Comma 27" xfId="7526"/>
    <cellStyle name="Comma 27 2" xfId="7527"/>
    <cellStyle name="Comma 28" xfId="7528"/>
    <cellStyle name="Comma 28 2" xfId="7529"/>
    <cellStyle name="Comma 29" xfId="7530"/>
    <cellStyle name="Comma 3" xfId="7531"/>
    <cellStyle name="Comma 3 2" xfId="7532"/>
    <cellStyle name="Comma 3 2 2" xfId="7533"/>
    <cellStyle name="Comma 3 2 2 2" xfId="7534"/>
    <cellStyle name="Comma 3 2 3" xfId="7535"/>
    <cellStyle name="Comma 3 3" xfId="7536"/>
    <cellStyle name="Comma 3 3 2" xfId="7537"/>
    <cellStyle name="Comma 3 4" xfId="7538"/>
    <cellStyle name="Comma 3 4 2" xfId="7539"/>
    <cellStyle name="Comma 3 5" xfId="7540"/>
    <cellStyle name="Comma 30" xfId="7541"/>
    <cellStyle name="Comma 31" xfId="7542"/>
    <cellStyle name="Comma 32" xfId="7543"/>
    <cellStyle name="Comma 33" xfId="7544"/>
    <cellStyle name="Comma 34" xfId="7545"/>
    <cellStyle name="Comma 35" xfId="7546"/>
    <cellStyle name="Comma 36" xfId="7547"/>
    <cellStyle name="Comma 37" xfId="7548"/>
    <cellStyle name="Comma 38" xfId="7549"/>
    <cellStyle name="Comma 39" xfId="7550"/>
    <cellStyle name="Comma 4" xfId="7551"/>
    <cellStyle name="Comma 4 2" xfId="7552"/>
    <cellStyle name="Comma 4 2 2" xfId="7553"/>
    <cellStyle name="Comma 4 3" xfId="7554"/>
    <cellStyle name="Comma 4 3 2" xfId="7555"/>
    <cellStyle name="Comma 4 4" xfId="7556"/>
    <cellStyle name="Comma 40" xfId="7557"/>
    <cellStyle name="Comma 41" xfId="7558"/>
    <cellStyle name="Comma 42" xfId="7559"/>
    <cellStyle name="Comma 43" xfId="7560"/>
    <cellStyle name="Comma 44" xfId="7561"/>
    <cellStyle name="Comma 45" xfId="7562"/>
    <cellStyle name="Comma 46" xfId="7563"/>
    <cellStyle name="Comma 46 2" xfId="9575"/>
    <cellStyle name="Comma 47" xfId="9305"/>
    <cellStyle name="Comma 48" xfId="9579"/>
    <cellStyle name="Comma 49" xfId="9581"/>
    <cellStyle name="Comma 5" xfId="7564"/>
    <cellStyle name="Comma 5 2" xfId="7565"/>
    <cellStyle name="Comma 5 2 2" xfId="7566"/>
    <cellStyle name="Comma 5 3" xfId="7567"/>
    <cellStyle name="Comma 50" xfId="9583"/>
    <cellStyle name="Comma 51" xfId="9585"/>
    <cellStyle name="Comma 6" xfId="7568"/>
    <cellStyle name="Comma 6 2" xfId="7569"/>
    <cellStyle name="Comma 6 2 2" xfId="7570"/>
    <cellStyle name="Comma 6 2 2 2" xfId="7571"/>
    <cellStyle name="Comma 6 2 3" xfId="7572"/>
    <cellStyle name="Comma 6 3" xfId="7573"/>
    <cellStyle name="Comma 7" xfId="7574"/>
    <cellStyle name="Comma 7 2" xfId="7575"/>
    <cellStyle name="Comma 7 2 2" xfId="7576"/>
    <cellStyle name="Comma 7 3" xfId="7577"/>
    <cellStyle name="Comma 8" xfId="7578"/>
    <cellStyle name="Comma 8 2" xfId="7579"/>
    <cellStyle name="Comma 8 2 2" xfId="7580"/>
    <cellStyle name="Comma 8 2 2 2" xfId="7581"/>
    <cellStyle name="Comma 8 2 3" xfId="7582"/>
    <cellStyle name="Comma 8 3" xfId="7583"/>
    <cellStyle name="Comma 8 3 2" xfId="7584"/>
    <cellStyle name="Comma 8 4" xfId="7585"/>
    <cellStyle name="Comma 9" xfId="7586"/>
    <cellStyle name="Comma 9 2" xfId="7587"/>
    <cellStyle name="Comma 9 2 2" xfId="7588"/>
    <cellStyle name="Comma 9 2 2 2" xfId="7589"/>
    <cellStyle name="Comma 9 2 3" xfId="7590"/>
    <cellStyle name="Comma 9 3" xfId="7591"/>
    <cellStyle name="Comma 9 3 2" xfId="7592"/>
    <cellStyle name="Comma 9 3 3" xfId="7593"/>
    <cellStyle name="Comma 9 3 4" xfId="7594"/>
    <cellStyle name="Comma 9 4" xfId="7595"/>
    <cellStyle name="Comma 9 4 2" xfId="7596"/>
    <cellStyle name="Comma 9 5" xfId="7597"/>
    <cellStyle name="Comma 9 5 2" xfId="7598"/>
    <cellStyle name="Comma 9 6" xfId="7599"/>
    <cellStyle name="Comma 9 7" xfId="7600"/>
    <cellStyle name="Comma 9 8" xfId="7601"/>
    <cellStyle name="Comma0" xfId="7602"/>
    <cellStyle name="Comma0 - Style2" xfId="7603"/>
    <cellStyle name="Comma0 - Style4" xfId="7604"/>
    <cellStyle name="Comma0 - Style5" xfId="7605"/>
    <cellStyle name="Comma0 - Style5 2" xfId="7606"/>
    <cellStyle name="Comma0 - Style5_Electric Rev Req Model (2009 GRC) Rebuttal" xfId="7607"/>
    <cellStyle name="Comma0 10" xfId="7608"/>
    <cellStyle name="Comma0 11" xfId="7609"/>
    <cellStyle name="Comma0 2" xfId="7610"/>
    <cellStyle name="Comma0 3" xfId="7611"/>
    <cellStyle name="Comma0 4" xfId="7612"/>
    <cellStyle name="Comma0 5" xfId="7613"/>
    <cellStyle name="Comma0 5 2" xfId="7614"/>
    <cellStyle name="Comma0 6" xfId="7615"/>
    <cellStyle name="Comma0 7" xfId="7616"/>
    <cellStyle name="Comma0 8" xfId="7617"/>
    <cellStyle name="Comma0 9" xfId="7618"/>
    <cellStyle name="Comma0_00COS Ind Allocators" xfId="7619"/>
    <cellStyle name="Comma1 - Style1" xfId="7620"/>
    <cellStyle name="Comma1 - Style1 2" xfId="7621"/>
    <cellStyle name="Comma1 - Style1_Electric Rev Req Model (2009 GRC) Rebuttal" xfId="7622"/>
    <cellStyle name="Copied" xfId="7623"/>
    <cellStyle name="Copied 2" xfId="7624"/>
    <cellStyle name="Copied 2 2" xfId="7625"/>
    <cellStyle name="Copied 3" xfId="7626"/>
    <cellStyle name="COST1" xfId="7627"/>
    <cellStyle name="COST1 2" xfId="7628"/>
    <cellStyle name="COST1 2 2" xfId="7629"/>
    <cellStyle name="COST1 3" xfId="7630"/>
    <cellStyle name="Curren - Style1" xfId="7631"/>
    <cellStyle name="Curren - Style2" xfId="7632"/>
    <cellStyle name="Curren - Style2 2" xfId="7633"/>
    <cellStyle name="Curren - Style2_Electric Rev Req Model (2009 GRC) Rebuttal" xfId="7634"/>
    <cellStyle name="Curren - Style5" xfId="7635"/>
    <cellStyle name="Curren - Style6" xfId="7636"/>
    <cellStyle name="Curren - Style6 2" xfId="7637"/>
    <cellStyle name="Curren - Style6_Electric Rev Req Model (2009 GRC) Rebuttal" xfId="7638"/>
    <cellStyle name="Currency" xfId="9573" builtinId="4"/>
    <cellStyle name="Currency 10" xfId="7639"/>
    <cellStyle name="Currency 10 2" xfId="7640"/>
    <cellStyle name="Currency 10 2 2" xfId="7641"/>
    <cellStyle name="Currency 10 3" xfId="7642"/>
    <cellStyle name="Currency 11" xfId="7643"/>
    <cellStyle name="Currency 11 2" xfId="7644"/>
    <cellStyle name="Currency 11 2 2" xfId="7645"/>
    <cellStyle name="Currency 11 3" xfId="7646"/>
    <cellStyle name="Currency 12" xfId="7647"/>
    <cellStyle name="Currency 12 2" xfId="7648"/>
    <cellStyle name="Currency 12 2 2" xfId="7649"/>
    <cellStyle name="Currency 12 3" xfId="7650"/>
    <cellStyle name="Currency 12 3 2" xfId="7651"/>
    <cellStyle name="Currency 12 4" xfId="7652"/>
    <cellStyle name="Currency 12 4 2" xfId="7653"/>
    <cellStyle name="Currency 12 5" xfId="7654"/>
    <cellStyle name="Currency 13" xfId="7655"/>
    <cellStyle name="Currency 13 2" xfId="7656"/>
    <cellStyle name="Currency 13 3" xfId="7657"/>
    <cellStyle name="Currency 14" xfId="7658"/>
    <cellStyle name="Currency 14 2" xfId="7659"/>
    <cellStyle name="Currency 14 2 2" xfId="7660"/>
    <cellStyle name="Currency 14 3" xfId="7661"/>
    <cellStyle name="Currency 14 3 2" xfId="7662"/>
    <cellStyle name="Currency 14 4" xfId="7663"/>
    <cellStyle name="Currency 14 4 2" xfId="7664"/>
    <cellStyle name="Currency 15" xfId="7665"/>
    <cellStyle name="Currency 15 2" xfId="7666"/>
    <cellStyle name="Currency 15 3" xfId="7667"/>
    <cellStyle name="Currency 15 4" xfId="7668"/>
    <cellStyle name="Currency 16" xfId="7669"/>
    <cellStyle name="Currency 16 2" xfId="7670"/>
    <cellStyle name="Currency 17" xfId="7671"/>
    <cellStyle name="Currency 17 2" xfId="7672"/>
    <cellStyle name="Currency 18" xfId="7673"/>
    <cellStyle name="Currency 18 2" xfId="7674"/>
    <cellStyle name="Currency 19" xfId="7675"/>
    <cellStyle name="Currency 2" xfId="7676"/>
    <cellStyle name="Currency 2 10" xfId="7677"/>
    <cellStyle name="Currency 2 2" xfId="7678"/>
    <cellStyle name="Currency 2 2 2" xfId="7679"/>
    <cellStyle name="Currency 2 2 2 2" xfId="7680"/>
    <cellStyle name="Currency 2 2 3" xfId="7681"/>
    <cellStyle name="Currency 2 3" xfId="7682"/>
    <cellStyle name="Currency 2 3 2" xfId="7683"/>
    <cellStyle name="Currency 2 4" xfId="7684"/>
    <cellStyle name="Currency 2 4 2" xfId="7685"/>
    <cellStyle name="Currency 2 5" xfId="7686"/>
    <cellStyle name="Currency 2 5 2" xfId="7687"/>
    <cellStyle name="Currency 2 6" xfId="7688"/>
    <cellStyle name="Currency 2 6 2" xfId="7689"/>
    <cellStyle name="Currency 2 7" xfId="7690"/>
    <cellStyle name="Currency 2 7 2" xfId="7691"/>
    <cellStyle name="Currency 2 8" xfId="7692"/>
    <cellStyle name="Currency 2 8 2" xfId="7693"/>
    <cellStyle name="Currency 2 9" xfId="7694"/>
    <cellStyle name="Currency 20" xfId="7695"/>
    <cellStyle name="Currency 21" xfId="7696"/>
    <cellStyle name="Currency 3" xfId="7697"/>
    <cellStyle name="Currency 3 2" xfId="7698"/>
    <cellStyle name="Currency 3 2 2" xfId="7699"/>
    <cellStyle name="Currency 3 2 2 2" xfId="7700"/>
    <cellStyle name="Currency 3 2 3" xfId="7701"/>
    <cellStyle name="Currency 3 3" xfId="7702"/>
    <cellStyle name="Currency 3 3 2" xfId="7703"/>
    <cellStyle name="Currency 3 4" xfId="7704"/>
    <cellStyle name="Currency 4" xfId="7705"/>
    <cellStyle name="Currency 4 2" xfId="7706"/>
    <cellStyle name="Currency 4 2 2" xfId="7707"/>
    <cellStyle name="Currency 4 2 2 2" xfId="7708"/>
    <cellStyle name="Currency 4 2 3" xfId="7709"/>
    <cellStyle name="Currency 4 3" xfId="7710"/>
    <cellStyle name="Currency 4 3 2" xfId="7711"/>
    <cellStyle name="Currency 4 3 2 2" xfId="7712"/>
    <cellStyle name="Currency 4 3 3" xfId="7713"/>
    <cellStyle name="Currency 4 3 3 2" xfId="7714"/>
    <cellStyle name="Currency 4 3 4" xfId="7715"/>
    <cellStyle name="Currency 4 3 4 2" xfId="7716"/>
    <cellStyle name="Currency 4 4" xfId="7717"/>
    <cellStyle name="Currency 4 4 2" xfId="7718"/>
    <cellStyle name="Currency 4 5" xfId="7719"/>
    <cellStyle name="Currency 4_2009 GRC Compliance Filing (Electric) for Exh A-1" xfId="7720"/>
    <cellStyle name="Currency 5" xfId="7721"/>
    <cellStyle name="Currency 5 2" xfId="7722"/>
    <cellStyle name="Currency 5 2 2" xfId="7723"/>
    <cellStyle name="Currency 5 3" xfId="7724"/>
    <cellStyle name="Currency 6" xfId="7725"/>
    <cellStyle name="Currency 6 2" xfId="7726"/>
    <cellStyle name="Currency 6 2 2" xfId="7727"/>
    <cellStyle name="Currency 6 3" xfId="7728"/>
    <cellStyle name="Currency 7" xfId="7729"/>
    <cellStyle name="Currency 7 2" xfId="7730"/>
    <cellStyle name="Currency 7 2 2" xfId="7731"/>
    <cellStyle name="Currency 7 3" xfId="7732"/>
    <cellStyle name="Currency 8" xfId="7733"/>
    <cellStyle name="Currency 8 2" xfId="7734"/>
    <cellStyle name="Currency 8 2 2" xfId="7735"/>
    <cellStyle name="Currency 8 2 2 2" xfId="7736"/>
    <cellStyle name="Currency 8 2 2 3" xfId="7737"/>
    <cellStyle name="Currency 8 2 2 4" xfId="7738"/>
    <cellStyle name="Currency 8 2 3" xfId="7739"/>
    <cellStyle name="Currency 8 2 3 2" xfId="7740"/>
    <cellStyle name="Currency 8 2 4" xfId="7741"/>
    <cellStyle name="Currency 8 2 5" xfId="7742"/>
    <cellStyle name="Currency 8 2 6" xfId="7743"/>
    <cellStyle name="Currency 8 3" xfId="7744"/>
    <cellStyle name="Currency 8 3 2" xfId="7745"/>
    <cellStyle name="Currency 8 4" xfId="7746"/>
    <cellStyle name="Currency 8 4 2" xfId="7747"/>
    <cellStyle name="Currency 8 5" xfId="7748"/>
    <cellStyle name="Currency 9" xfId="7749"/>
    <cellStyle name="Currency 9 2" xfId="7750"/>
    <cellStyle name="Currency 9 2 2" xfId="7751"/>
    <cellStyle name="Currency 9 2 2 2" xfId="7752"/>
    <cellStyle name="Currency 9 2 3" xfId="7753"/>
    <cellStyle name="Currency 9 3" xfId="7754"/>
    <cellStyle name="Currency 9 3 2" xfId="7755"/>
    <cellStyle name="Currency 9 3 3" xfId="7756"/>
    <cellStyle name="Currency 9 3 4" xfId="7757"/>
    <cellStyle name="Currency 9 4" xfId="7758"/>
    <cellStyle name="Currency 9 4 2" xfId="7759"/>
    <cellStyle name="Currency 9 5" xfId="7760"/>
    <cellStyle name="Currency 9 5 2" xfId="7761"/>
    <cellStyle name="Currency 9 6" xfId="7762"/>
    <cellStyle name="Currency 9 7" xfId="7763"/>
    <cellStyle name="Currency 9 8" xfId="7764"/>
    <cellStyle name="Currency0" xfId="7765"/>
    <cellStyle name="Currency0 2" xfId="7766"/>
    <cellStyle name="Currency0 2 2" xfId="7767"/>
    <cellStyle name="Currency0 2 2 2" xfId="7768"/>
    <cellStyle name="Currency0 2 3" xfId="7769"/>
    <cellStyle name="Currency0 3" xfId="7770"/>
    <cellStyle name="Currency0 4" xfId="7771"/>
    <cellStyle name="Currency0 4 2" xfId="7772"/>
    <cellStyle name="Date" xfId="7773"/>
    <cellStyle name="Date 2" xfId="7774"/>
    <cellStyle name="Date 3" xfId="7775"/>
    <cellStyle name="Date 4" xfId="7776"/>
    <cellStyle name="Date 5" xfId="7777"/>
    <cellStyle name="Date 5 2" xfId="7778"/>
    <cellStyle name="Date_903 SAP 2-6-09" xfId="7779"/>
    <cellStyle name="drp-sh - Style2" xfId="9549"/>
    <cellStyle name="Emphasis 1" xfId="7780"/>
    <cellStyle name="Emphasis 2" xfId="7781"/>
    <cellStyle name="Emphasis 3" xfId="7782"/>
    <cellStyle name="Entered" xfId="7783"/>
    <cellStyle name="Entered 2" xfId="7784"/>
    <cellStyle name="Entered 2 2" xfId="7785"/>
    <cellStyle name="Entered 2 2 2" xfId="7786"/>
    <cellStyle name="Entered 2 3" xfId="7787"/>
    <cellStyle name="Entered 3" xfId="7788"/>
    <cellStyle name="Entered 3 2" xfId="7789"/>
    <cellStyle name="Entered 3 2 2" xfId="7790"/>
    <cellStyle name="Entered 3 3" xfId="7791"/>
    <cellStyle name="Entered 3 3 2" xfId="7792"/>
    <cellStyle name="Entered 3 4" xfId="7793"/>
    <cellStyle name="Entered 3 4 2" xfId="7794"/>
    <cellStyle name="Entered 4" xfId="7795"/>
    <cellStyle name="Entered 4 2" xfId="7796"/>
    <cellStyle name="Entered 5" xfId="7797"/>
    <cellStyle name="Entered 5 2" xfId="7798"/>
    <cellStyle name="Entered 6" xfId="7799"/>
    <cellStyle name="Entered_AURORA Total New" xfId="7800"/>
    <cellStyle name="Euro" xfId="7801"/>
    <cellStyle name="Euro 2" xfId="7802"/>
    <cellStyle name="Euro 2 2" xfId="7803"/>
    <cellStyle name="Euro 2 2 2" xfId="7804"/>
    <cellStyle name="Euro 2 3" xfId="7805"/>
    <cellStyle name="Euro 3" xfId="7806"/>
    <cellStyle name="Euro 3 2" xfId="7807"/>
    <cellStyle name="Euro 4" xfId="7808"/>
    <cellStyle name="Explanatory Text 2" xfId="7809"/>
    <cellStyle name="Explanatory Text 2 2" xfId="7810"/>
    <cellStyle name="Explanatory Text 2 2 2" xfId="7811"/>
    <cellStyle name="Explanatory Text 2 3" xfId="7812"/>
    <cellStyle name="Explanatory Text 3" xfId="7813"/>
    <cellStyle name="Explanatory Text 3 2" xfId="7814"/>
    <cellStyle name="Explanatory Text 4" xfId="7815"/>
    <cellStyle name="Explanatory Text 5" xfId="7816"/>
    <cellStyle name="Explanatory Text 6" xfId="7817"/>
    <cellStyle name="Fixed" xfId="7818"/>
    <cellStyle name="Fixed 2" xfId="7819"/>
    <cellStyle name="Fixed 2 2" xfId="7820"/>
    <cellStyle name="Fixed 3" xfId="7821"/>
    <cellStyle name="Fixed 4" xfId="7822"/>
    <cellStyle name="Fixed3 - Style3" xfId="7823"/>
    <cellStyle name="Good 2" xfId="7824"/>
    <cellStyle name="Good 2 2" xfId="7825"/>
    <cellStyle name="Good 2 2 2" xfId="7826"/>
    <cellStyle name="Good 2 3" xfId="7827"/>
    <cellStyle name="Good 3" xfId="7828"/>
    <cellStyle name="Good 3 2" xfId="7829"/>
    <cellStyle name="Good 3 3" xfId="7830"/>
    <cellStyle name="Good 3 4" xfId="7831"/>
    <cellStyle name="Good 4" xfId="7832"/>
    <cellStyle name="Good 5" xfId="7833"/>
    <cellStyle name="Good 6" xfId="7834"/>
    <cellStyle name="Grey" xfId="7835"/>
    <cellStyle name="Grey 2" xfId="7836"/>
    <cellStyle name="Grey 2 2" xfId="7837"/>
    <cellStyle name="Grey 2 3" xfId="7838"/>
    <cellStyle name="Grey 3" xfId="7839"/>
    <cellStyle name="Grey 3 2" xfId="7840"/>
    <cellStyle name="Grey 3 3" xfId="7841"/>
    <cellStyle name="Grey 4" xfId="7842"/>
    <cellStyle name="Grey 4 2" xfId="7843"/>
    <cellStyle name="Grey 4 3" xfId="7844"/>
    <cellStyle name="Grey 5" xfId="7845"/>
    <cellStyle name="Grey 5 2" xfId="7846"/>
    <cellStyle name="Grey 6" xfId="7847"/>
    <cellStyle name="Grey_(C) WHE Proforma with ITC cash grant 10 Yr Amort_for deferral_102809" xfId="7848"/>
    <cellStyle name="g-tota - Style7" xfId="9550"/>
    <cellStyle name="Header" xfId="9551"/>
    <cellStyle name="Header1" xfId="7849"/>
    <cellStyle name="Header1 2" xfId="7850"/>
    <cellStyle name="Header1 3" xfId="7851"/>
    <cellStyle name="Header1 3 2" xfId="7852"/>
    <cellStyle name="Header1_AURORA Total New" xfId="7853"/>
    <cellStyle name="Header2" xfId="7854"/>
    <cellStyle name="Header2 2" xfId="7855"/>
    <cellStyle name="Header2 3" xfId="7856"/>
    <cellStyle name="Header2 3 2" xfId="7857"/>
    <cellStyle name="Header2 4" xfId="7858"/>
    <cellStyle name="Header2_AURORA Total New" xfId="7859"/>
    <cellStyle name="Heading" xfId="9552"/>
    <cellStyle name="Heading 1 2" xfId="7860"/>
    <cellStyle name="Heading 1 2 2" xfId="7861"/>
    <cellStyle name="Heading 1 2 2 2" xfId="7862"/>
    <cellStyle name="Heading 1 2 3" xfId="7863"/>
    <cellStyle name="Heading 1 2 3 2" xfId="7864"/>
    <cellStyle name="Heading 1 2 3 3" xfId="7865"/>
    <cellStyle name="Heading 1 2 3 4" xfId="7866"/>
    <cellStyle name="Heading 1 3" xfId="7867"/>
    <cellStyle name="Heading 1 3 2" xfId="7868"/>
    <cellStyle name="Heading 1 3 3" xfId="7869"/>
    <cellStyle name="Heading 1 3 4" xfId="7870"/>
    <cellStyle name="Heading 1 4" xfId="7871"/>
    <cellStyle name="Heading 1 4 2" xfId="7872"/>
    <cellStyle name="Heading 1 5" xfId="7873"/>
    <cellStyle name="Heading 1 9" xfId="7874"/>
    <cellStyle name="Heading 2 2" xfId="7875"/>
    <cellStyle name="Heading 2 2 2" xfId="7876"/>
    <cellStyle name="Heading 2 2 2 2" xfId="7877"/>
    <cellStyle name="Heading 2 2 3" xfId="7878"/>
    <cellStyle name="Heading 2 2 3 2" xfId="7879"/>
    <cellStyle name="Heading 2 2 3 3" xfId="7880"/>
    <cellStyle name="Heading 2 2 3 4" xfId="7881"/>
    <cellStyle name="Heading 2 3" xfId="7882"/>
    <cellStyle name="Heading 2 3 2" xfId="7883"/>
    <cellStyle name="Heading 2 3 3" xfId="7884"/>
    <cellStyle name="Heading 2 3 4" xfId="7885"/>
    <cellStyle name="Heading 2 4" xfId="7886"/>
    <cellStyle name="Heading 2 4 2" xfId="7887"/>
    <cellStyle name="Heading 2 5" xfId="7888"/>
    <cellStyle name="Heading 2 9" xfId="7889"/>
    <cellStyle name="Heading 3 2" xfId="7890"/>
    <cellStyle name="Heading 3 2 2" xfId="7891"/>
    <cellStyle name="Heading 3 2 2 2" xfId="7892"/>
    <cellStyle name="Heading 3 2 3" xfId="7893"/>
    <cellStyle name="Heading 3 3" xfId="7894"/>
    <cellStyle name="Heading 3 3 2" xfId="7895"/>
    <cellStyle name="Heading 3 3 3" xfId="7896"/>
    <cellStyle name="Heading 3 3 4" xfId="7897"/>
    <cellStyle name="Heading 3 4" xfId="7898"/>
    <cellStyle name="Heading 3 5" xfId="7899"/>
    <cellStyle name="Heading 3 6" xfId="7900"/>
    <cellStyle name="Heading 4 2" xfId="7901"/>
    <cellStyle name="Heading 4 2 2" xfId="7902"/>
    <cellStyle name="Heading 4 2 2 2" xfId="7903"/>
    <cellStyle name="Heading 4 2 3" xfId="7904"/>
    <cellStyle name="Heading 4 3" xfId="7905"/>
    <cellStyle name="Heading 4 3 2" xfId="7906"/>
    <cellStyle name="Heading 4 3 3" xfId="7907"/>
    <cellStyle name="Heading 4 3 4" xfId="7908"/>
    <cellStyle name="Heading 4 4" xfId="7909"/>
    <cellStyle name="Heading 4 5" xfId="7910"/>
    <cellStyle name="Heading 4 6" xfId="7911"/>
    <cellStyle name="Heading1" xfId="7912"/>
    <cellStyle name="Heading1 2" xfId="7913"/>
    <cellStyle name="Heading1 3" xfId="7914"/>
    <cellStyle name="Heading1 3 2" xfId="7915"/>
    <cellStyle name="Heading2" xfId="7916"/>
    <cellStyle name="Heading2 2" xfId="7917"/>
    <cellStyle name="Heading2 3" xfId="7918"/>
    <cellStyle name="Heading2 3 2" xfId="7919"/>
    <cellStyle name="Hyperlink 2" xfId="7920"/>
    <cellStyle name="Hyperlink 3" xfId="7921"/>
    <cellStyle name="Input [yellow]" xfId="7922"/>
    <cellStyle name="Input [yellow] 2" xfId="7923"/>
    <cellStyle name="Input [yellow] 2 2" xfId="7924"/>
    <cellStyle name="Input [yellow] 2 3" xfId="7925"/>
    <cellStyle name="Input [yellow] 3" xfId="7926"/>
    <cellStyle name="Input [yellow] 3 2" xfId="7927"/>
    <cellStyle name="Input [yellow] 3 3" xfId="7928"/>
    <cellStyle name="Input [yellow] 4" xfId="7929"/>
    <cellStyle name="Input [yellow] 4 2" xfId="7930"/>
    <cellStyle name="Input [yellow] 4 3" xfId="7931"/>
    <cellStyle name="Input [yellow] 5" xfId="7932"/>
    <cellStyle name="Input [yellow] 5 2" xfId="7933"/>
    <cellStyle name="Input [yellow] 6" xfId="7934"/>
    <cellStyle name="Input [yellow]_(C) WHE Proforma with ITC cash grant 10 Yr Amort_for deferral_102809" xfId="7935"/>
    <cellStyle name="Input 10" xfId="7936"/>
    <cellStyle name="Input 11" xfId="7937"/>
    <cellStyle name="Input 12" xfId="7938"/>
    <cellStyle name="Input 13" xfId="7939"/>
    <cellStyle name="Input 14" xfId="7940"/>
    <cellStyle name="Input 15" xfId="7941"/>
    <cellStyle name="Input 16" xfId="7942"/>
    <cellStyle name="Input 17" xfId="7943"/>
    <cellStyle name="Input 18" xfId="7944"/>
    <cellStyle name="Input 19" xfId="7945"/>
    <cellStyle name="Input 2" xfId="7946"/>
    <cellStyle name="Input 2 2" xfId="7947"/>
    <cellStyle name="Input 2 2 2" xfId="7948"/>
    <cellStyle name="Input 2 3" xfId="7949"/>
    <cellStyle name="Input 20" xfId="7950"/>
    <cellStyle name="Input 21" xfId="7951"/>
    <cellStyle name="Input 22" xfId="7952"/>
    <cellStyle name="Input 3" xfId="7953"/>
    <cellStyle name="Input 3 2" xfId="7954"/>
    <cellStyle name="Input 3 3" xfId="7955"/>
    <cellStyle name="Input 3 4" xfId="7956"/>
    <cellStyle name="Input 4" xfId="7957"/>
    <cellStyle name="Input 4 2" xfId="7958"/>
    <cellStyle name="Input 4 3" xfId="7959"/>
    <cellStyle name="Input 5" xfId="7960"/>
    <cellStyle name="Input 6" xfId="7961"/>
    <cellStyle name="Input 7" xfId="7962"/>
    <cellStyle name="Input 8" xfId="7963"/>
    <cellStyle name="Input 9" xfId="7964"/>
    <cellStyle name="Input Cells" xfId="7965"/>
    <cellStyle name="Input Cells 2" xfId="7966"/>
    <cellStyle name="Input Cells Percent" xfId="7967"/>
    <cellStyle name="Input Cells Percent 2" xfId="7968"/>
    <cellStyle name="Input Cells Percent_AURORA Total New" xfId="7969"/>
    <cellStyle name="Input Cells_4.34E Mint Farm Deferral" xfId="7970"/>
    <cellStyle name="line b - Style6" xfId="9553"/>
    <cellStyle name="Lines" xfId="7971"/>
    <cellStyle name="Lines 2" xfId="7972"/>
    <cellStyle name="Lines 3" xfId="7973"/>
    <cellStyle name="Lines_Electric Rev Req Model (2009 GRC) Rebuttal" xfId="7974"/>
    <cellStyle name="LINKED" xfId="7975"/>
    <cellStyle name="LINKED 2" xfId="7976"/>
    <cellStyle name="LINKED 2 2" xfId="7977"/>
    <cellStyle name="Linked Cell 2" xfId="7978"/>
    <cellStyle name="Linked Cell 2 2" xfId="7979"/>
    <cellStyle name="Linked Cell 2 2 2" xfId="7980"/>
    <cellStyle name="Linked Cell 2 3" xfId="7981"/>
    <cellStyle name="Linked Cell 3" xfId="7982"/>
    <cellStyle name="Linked Cell 3 2" xfId="7983"/>
    <cellStyle name="Linked Cell 3 3" xfId="7984"/>
    <cellStyle name="Linked Cell 3 4" xfId="7985"/>
    <cellStyle name="Linked Cell 4" xfId="7986"/>
    <cellStyle name="Linked Cell 5" xfId="7987"/>
    <cellStyle name="Linked Cell 6" xfId="7988"/>
    <cellStyle name="Millares [0]_2AV_M_M " xfId="9554"/>
    <cellStyle name="Millares_2AV_M_M " xfId="9555"/>
    <cellStyle name="modified border" xfId="7989"/>
    <cellStyle name="modified border 2" xfId="7990"/>
    <cellStyle name="modified border 3" xfId="7991"/>
    <cellStyle name="modified border 4" xfId="7992"/>
    <cellStyle name="modified border 5" xfId="7993"/>
    <cellStyle name="modified border 5 2" xfId="7994"/>
    <cellStyle name="modified border_4.34E Mint Farm Deferral" xfId="7995"/>
    <cellStyle name="modified border1" xfId="7996"/>
    <cellStyle name="modified border1 2" xfId="7997"/>
    <cellStyle name="modified border1 3" xfId="7998"/>
    <cellStyle name="modified border1 4" xfId="7999"/>
    <cellStyle name="modified border1 5" xfId="8000"/>
    <cellStyle name="modified border1 5 2" xfId="8001"/>
    <cellStyle name="modified border1_4.34E Mint Farm Deferral" xfId="8002"/>
    <cellStyle name="Moneda [0]_2AV_M_M " xfId="9556"/>
    <cellStyle name="Moneda_2AV_M_M " xfId="9557"/>
    <cellStyle name="Neutral 2" xfId="8003"/>
    <cellStyle name="Neutral 2 2" xfId="8004"/>
    <cellStyle name="Neutral 2 2 2" xfId="8005"/>
    <cellStyle name="Neutral 2 3" xfId="8006"/>
    <cellStyle name="Neutral 3" xfId="8007"/>
    <cellStyle name="Neutral 3 2" xfId="8008"/>
    <cellStyle name="Neutral 3 3" xfId="8009"/>
    <cellStyle name="Neutral 3 4" xfId="8010"/>
    <cellStyle name="Neutral 4" xfId="8011"/>
    <cellStyle name="Neutral 5" xfId="8012"/>
    <cellStyle name="Neutral 6" xfId="8013"/>
    <cellStyle name="no dec" xfId="8014"/>
    <cellStyle name="no dec 2" xfId="8015"/>
    <cellStyle name="no dec 2 2" xfId="8016"/>
    <cellStyle name="no dec 3" xfId="8017"/>
    <cellStyle name="Normal" xfId="0" builtinId="0"/>
    <cellStyle name="Normal - Style1" xfId="8018"/>
    <cellStyle name="Normal - Style1 2" xfId="8019"/>
    <cellStyle name="Normal - Style1 2 2" xfId="8020"/>
    <cellStyle name="Normal - Style1 2 2 2" xfId="8021"/>
    <cellStyle name="Normal - Style1 2 3" xfId="8022"/>
    <cellStyle name="Normal - Style1 3" xfId="8023"/>
    <cellStyle name="Normal - Style1 3 2" xfId="8024"/>
    <cellStyle name="Normal - Style1 3 2 2" xfId="8025"/>
    <cellStyle name="Normal - Style1 3 3" xfId="8026"/>
    <cellStyle name="Normal - Style1 4" xfId="8027"/>
    <cellStyle name="Normal - Style1 4 2" xfId="8028"/>
    <cellStyle name="Normal - Style1 4 2 2" xfId="8029"/>
    <cellStyle name="Normal - Style1 4 3" xfId="8030"/>
    <cellStyle name="Normal - Style1 5" xfId="8031"/>
    <cellStyle name="Normal - Style1 5 2" xfId="8032"/>
    <cellStyle name="Normal - Style1 5 3" xfId="8033"/>
    <cellStyle name="Normal - Style1 6" xfId="8034"/>
    <cellStyle name="Normal - Style1 6 2" xfId="8035"/>
    <cellStyle name="Normal - Style1 6 2 2" xfId="8036"/>
    <cellStyle name="Normal - Style1 6 3" xfId="8037"/>
    <cellStyle name="Normal - Style1 6 4" xfId="8038"/>
    <cellStyle name="Normal - Style1_(C) WHE Proforma with ITC cash grant 10 Yr Amort_for deferral_102809" xfId="8039"/>
    <cellStyle name="Normal 1" xfId="8040"/>
    <cellStyle name="Normal 1 2" xfId="8041"/>
    <cellStyle name="Normal 10" xfId="8042"/>
    <cellStyle name="Normal 10 2" xfId="8043"/>
    <cellStyle name="Normal 10 2 2" xfId="8044"/>
    <cellStyle name="Normal 10 2 2 2" xfId="8045"/>
    <cellStyle name="Normal 10 2 3" xfId="8046"/>
    <cellStyle name="Normal 10 3" xfId="8047"/>
    <cellStyle name="Normal 10 3 2" xfId="8048"/>
    <cellStyle name="Normal 10 3 2 2" xfId="8049"/>
    <cellStyle name="Normal 10 3 3" xfId="8050"/>
    <cellStyle name="Normal 10 4" xfId="8051"/>
    <cellStyle name="Normal 10 4 2" xfId="8052"/>
    <cellStyle name="Normal 10 4 2 2" xfId="8053"/>
    <cellStyle name="Normal 10 4 3" xfId="8054"/>
    <cellStyle name="Normal 10 5" xfId="8055"/>
    <cellStyle name="Normal 10 5 2" xfId="8056"/>
    <cellStyle name="Normal 10 5 3" xfId="8057"/>
    <cellStyle name="Normal 10 6" xfId="8058"/>
    <cellStyle name="Normal 10 6 2" xfId="8059"/>
    <cellStyle name="Normal 10 7" xfId="8060"/>
    <cellStyle name="Normal 10 8" xfId="8061"/>
    <cellStyle name="Normal 10_ Price Inputs" xfId="8062"/>
    <cellStyle name="Normal 100" xfId="8063"/>
    <cellStyle name="Normal 101" xfId="8064"/>
    <cellStyle name="Normal 102" xfId="8065"/>
    <cellStyle name="Normal 103" xfId="8066"/>
    <cellStyle name="Normal 104" xfId="8067"/>
    <cellStyle name="Normal 105" xfId="8068"/>
    <cellStyle name="Normal 106" xfId="8069"/>
    <cellStyle name="Normal 107" xfId="8070"/>
    <cellStyle name="Normal 108" xfId="8071"/>
    <cellStyle name="Normal 109" xfId="8072"/>
    <cellStyle name="Normal 11" xfId="8073"/>
    <cellStyle name="Normal 11 2" xfId="8074"/>
    <cellStyle name="Normal 11 2 2" xfId="8075"/>
    <cellStyle name="Normal 11 2 2 2" xfId="8076"/>
    <cellStyle name="Normal 11 2 3" xfId="8077"/>
    <cellStyle name="Normal 11 3" xfId="8078"/>
    <cellStyle name="Normal 11 3 2" xfId="8079"/>
    <cellStyle name="Normal 11 3 3" xfId="8080"/>
    <cellStyle name="Normal 11 4" xfId="8081"/>
    <cellStyle name="Normal 11 4 2" xfId="8082"/>
    <cellStyle name="Normal 11 5" xfId="8083"/>
    <cellStyle name="Normal 11 6" xfId="8084"/>
    <cellStyle name="Normal 11_16.37E Wild Horse Expansion DeferralRevwrkingfile SF" xfId="8085"/>
    <cellStyle name="Normal 110" xfId="8086"/>
    <cellStyle name="Normal 111" xfId="8087"/>
    <cellStyle name="Normal 112" xfId="8088"/>
    <cellStyle name="Normal 113" xfId="8089"/>
    <cellStyle name="Normal 114" xfId="8090"/>
    <cellStyle name="Normal 115" xfId="8091"/>
    <cellStyle name="Normal 115 2" xfId="9574"/>
    <cellStyle name="Normal 116" xfId="8092"/>
    <cellStyle name="Normal 117" xfId="9304"/>
    <cellStyle name="Normal 118" xfId="9569"/>
    <cellStyle name="Normal 119" xfId="9571"/>
    <cellStyle name="Normal 12" xfId="8093"/>
    <cellStyle name="Normal 12 2" xfId="8094"/>
    <cellStyle name="Normal 12 2 2" xfId="8095"/>
    <cellStyle name="Normal 12 2 2 2" xfId="8096"/>
    <cellStyle name="Normal 12 2 3" xfId="8097"/>
    <cellStyle name="Normal 12 3" xfId="8098"/>
    <cellStyle name="Normal 12 3 2" xfId="8099"/>
    <cellStyle name="Normal 12 3 3" xfId="8100"/>
    <cellStyle name="Normal 12 4" xfId="8101"/>
    <cellStyle name="Normal 12 4 2" xfId="8102"/>
    <cellStyle name="Normal 12 5" xfId="8103"/>
    <cellStyle name="Normal 12 6" xfId="8104"/>
    <cellStyle name="Normal 120" xfId="9577"/>
    <cellStyle name="Normal 121" xfId="9578"/>
    <cellStyle name="Normal 122" xfId="9580"/>
    <cellStyle name="Normal 123" xfId="9582"/>
    <cellStyle name="Normal 124" xfId="9584"/>
    <cellStyle name="Normal 13" xfId="8105"/>
    <cellStyle name="Normal 13 2" xfId="8106"/>
    <cellStyle name="Normal 13 2 2" xfId="8107"/>
    <cellStyle name="Normal 13 2 2 2" xfId="8108"/>
    <cellStyle name="Normal 13 2 3" xfId="8109"/>
    <cellStyle name="Normal 13 3" xfId="8110"/>
    <cellStyle name="Normal 13 3 2" xfId="8111"/>
    <cellStyle name="Normal 13 3 3" xfId="8112"/>
    <cellStyle name="Normal 13 4" xfId="8113"/>
    <cellStyle name="Normal 13 4 2" xfId="8114"/>
    <cellStyle name="Normal 13 5" xfId="8115"/>
    <cellStyle name="Normal 13 6" xfId="8116"/>
    <cellStyle name="Normal 14" xfId="8117"/>
    <cellStyle name="Normal 14 2" xfId="8118"/>
    <cellStyle name="Normal 14 2 2" xfId="8119"/>
    <cellStyle name="Normal 14 3" xfId="8120"/>
    <cellStyle name="Normal 15" xfId="8121"/>
    <cellStyle name="Normal 15 2" xfId="8122"/>
    <cellStyle name="Normal 15 3" xfId="8123"/>
    <cellStyle name="Normal 15 3 2" xfId="8124"/>
    <cellStyle name="Normal 15 3 3" xfId="8125"/>
    <cellStyle name="Normal 15 4" xfId="8126"/>
    <cellStyle name="Normal 15 4 2" xfId="8127"/>
    <cellStyle name="Normal 15 5" xfId="8128"/>
    <cellStyle name="Normal 15 6" xfId="8129"/>
    <cellStyle name="Normal 16" xfId="8130"/>
    <cellStyle name="Normal 16 2" xfId="8131"/>
    <cellStyle name="Normal 16 3" xfId="8132"/>
    <cellStyle name="Normal 16 3 2" xfId="8133"/>
    <cellStyle name="Normal 16 3 3" xfId="8134"/>
    <cellStyle name="Normal 16 4" xfId="8135"/>
    <cellStyle name="Normal 16 4 2" xfId="8136"/>
    <cellStyle name="Normal 16 5" xfId="8137"/>
    <cellStyle name="Normal 16 6" xfId="8138"/>
    <cellStyle name="Normal 17" xfId="8139"/>
    <cellStyle name="Normal 17 2" xfId="8140"/>
    <cellStyle name="Normal 17 3" xfId="8141"/>
    <cellStyle name="Normal 17 3 2" xfId="8142"/>
    <cellStyle name="Normal 17 4" xfId="8143"/>
    <cellStyle name="Normal 18" xfId="8144"/>
    <cellStyle name="Normal 18 2" xfId="8145"/>
    <cellStyle name="Normal 18 3" xfId="8146"/>
    <cellStyle name="Normal 18 3 2" xfId="8147"/>
    <cellStyle name="Normal 18 4" xfId="8148"/>
    <cellStyle name="Normal 19" xfId="8149"/>
    <cellStyle name="Normal 19 2" xfId="8150"/>
    <cellStyle name="Normal 19 3" xfId="8151"/>
    <cellStyle name="Normal 19 3 2" xfId="8152"/>
    <cellStyle name="Normal 2" xfId="8153"/>
    <cellStyle name="Normal 2 10" xfId="8154"/>
    <cellStyle name="Normal 2 10 2" xfId="8155"/>
    <cellStyle name="Normal 2 11" xfId="8156"/>
    <cellStyle name="Normal 2 11 2" xfId="8157"/>
    <cellStyle name="Normal 2 12" xfId="8158"/>
    <cellStyle name="Normal 2 13" xfId="8159"/>
    <cellStyle name="Normal 2 2" xfId="8160"/>
    <cellStyle name="Normal 2 2 2" xfId="8161"/>
    <cellStyle name="Normal 2 2 2 2" xfId="8162"/>
    <cellStyle name="Normal 2 2 2 2 2" xfId="8163"/>
    <cellStyle name="Normal 2 2 2 3" xfId="8164"/>
    <cellStyle name="Normal 2 2 2 3 2" xfId="8165"/>
    <cellStyle name="Normal 2 2 2 4" xfId="8166"/>
    <cellStyle name="Normal 2 2 2_DEM-WP(C) Chelan Power Costs" xfId="8167"/>
    <cellStyle name="Normal 2 2 3" xfId="8168"/>
    <cellStyle name="Normal 2 2 3 2" xfId="8169"/>
    <cellStyle name="Normal 2 2 4" xfId="8170"/>
    <cellStyle name="Normal 2 2 4 2" xfId="8171"/>
    <cellStyle name="Normal 2 2 5" xfId="8172"/>
    <cellStyle name="Normal 2 2_ Price Inputs" xfId="8173"/>
    <cellStyle name="Normal 2 3" xfId="8174"/>
    <cellStyle name="Normal 2 3 2" xfId="8175"/>
    <cellStyle name="Normal 2 3 3" xfId="8176"/>
    <cellStyle name="Normal 2 4" xfId="8177"/>
    <cellStyle name="Normal 2 4 2" xfId="8178"/>
    <cellStyle name="Normal 2 5" xfId="8179"/>
    <cellStyle name="Normal 2 5 2" xfId="8180"/>
    <cellStyle name="Normal 2 6" xfId="8181"/>
    <cellStyle name="Normal 2 6 2" xfId="8182"/>
    <cellStyle name="Normal 2 6 2 2" xfId="8183"/>
    <cellStyle name="Normal 2 6 3" xfId="8184"/>
    <cellStyle name="Normal 2 7" xfId="8185"/>
    <cellStyle name="Normal 2 7 2" xfId="8186"/>
    <cellStyle name="Normal 2 7 2 2" xfId="8187"/>
    <cellStyle name="Normal 2 7 3" xfId="8188"/>
    <cellStyle name="Normal 2 8" xfId="8189"/>
    <cellStyle name="Normal 2 8 2" xfId="8190"/>
    <cellStyle name="Normal 2 8 2 2" xfId="8191"/>
    <cellStyle name="Normal 2 8 2 2 2" xfId="8192"/>
    <cellStyle name="Normal 2 8 2 3" xfId="8193"/>
    <cellStyle name="Normal 2 8 3" xfId="8194"/>
    <cellStyle name="Normal 2 8 3 2" xfId="8195"/>
    <cellStyle name="Normal 2 8 4" xfId="8196"/>
    <cellStyle name="Normal 2 9" xfId="8197"/>
    <cellStyle name="Normal 2 9 2" xfId="8198"/>
    <cellStyle name="Normal 2 9 2 2" xfId="8199"/>
    <cellStyle name="Normal 2 9 3" xfId="8200"/>
    <cellStyle name="Normal 2_16.37E Wild Horse Expansion DeferralRevwrkingfile SF" xfId="8201"/>
    <cellStyle name="Normal 20" xfId="8202"/>
    <cellStyle name="Normal 20 2" xfId="8203"/>
    <cellStyle name="Normal 20 2 2" xfId="8204"/>
    <cellStyle name="Normal 20 3" xfId="8205"/>
    <cellStyle name="Normal 20 3 2" xfId="8206"/>
    <cellStyle name="Normal 20 4" xfId="8207"/>
    <cellStyle name="Normal 20 4 2" xfId="8208"/>
    <cellStyle name="Normal 20 5" xfId="8209"/>
    <cellStyle name="Normal 20 6" xfId="9567"/>
    <cellStyle name="Normal 21" xfId="8210"/>
    <cellStyle name="Normal 21 2" xfId="8211"/>
    <cellStyle name="Normal 21 2 2" xfId="8212"/>
    <cellStyle name="Normal 21 2 3" xfId="8213"/>
    <cellStyle name="Normal 21 3" xfId="8214"/>
    <cellStyle name="Normal 21 3 2" xfId="8215"/>
    <cellStyle name="Normal 21 4" xfId="8216"/>
    <cellStyle name="Normal 21 5" xfId="8217"/>
    <cellStyle name="Normal 21_4 31E Reg Asset  Liab and EXH D" xfId="8218"/>
    <cellStyle name="Normal 22" xfId="8219"/>
    <cellStyle name="Normal 22 2" xfId="8220"/>
    <cellStyle name="Normal 22 2 2" xfId="8221"/>
    <cellStyle name="Normal 22 2 3" xfId="8222"/>
    <cellStyle name="Normal 22 3" xfId="8223"/>
    <cellStyle name="Normal 22 3 2" xfId="8224"/>
    <cellStyle name="Normal 22 4" xfId="8225"/>
    <cellStyle name="Normal 22 5" xfId="8226"/>
    <cellStyle name="Normal 23" xfId="8227"/>
    <cellStyle name="Normal 23 2" xfId="8228"/>
    <cellStyle name="Normal 23 2 2" xfId="8229"/>
    <cellStyle name="Normal 23 2 3" xfId="8230"/>
    <cellStyle name="Normal 23 3" xfId="8231"/>
    <cellStyle name="Normal 23 3 2" xfId="8232"/>
    <cellStyle name="Normal 23 4" xfId="8233"/>
    <cellStyle name="Normal 23 5" xfId="8234"/>
    <cellStyle name="Normal 24" xfId="8235"/>
    <cellStyle name="Normal 24 2" xfId="8236"/>
    <cellStyle name="Normal 24 2 2" xfId="8237"/>
    <cellStyle name="Normal 24 2 3" xfId="8238"/>
    <cellStyle name="Normal 24 3" xfId="8239"/>
    <cellStyle name="Normal 24 3 2" xfId="8240"/>
    <cellStyle name="Normal 24 4" xfId="8241"/>
    <cellStyle name="Normal 24 5" xfId="8242"/>
    <cellStyle name="Normal 24_PCA 11 -  Exhibit D Apr 2012 fr A Kellogg v2" xfId="8243"/>
    <cellStyle name="Normal 25" xfId="8244"/>
    <cellStyle name="Normal 25 2" xfId="8245"/>
    <cellStyle name="Normal 25 2 2" xfId="8246"/>
    <cellStyle name="Normal 25 2 3" xfId="8247"/>
    <cellStyle name="Normal 25 3" xfId="8248"/>
    <cellStyle name="Normal 25 3 2" xfId="8249"/>
    <cellStyle name="Normal 25 4" xfId="8250"/>
    <cellStyle name="Normal 25 5" xfId="8251"/>
    <cellStyle name="Normal 26" xfId="8252"/>
    <cellStyle name="Normal 26 2" xfId="8253"/>
    <cellStyle name="Normal 26 2 2" xfId="8254"/>
    <cellStyle name="Normal 26 2 3" xfId="8255"/>
    <cellStyle name="Normal 26 3" xfId="8256"/>
    <cellStyle name="Normal 26 3 2" xfId="8257"/>
    <cellStyle name="Normal 26 4" xfId="8258"/>
    <cellStyle name="Normal 26 5" xfId="8259"/>
    <cellStyle name="Normal 27" xfId="8260"/>
    <cellStyle name="Normal 27 2" xfId="8261"/>
    <cellStyle name="Normal 27 2 2" xfId="8262"/>
    <cellStyle name="Normal 27 2 3" xfId="8263"/>
    <cellStyle name="Normal 27 3" xfId="8264"/>
    <cellStyle name="Normal 27 3 2" xfId="8265"/>
    <cellStyle name="Normal 27 4" xfId="8266"/>
    <cellStyle name="Normal 27 5" xfId="8267"/>
    <cellStyle name="Normal 28" xfId="8268"/>
    <cellStyle name="Normal 28 2" xfId="8269"/>
    <cellStyle name="Normal 28 2 2" xfId="8270"/>
    <cellStyle name="Normal 28 2 3" xfId="8271"/>
    <cellStyle name="Normal 28 3" xfId="8272"/>
    <cellStyle name="Normal 28 3 2" xfId="8273"/>
    <cellStyle name="Normal 28 4" xfId="8274"/>
    <cellStyle name="Normal 28 5" xfId="8275"/>
    <cellStyle name="Normal 29" xfId="8276"/>
    <cellStyle name="Normal 29 2" xfId="8277"/>
    <cellStyle name="Normal 29 2 2" xfId="8278"/>
    <cellStyle name="Normal 29 2 3" xfId="8279"/>
    <cellStyle name="Normal 29 3" xfId="8280"/>
    <cellStyle name="Normal 29 3 2" xfId="8281"/>
    <cellStyle name="Normal 29 4" xfId="8282"/>
    <cellStyle name="Normal 29 5" xfId="8283"/>
    <cellStyle name="Normal 3" xfId="8284"/>
    <cellStyle name="Normal 3 2" xfId="8285"/>
    <cellStyle name="Normal 3 2 2" xfId="8286"/>
    <cellStyle name="Normal 3 2 2 2" xfId="8287"/>
    <cellStyle name="Normal 3 2 3" xfId="8288"/>
    <cellStyle name="Normal 3 2_DEM-WP(C) Chelan Power Costs" xfId="8289"/>
    <cellStyle name="Normal 3 3" xfId="8290"/>
    <cellStyle name="Normal 3 3 2" xfId="8291"/>
    <cellStyle name="Normal 3 3 2 2" xfId="8292"/>
    <cellStyle name="Normal 3 3 3" xfId="8293"/>
    <cellStyle name="Normal 3 4" xfId="8294"/>
    <cellStyle name="Normal 3 4 2" xfId="8295"/>
    <cellStyle name="Normal 3 4 2 2" xfId="8296"/>
    <cellStyle name="Normal 3 4 3" xfId="8297"/>
    <cellStyle name="Normal 3 4 3 2" xfId="8298"/>
    <cellStyle name="Normal 3 4 4" xfId="8299"/>
    <cellStyle name="Normal 3 4 4 2" xfId="8300"/>
    <cellStyle name="Normal 3 5" xfId="8301"/>
    <cellStyle name="Normal 3 5 2" xfId="8302"/>
    <cellStyle name="Normal 3 6" xfId="9558"/>
    <cellStyle name="Normal 3_ Price Inputs" xfId="8303"/>
    <cellStyle name="Normal 30" xfId="8304"/>
    <cellStyle name="Normal 30 2" xfId="8305"/>
    <cellStyle name="Normal 30 2 2" xfId="8306"/>
    <cellStyle name="Normal 30 2 3" xfId="8307"/>
    <cellStyle name="Normal 30 3" xfId="8308"/>
    <cellStyle name="Normal 30 3 2" xfId="8309"/>
    <cellStyle name="Normal 30 4" xfId="8310"/>
    <cellStyle name="Normal 30 5" xfId="8311"/>
    <cellStyle name="Normal 31" xfId="8312"/>
    <cellStyle name="Normal 31 2" xfId="8313"/>
    <cellStyle name="Normal 31 2 2" xfId="8314"/>
    <cellStyle name="Normal 31 2 3" xfId="8315"/>
    <cellStyle name="Normal 31 3" xfId="8316"/>
    <cellStyle name="Normal 31 3 2" xfId="8317"/>
    <cellStyle name="Normal 31 4" xfId="8318"/>
    <cellStyle name="Normal 31 5" xfId="8319"/>
    <cellStyle name="Normal 32" xfId="8320"/>
    <cellStyle name="Normal 32 2" xfId="8321"/>
    <cellStyle name="Normal 32 2 2" xfId="8322"/>
    <cellStyle name="Normal 32 2 3" xfId="8323"/>
    <cellStyle name="Normal 32 3" xfId="8324"/>
    <cellStyle name="Normal 32 3 2" xfId="8325"/>
    <cellStyle name="Normal 32 4" xfId="8326"/>
    <cellStyle name="Normal 32 5" xfId="8327"/>
    <cellStyle name="Normal 33" xfId="8328"/>
    <cellStyle name="Normal 33 2" xfId="8329"/>
    <cellStyle name="Normal 33 2 2" xfId="8330"/>
    <cellStyle name="Normal 33 2 3" xfId="8331"/>
    <cellStyle name="Normal 33 3" xfId="8332"/>
    <cellStyle name="Normal 33 3 2" xfId="8333"/>
    <cellStyle name="Normal 33 4" xfId="8334"/>
    <cellStyle name="Normal 33 5" xfId="8335"/>
    <cellStyle name="Normal 34" xfId="8336"/>
    <cellStyle name="Normal 34 2" xfId="8337"/>
    <cellStyle name="Normal 34 2 2" xfId="8338"/>
    <cellStyle name="Normal 34 2 3" xfId="8339"/>
    <cellStyle name="Normal 34 3" xfId="8340"/>
    <cellStyle name="Normal 34 3 2" xfId="8341"/>
    <cellStyle name="Normal 34 4" xfId="8342"/>
    <cellStyle name="Normal 34 5" xfId="8343"/>
    <cellStyle name="Normal 35" xfId="8344"/>
    <cellStyle name="Normal 35 2" xfId="8345"/>
    <cellStyle name="Normal 35 2 2" xfId="8346"/>
    <cellStyle name="Normal 35 2 3" xfId="8347"/>
    <cellStyle name="Normal 35 3" xfId="8348"/>
    <cellStyle name="Normal 35 3 2" xfId="8349"/>
    <cellStyle name="Normal 35 4" xfId="8350"/>
    <cellStyle name="Normal 35 5" xfId="8351"/>
    <cellStyle name="Normal 36" xfId="8352"/>
    <cellStyle name="Normal 36 2" xfId="8353"/>
    <cellStyle name="Normal 36 2 2" xfId="8354"/>
    <cellStyle name="Normal 36 2 3" xfId="8355"/>
    <cellStyle name="Normal 36 3" xfId="8356"/>
    <cellStyle name="Normal 36 3 2" xfId="8357"/>
    <cellStyle name="Normal 36 4" xfId="8358"/>
    <cellStyle name="Normal 36 5" xfId="8359"/>
    <cellStyle name="Normal 37" xfId="8360"/>
    <cellStyle name="Normal 37 2" xfId="8361"/>
    <cellStyle name="Normal 37 2 2" xfId="8362"/>
    <cellStyle name="Normal 37 2 3" xfId="8363"/>
    <cellStyle name="Normal 37 3" xfId="8364"/>
    <cellStyle name="Normal 37 3 2" xfId="8365"/>
    <cellStyle name="Normal 37 4" xfId="8366"/>
    <cellStyle name="Normal 37 5" xfId="8367"/>
    <cellStyle name="Normal 38" xfId="8368"/>
    <cellStyle name="Normal 38 2" xfId="8369"/>
    <cellStyle name="Normal 38 2 2" xfId="8370"/>
    <cellStyle name="Normal 38 2 3" xfId="8371"/>
    <cellStyle name="Normal 38 3" xfId="8372"/>
    <cellStyle name="Normal 38 3 2" xfId="8373"/>
    <cellStyle name="Normal 38 4" xfId="8374"/>
    <cellStyle name="Normal 38 5" xfId="8375"/>
    <cellStyle name="Normal 39" xfId="8376"/>
    <cellStyle name="Normal 39 2" xfId="8377"/>
    <cellStyle name="Normal 39 2 2" xfId="8378"/>
    <cellStyle name="Normal 39 2 3" xfId="8379"/>
    <cellStyle name="Normal 39 3" xfId="8380"/>
    <cellStyle name="Normal 39 3 2" xfId="8381"/>
    <cellStyle name="Normal 39 4" xfId="8382"/>
    <cellStyle name="Normal 39 5" xfId="8383"/>
    <cellStyle name="Normal 4" xfId="8384"/>
    <cellStyle name="Normal 4 2" xfId="8385"/>
    <cellStyle name="Normal 4 2 2" xfId="8386"/>
    <cellStyle name="Normal 4 2 2 2" xfId="8387"/>
    <cellStyle name="Normal 4 2 2 3" xfId="8388"/>
    <cellStyle name="Normal 4 2 3" xfId="8389"/>
    <cellStyle name="Normal 4 2 3 2" xfId="8390"/>
    <cellStyle name="Normal 4 2 4" xfId="8391"/>
    <cellStyle name="Normal 4 2 5" xfId="8392"/>
    <cellStyle name="Normal 4 3" xfId="8393"/>
    <cellStyle name="Normal 4 3 2" xfId="8394"/>
    <cellStyle name="Normal 4 4" xfId="8395"/>
    <cellStyle name="Normal 4_ Price Inputs" xfId="8396"/>
    <cellStyle name="Normal 40" xfId="8397"/>
    <cellStyle name="Normal 40 2" xfId="8398"/>
    <cellStyle name="Normal 40 3" xfId="8399"/>
    <cellStyle name="Normal 40 4" xfId="8400"/>
    <cellStyle name="Normal 41" xfId="8401"/>
    <cellStyle name="Normal 41 2" xfId="8402"/>
    <cellStyle name="Normal 41 2 2" xfId="8403"/>
    <cellStyle name="Normal 41 3" xfId="8404"/>
    <cellStyle name="Normal 41 3 2" xfId="8405"/>
    <cellStyle name="Normal 41 4" xfId="8406"/>
    <cellStyle name="Normal 41 4 2" xfId="8407"/>
    <cellStyle name="Normal 42" xfId="8408"/>
    <cellStyle name="Normal 42 2" xfId="8409"/>
    <cellStyle name="Normal 42 2 2" xfId="8410"/>
    <cellStyle name="Normal 42 2 2 2" xfId="8411"/>
    <cellStyle name="Normal 42 2 3" xfId="8412"/>
    <cellStyle name="Normal 42 3" xfId="8413"/>
    <cellStyle name="Normal 42 3 2" xfId="8414"/>
    <cellStyle name="Normal 42 4" xfId="8415"/>
    <cellStyle name="Normal 42 4 2" xfId="8416"/>
    <cellStyle name="Normal 42 5" xfId="8417"/>
    <cellStyle name="Normal 42 5 2" xfId="8418"/>
    <cellStyle name="Normal 43" xfId="8419"/>
    <cellStyle name="Normal 43 2" xfId="8420"/>
    <cellStyle name="Normal 43 3" xfId="8421"/>
    <cellStyle name="Normal 43 3 2" xfId="8422"/>
    <cellStyle name="Normal 44" xfId="8423"/>
    <cellStyle name="Normal 44 2" xfId="8424"/>
    <cellStyle name="Normal 44 2 2" xfId="8425"/>
    <cellStyle name="Normal 44 2 2 2" xfId="8426"/>
    <cellStyle name="Normal 44 2 3" xfId="8427"/>
    <cellStyle name="Normal 44 2 4" xfId="8428"/>
    <cellStyle name="Normal 44 3" xfId="8429"/>
    <cellStyle name="Normal 44 3 2" xfId="8430"/>
    <cellStyle name="Normal 44 3 3" xfId="8431"/>
    <cellStyle name="Normal 44 4" xfId="8432"/>
    <cellStyle name="Normal 44 4 2" xfId="8433"/>
    <cellStyle name="Normal 44 5" xfId="8434"/>
    <cellStyle name="Normal 44 5 2" xfId="8435"/>
    <cellStyle name="Normal 44 6" xfId="8436"/>
    <cellStyle name="Normal 45" xfId="8437"/>
    <cellStyle name="Normal 45 2" xfId="8438"/>
    <cellStyle name="Normal 45 2 2" xfId="8439"/>
    <cellStyle name="Normal 45 3" xfId="8440"/>
    <cellStyle name="Normal 45 4" xfId="8441"/>
    <cellStyle name="Normal 45 5" xfId="8442"/>
    <cellStyle name="Normal 46" xfId="8443"/>
    <cellStyle name="Normal 46 2" xfId="8444"/>
    <cellStyle name="Normal 46 2 2" xfId="8445"/>
    <cellStyle name="Normal 46 2 3" xfId="8446"/>
    <cellStyle name="Normal 46 3" xfId="8447"/>
    <cellStyle name="Normal 46 4" xfId="8448"/>
    <cellStyle name="Normal 46 5" xfId="8449"/>
    <cellStyle name="Normal 47" xfId="8450"/>
    <cellStyle name="Normal 47 2" xfId="8451"/>
    <cellStyle name="Normal 47 2 2" xfId="8452"/>
    <cellStyle name="Normal 47 3" xfId="8453"/>
    <cellStyle name="Normal 47 3 2" xfId="8454"/>
    <cellStyle name="Normal 47 4" xfId="8455"/>
    <cellStyle name="Normal 47 4 2" xfId="8456"/>
    <cellStyle name="Normal 48" xfId="8457"/>
    <cellStyle name="Normal 48 2" xfId="8458"/>
    <cellStyle name="Normal 48 2 2" xfId="8459"/>
    <cellStyle name="Normal 48 3" xfId="8460"/>
    <cellStyle name="Normal 48 3 2" xfId="8461"/>
    <cellStyle name="Normal 48 4" xfId="8462"/>
    <cellStyle name="Normal 48 4 2" xfId="8463"/>
    <cellStyle name="Normal 49" xfId="8464"/>
    <cellStyle name="Normal 49 2" xfId="8465"/>
    <cellStyle name="Normal 49 2 2" xfId="8466"/>
    <cellStyle name="Normal 49 3" xfId="8467"/>
    <cellStyle name="Normal 49 3 2" xfId="8468"/>
    <cellStyle name="Normal 49 4" xfId="8469"/>
    <cellStyle name="Normal 49 4 2" xfId="8470"/>
    <cellStyle name="Normal 5" xfId="8471"/>
    <cellStyle name="Normal 5 2" xfId="8472"/>
    <cellStyle name="Normal 5 2 2" xfId="8473"/>
    <cellStyle name="Normal 5 3" xfId="8474"/>
    <cellStyle name="Normal 50" xfId="8475"/>
    <cellStyle name="Normal 50 2" xfId="8476"/>
    <cellStyle name="Normal 50 2 2" xfId="8477"/>
    <cellStyle name="Normal 50 3" xfId="8478"/>
    <cellStyle name="Normal 50 3 2" xfId="8479"/>
    <cellStyle name="Normal 50 4" xfId="8480"/>
    <cellStyle name="Normal 50 4 2" xfId="8481"/>
    <cellStyle name="Normal 51" xfId="8482"/>
    <cellStyle name="Normal 51 2" xfId="8483"/>
    <cellStyle name="Normal 51 2 2" xfId="8484"/>
    <cellStyle name="Normal 51 2 3" xfId="8485"/>
    <cellStyle name="Normal 51 3" xfId="8486"/>
    <cellStyle name="Normal 51 4" xfId="8487"/>
    <cellStyle name="Normal 51 5" xfId="8488"/>
    <cellStyle name="Normal 52" xfId="8489"/>
    <cellStyle name="Normal 53" xfId="8490"/>
    <cellStyle name="Normal 53 2" xfId="8491"/>
    <cellStyle name="Normal 53 3" xfId="8492"/>
    <cellStyle name="Normal 53 3 2" xfId="8493"/>
    <cellStyle name="Normal 53 4" xfId="8494"/>
    <cellStyle name="Normal 54" xfId="8495"/>
    <cellStyle name="Normal 54 2" xfId="8496"/>
    <cellStyle name="Normal 54 3" xfId="8497"/>
    <cellStyle name="Normal 54 3 2" xfId="8498"/>
    <cellStyle name="Normal 54 4" xfId="8499"/>
    <cellStyle name="Normal 55" xfId="8500"/>
    <cellStyle name="Normal 55 2" xfId="8501"/>
    <cellStyle name="Normal 55 2 2" xfId="8502"/>
    <cellStyle name="Normal 55 3" xfId="8503"/>
    <cellStyle name="Normal 56" xfId="8504"/>
    <cellStyle name="Normal 56 2" xfId="8505"/>
    <cellStyle name="Normal 56 2 2" xfId="8506"/>
    <cellStyle name="Normal 56 3" xfId="8507"/>
    <cellStyle name="Normal 57" xfId="8508"/>
    <cellStyle name="Normal 57 2" xfId="8509"/>
    <cellStyle name="Normal 58" xfId="8510"/>
    <cellStyle name="Normal 58 2" xfId="8511"/>
    <cellStyle name="Normal 59" xfId="8512"/>
    <cellStyle name="Normal 59 2" xfId="8513"/>
    <cellStyle name="Normal 6" xfId="8514"/>
    <cellStyle name="Normal 6 2" xfId="8515"/>
    <cellStyle name="Normal 6 2 2" xfId="8516"/>
    <cellStyle name="Normal 6 2 2 2" xfId="8517"/>
    <cellStyle name="Normal 6 2 3" xfId="8518"/>
    <cellStyle name="Normal 6 3" xfId="8519"/>
    <cellStyle name="Normal 6_2010 PTC's Sept10_Aug11 (Version 4)" xfId="9559"/>
    <cellStyle name="Normal 60" xfId="8520"/>
    <cellStyle name="Normal 60 2" xfId="8521"/>
    <cellStyle name="Normal 61" xfId="8522"/>
    <cellStyle name="Normal 61 2" xfId="8523"/>
    <cellStyle name="Normal 62" xfId="8524"/>
    <cellStyle name="Normal 62 2" xfId="8525"/>
    <cellStyle name="Normal 63" xfId="8526"/>
    <cellStyle name="Normal 63 2" xfId="8527"/>
    <cellStyle name="Normal 64" xfId="8528"/>
    <cellStyle name="Normal 64 2" xfId="8529"/>
    <cellStyle name="Normal 65" xfId="8530"/>
    <cellStyle name="Normal 65 2" xfId="8531"/>
    <cellStyle name="Normal 66" xfId="8532"/>
    <cellStyle name="Normal 66 2" xfId="8533"/>
    <cellStyle name="Normal 67" xfId="8534"/>
    <cellStyle name="Normal 67 2" xfId="8535"/>
    <cellStyle name="Normal 68" xfId="8536"/>
    <cellStyle name="Normal 68 2" xfId="8537"/>
    <cellStyle name="Normal 69" xfId="8538"/>
    <cellStyle name="Normal 69 2" xfId="8539"/>
    <cellStyle name="Normal 7" xfId="8540"/>
    <cellStyle name="Normal 7 2" xfId="8541"/>
    <cellStyle name="Normal 7 2 2" xfId="8542"/>
    <cellStyle name="Normal 7 2 2 2" xfId="8543"/>
    <cellStyle name="Normal 7 2 3" xfId="8544"/>
    <cellStyle name="Normal 7 3" xfId="8545"/>
    <cellStyle name="Normal 70" xfId="8546"/>
    <cellStyle name="Normal 70 2" xfId="8547"/>
    <cellStyle name="Normal 71" xfId="8548"/>
    <cellStyle name="Normal 71 2" xfId="8549"/>
    <cellStyle name="Normal 72" xfId="8550"/>
    <cellStyle name="Normal 72 2" xfId="8551"/>
    <cellStyle name="Normal 73" xfId="8552"/>
    <cellStyle name="Normal 73 2" xfId="8553"/>
    <cellStyle name="Normal 74" xfId="8554"/>
    <cellStyle name="Normal 75" xfId="8555"/>
    <cellStyle name="Normal 76" xfId="8556"/>
    <cellStyle name="Normal 77" xfId="8557"/>
    <cellStyle name="Normal 78" xfId="8558"/>
    <cellStyle name="Normal 79" xfId="8559"/>
    <cellStyle name="Normal 8" xfId="8560"/>
    <cellStyle name="Normal 8 2" xfId="8561"/>
    <cellStyle name="Normal 8 2 2" xfId="8562"/>
    <cellStyle name="Normal 8 2 2 2" xfId="8563"/>
    <cellStyle name="Normal 8 2 3" xfId="8564"/>
    <cellStyle name="Normal 8 3" xfId="8565"/>
    <cellStyle name="Normal 80" xfId="8566"/>
    <cellStyle name="Normal 81" xfId="8567"/>
    <cellStyle name="Normal 82" xfId="8568"/>
    <cellStyle name="Normal 83" xfId="8569"/>
    <cellStyle name="Normal 84" xfId="8570"/>
    <cellStyle name="Normal 85" xfId="8571"/>
    <cellStyle name="Normal 86" xfId="8572"/>
    <cellStyle name="Normal 87" xfId="8573"/>
    <cellStyle name="Normal 88" xfId="8574"/>
    <cellStyle name="Normal 89" xfId="8575"/>
    <cellStyle name="Normal 9" xfId="8576"/>
    <cellStyle name="Normal 9 2" xfId="8577"/>
    <cellStyle name="Normal 9 2 2" xfId="8578"/>
    <cellStyle name="Normal 9 2 2 2" xfId="8579"/>
    <cellStyle name="Normal 9 2 3" xfId="8580"/>
    <cellStyle name="Normal 90" xfId="8581"/>
    <cellStyle name="Normal 91" xfId="8582"/>
    <cellStyle name="Normal 92" xfId="8583"/>
    <cellStyle name="Normal 93" xfId="8584"/>
    <cellStyle name="Normal 94" xfId="8585"/>
    <cellStyle name="Normal 95" xfId="8586"/>
    <cellStyle name="Normal 96" xfId="8587"/>
    <cellStyle name="Normal 97" xfId="8588"/>
    <cellStyle name="Normal 98" xfId="8589"/>
    <cellStyle name="Normal 99" xfId="8590"/>
    <cellStyle name="Note 10" xfId="8591"/>
    <cellStyle name="Note 10 2" xfId="8592"/>
    <cellStyle name="Note 11" xfId="8593"/>
    <cellStyle name="Note 11 2" xfId="8594"/>
    <cellStyle name="Note 12" xfId="8595"/>
    <cellStyle name="Note 12 2" xfId="8596"/>
    <cellStyle name="Note 12 3" xfId="8597"/>
    <cellStyle name="Note 12 3 2" xfId="8598"/>
    <cellStyle name="Note 12 4" xfId="8599"/>
    <cellStyle name="Note 13" xfId="8600"/>
    <cellStyle name="Note 2" xfId="8601"/>
    <cellStyle name="Note 2 2" xfId="8602"/>
    <cellStyle name="Note 2 2 2" xfId="8603"/>
    <cellStyle name="Note 2 2 3" xfId="8604"/>
    <cellStyle name="Note 2 3" xfId="8605"/>
    <cellStyle name="Note 2 3 2" xfId="8606"/>
    <cellStyle name="Note 2 4" xfId="8607"/>
    <cellStyle name="Note 2_AURORA Total New" xfId="8608"/>
    <cellStyle name="Note 3" xfId="8609"/>
    <cellStyle name="Note 3 2" xfId="8610"/>
    <cellStyle name="Note 3 3" xfId="8611"/>
    <cellStyle name="Note 4" xfId="8612"/>
    <cellStyle name="Note 4 2" xfId="8613"/>
    <cellStyle name="Note 4 3" xfId="8614"/>
    <cellStyle name="Note 5" xfId="8615"/>
    <cellStyle name="Note 5 2" xfId="8616"/>
    <cellStyle name="Note 5 3" xfId="8617"/>
    <cellStyle name="Note 6" xfId="8618"/>
    <cellStyle name="Note 6 2" xfId="8619"/>
    <cellStyle name="Note 6 3" xfId="8620"/>
    <cellStyle name="Note 7" xfId="8621"/>
    <cellStyle name="Note 7 2" xfId="8622"/>
    <cellStyle name="Note 7 3" xfId="8623"/>
    <cellStyle name="Note 8" xfId="8624"/>
    <cellStyle name="Note 8 2" xfId="8625"/>
    <cellStyle name="Note 8 3" xfId="8626"/>
    <cellStyle name="Note 9" xfId="8627"/>
    <cellStyle name="Note 9 2" xfId="8628"/>
    <cellStyle name="Note 9 3" xfId="8629"/>
    <cellStyle name="Output 2" xfId="8630"/>
    <cellStyle name="Output 2 2" xfId="8631"/>
    <cellStyle name="Output 2 2 2" xfId="8632"/>
    <cellStyle name="Output 2 3" xfId="8633"/>
    <cellStyle name="Output 3" xfId="8634"/>
    <cellStyle name="Output 3 2" xfId="8635"/>
    <cellStyle name="Output 3 3" xfId="8636"/>
    <cellStyle name="Output 3 4" xfId="8637"/>
    <cellStyle name="Output 4" xfId="8638"/>
    <cellStyle name="Output 5" xfId="8639"/>
    <cellStyle name="Output 6" xfId="8640"/>
    <cellStyle name="Percen - Style1" xfId="8641"/>
    <cellStyle name="Percen - Style2" xfId="8642"/>
    <cellStyle name="Percen - Style3" xfId="8643"/>
    <cellStyle name="Percen - Style3 2" xfId="8644"/>
    <cellStyle name="Percen - Style3_Electric Rev Req Model (2009 GRC) Rebuttal" xfId="8645"/>
    <cellStyle name="Percent" xfId="1" builtinId="5"/>
    <cellStyle name="Percent (0)" xfId="9560"/>
    <cellStyle name="Percent [2]" xfId="8646"/>
    <cellStyle name="Percent [2] 2" xfId="8647"/>
    <cellStyle name="Percent [2] 2 2" xfId="8648"/>
    <cellStyle name="Percent [2] 2 2 2" xfId="8649"/>
    <cellStyle name="Percent [2] 2 3" xfId="8650"/>
    <cellStyle name="Percent [2] 3" xfId="8651"/>
    <cellStyle name="Percent [2] 3 2" xfId="8652"/>
    <cellStyle name="Percent [2] 3 2 2" xfId="8653"/>
    <cellStyle name="Percent [2] 3 3" xfId="8654"/>
    <cellStyle name="Percent [2] 3 3 2" xfId="8655"/>
    <cellStyle name="Percent [2] 3 4" xfId="8656"/>
    <cellStyle name="Percent [2] 3 4 2" xfId="8657"/>
    <cellStyle name="Percent [2] 4" xfId="8658"/>
    <cellStyle name="Percent [2] 4 2" xfId="8659"/>
    <cellStyle name="Percent [2] 5" xfId="8660"/>
    <cellStyle name="Percent 10" xfId="8661"/>
    <cellStyle name="Percent 10 2" xfId="8662"/>
    <cellStyle name="Percent 10 3" xfId="8663"/>
    <cellStyle name="Percent 10 3 2" xfId="8664"/>
    <cellStyle name="Percent 11" xfId="8665"/>
    <cellStyle name="Percent 11 2" xfId="8666"/>
    <cellStyle name="Percent 11 2 2" xfId="8667"/>
    <cellStyle name="Percent 11 3" xfId="8668"/>
    <cellStyle name="Percent 11 3 2" xfId="8669"/>
    <cellStyle name="Percent 11 4" xfId="8670"/>
    <cellStyle name="Percent 11 4 2" xfId="8671"/>
    <cellStyle name="Percent 12" xfId="8672"/>
    <cellStyle name="Percent 12 2" xfId="8673"/>
    <cellStyle name="Percent 12 2 2" xfId="8674"/>
    <cellStyle name="Percent 12 2 2 2" xfId="8675"/>
    <cellStyle name="Percent 12 2 3" xfId="8676"/>
    <cellStyle name="Percent 12 3" xfId="8677"/>
    <cellStyle name="Percent 12 3 2" xfId="8678"/>
    <cellStyle name="Percent 12 4" xfId="8679"/>
    <cellStyle name="Percent 12 4 2" xfId="8680"/>
    <cellStyle name="Percent 12 5" xfId="8681"/>
    <cellStyle name="Percent 12 5 2" xfId="8682"/>
    <cellStyle name="Percent 12 6" xfId="8683"/>
    <cellStyle name="Percent 13" xfId="8684"/>
    <cellStyle name="Percent 13 2" xfId="8685"/>
    <cellStyle name="Percent 13 2 2" xfId="8686"/>
    <cellStyle name="Percent 13 2 3" xfId="8687"/>
    <cellStyle name="Percent 13 3" xfId="8688"/>
    <cellStyle name="Percent 13 3 2" xfId="8689"/>
    <cellStyle name="Percent 13 4" xfId="8690"/>
    <cellStyle name="Percent 13 5" xfId="8691"/>
    <cellStyle name="Percent 14" xfId="8692"/>
    <cellStyle name="Percent 14 2" xfId="8693"/>
    <cellStyle name="Percent 14 2 2" xfId="8694"/>
    <cellStyle name="Percent 14 3" xfId="8695"/>
    <cellStyle name="Percent 14 4" xfId="8696"/>
    <cellStyle name="Percent 14 4 2" xfId="8697"/>
    <cellStyle name="Percent 14 5" xfId="8698"/>
    <cellStyle name="Percent 15" xfId="8699"/>
    <cellStyle name="Percent 15 2" xfId="8700"/>
    <cellStyle name="Percent 15 2 2" xfId="8701"/>
    <cellStyle name="Percent 15 2 3" xfId="8702"/>
    <cellStyle name="Percent 15 2 4" xfId="8703"/>
    <cellStyle name="Percent 15 3" xfId="8704"/>
    <cellStyle name="Percent 15 3 2" xfId="8705"/>
    <cellStyle name="Percent 15 4" xfId="8706"/>
    <cellStyle name="Percent 15 4 2" xfId="8707"/>
    <cellStyle name="Percent 15 5" xfId="8708"/>
    <cellStyle name="Percent 15 6" xfId="8709"/>
    <cellStyle name="Percent 16" xfId="8710"/>
    <cellStyle name="Percent 16 2" xfId="8711"/>
    <cellStyle name="Percent 16 2 2" xfId="8712"/>
    <cellStyle name="Percent 16 3" xfId="8713"/>
    <cellStyle name="Percent 16 3 2" xfId="8714"/>
    <cellStyle name="Percent 16 4" xfId="8715"/>
    <cellStyle name="Percent 16 4 2" xfId="8716"/>
    <cellStyle name="Percent 17" xfId="8717"/>
    <cellStyle name="Percent 17 2" xfId="8718"/>
    <cellStyle name="Percent 17 2 2" xfId="8719"/>
    <cellStyle name="Percent 17 3" xfId="8720"/>
    <cellStyle name="Percent 17 3 2" xfId="8721"/>
    <cellStyle name="Percent 17 4" xfId="8722"/>
    <cellStyle name="Percent 17 4 2" xfId="8723"/>
    <cellStyle name="Percent 18" xfId="8724"/>
    <cellStyle name="Percent 18 2" xfId="8725"/>
    <cellStyle name="Percent 18 2 2" xfId="8726"/>
    <cellStyle name="Percent 18 3" xfId="8727"/>
    <cellStyle name="Percent 18 3 2" xfId="8728"/>
    <cellStyle name="Percent 18 4" xfId="8729"/>
    <cellStyle name="Percent 18 4 2" xfId="8730"/>
    <cellStyle name="Percent 19" xfId="8731"/>
    <cellStyle name="Percent 19 2" xfId="8732"/>
    <cellStyle name="Percent 19 2 2" xfId="8733"/>
    <cellStyle name="Percent 19 3" xfId="8734"/>
    <cellStyle name="Percent 19 3 2" xfId="8735"/>
    <cellStyle name="Percent 19 4" xfId="8736"/>
    <cellStyle name="Percent 19 4 2" xfId="8737"/>
    <cellStyle name="Percent 2" xfId="8738"/>
    <cellStyle name="Percent 2 2" xfId="8739"/>
    <cellStyle name="Percent 2 2 2" xfId="8740"/>
    <cellStyle name="Percent 2 2 2 2" xfId="8741"/>
    <cellStyle name="Percent 2 2 3" xfId="8742"/>
    <cellStyle name="Percent 2 3" xfId="8743"/>
    <cellStyle name="Percent 2 3 2" xfId="8744"/>
    <cellStyle name="Percent 2 4" xfId="8745"/>
    <cellStyle name="Percent 2 4 2" xfId="8746"/>
    <cellStyle name="Percent 2 5" xfId="8747"/>
    <cellStyle name="Percent 20" xfId="8748"/>
    <cellStyle name="Percent 20 2" xfId="8749"/>
    <cellStyle name="Percent 20 2 2" xfId="8750"/>
    <cellStyle name="Percent 20 2 3" xfId="8751"/>
    <cellStyle name="Percent 20 2 4" xfId="8752"/>
    <cellStyle name="Percent 20 3" xfId="8753"/>
    <cellStyle name="Percent 20 4" xfId="8754"/>
    <cellStyle name="Percent 20 5" xfId="8755"/>
    <cellStyle name="Percent 21" xfId="8756"/>
    <cellStyle name="Percent 21 2" xfId="8757"/>
    <cellStyle name="Percent 21 3" xfId="8758"/>
    <cellStyle name="Percent 22" xfId="8759"/>
    <cellStyle name="Percent 22 2" xfId="8760"/>
    <cellStyle name="Percent 22 3" xfId="8761"/>
    <cellStyle name="Percent 22 3 2" xfId="8762"/>
    <cellStyle name="Percent 22 4" xfId="8763"/>
    <cellStyle name="Percent 23" xfId="8764"/>
    <cellStyle name="Percent 23 2" xfId="8765"/>
    <cellStyle name="Percent 23 3" xfId="8766"/>
    <cellStyle name="Percent 23 3 2" xfId="8767"/>
    <cellStyle name="Percent 23 4" xfId="8768"/>
    <cellStyle name="Percent 24" xfId="8769"/>
    <cellStyle name="Percent 24 2" xfId="8770"/>
    <cellStyle name="Percent 24 2 2" xfId="8771"/>
    <cellStyle name="Percent 24 3" xfId="8772"/>
    <cellStyle name="Percent 24 3 2" xfId="8773"/>
    <cellStyle name="Percent 24 4" xfId="8774"/>
    <cellStyle name="Percent 24 4 2" xfId="8775"/>
    <cellStyle name="Percent 24 5" xfId="8776"/>
    <cellStyle name="Percent 25" xfId="8777"/>
    <cellStyle name="Percent 25 2" xfId="8778"/>
    <cellStyle name="Percent 25 2 2" xfId="8779"/>
    <cellStyle name="Percent 25 3" xfId="8780"/>
    <cellStyle name="Percent 26" xfId="8781"/>
    <cellStyle name="Percent 26 2" xfId="8782"/>
    <cellStyle name="Percent 27" xfId="8783"/>
    <cellStyle name="Percent 27 2" xfId="8784"/>
    <cellStyle name="Percent 28" xfId="8785"/>
    <cellStyle name="Percent 28 2" xfId="8786"/>
    <cellStyle name="Percent 29" xfId="8787"/>
    <cellStyle name="Percent 29 2" xfId="8788"/>
    <cellStyle name="Percent 3" xfId="8789"/>
    <cellStyle name="Percent 3 2" xfId="8790"/>
    <cellStyle name="Percent 3 2 2" xfId="8791"/>
    <cellStyle name="Percent 3 2 2 2" xfId="8792"/>
    <cellStyle name="Percent 3 2 3" xfId="8793"/>
    <cellStyle name="Percent 3 3" xfId="8794"/>
    <cellStyle name="Percent 3 3 2" xfId="8795"/>
    <cellStyle name="Percent 3 4" xfId="8796"/>
    <cellStyle name="Percent 30" xfId="8797"/>
    <cellStyle name="Percent 30 2" xfId="8798"/>
    <cellStyle name="Percent 31" xfId="8799"/>
    <cellStyle name="Percent 31 2" xfId="8800"/>
    <cellStyle name="Percent 32" xfId="8801"/>
    <cellStyle name="Percent 32 2" xfId="8802"/>
    <cellStyle name="Percent 33" xfId="8803"/>
    <cellStyle name="Percent 33 2" xfId="8804"/>
    <cellStyle name="Percent 34" xfId="8805"/>
    <cellStyle name="Percent 34 2" xfId="8806"/>
    <cellStyle name="Percent 35" xfId="8807"/>
    <cellStyle name="Percent 35 2" xfId="8808"/>
    <cellStyle name="Percent 36" xfId="8809"/>
    <cellStyle name="Percent 36 2" xfId="8810"/>
    <cellStyle name="Percent 37" xfId="8811"/>
    <cellStyle name="Percent 37 2" xfId="8812"/>
    <cellStyle name="Percent 38" xfId="8813"/>
    <cellStyle name="Percent 38 2" xfId="8814"/>
    <cellStyle name="Percent 39" xfId="8815"/>
    <cellStyle name="Percent 39 2" xfId="8816"/>
    <cellStyle name="Percent 4" xfId="8817"/>
    <cellStyle name="Percent 4 2" xfId="8818"/>
    <cellStyle name="Percent 4 2 2" xfId="8819"/>
    <cellStyle name="Percent 4 2 3" xfId="8820"/>
    <cellStyle name="Percent 4 2 3 2" xfId="8821"/>
    <cellStyle name="Percent 4 2 4" xfId="8822"/>
    <cellStyle name="Percent 4 3" xfId="8823"/>
    <cellStyle name="Percent 4 3 2" xfId="8824"/>
    <cellStyle name="Percent 4 4" xfId="8825"/>
    <cellStyle name="Percent 40" xfId="8826"/>
    <cellStyle name="Percent 40 2" xfId="8827"/>
    <cellStyle name="Percent 41" xfId="8828"/>
    <cellStyle name="Percent 41 2" xfId="8829"/>
    <cellStyle name="Percent 42" xfId="8830"/>
    <cellStyle name="Percent 42 2" xfId="8831"/>
    <cellStyle name="Percent 43" xfId="8832"/>
    <cellStyle name="Percent 43 2" xfId="8833"/>
    <cellStyle name="Percent 44" xfId="8834"/>
    <cellStyle name="Percent 44 2" xfId="8835"/>
    <cellStyle name="Percent 45" xfId="8836"/>
    <cellStyle name="Percent 45 2" xfId="8837"/>
    <cellStyle name="Percent 46" xfId="8838"/>
    <cellStyle name="Percent 47" xfId="8839"/>
    <cellStyle name="Percent 48" xfId="8840"/>
    <cellStyle name="Percent 49" xfId="8841"/>
    <cellStyle name="Percent 5" xfId="8842"/>
    <cellStyle name="Percent 5 2" xfId="8843"/>
    <cellStyle name="Percent 5 2 2" xfId="8844"/>
    <cellStyle name="Percent 5 3" xfId="8845"/>
    <cellStyle name="Percent 50" xfId="8846"/>
    <cellStyle name="Percent 51" xfId="8847"/>
    <cellStyle name="Percent 52" xfId="8848"/>
    <cellStyle name="Percent 53" xfId="8849"/>
    <cellStyle name="Percent 54" xfId="8850"/>
    <cellStyle name="Percent 55" xfId="8851"/>
    <cellStyle name="Percent 56" xfId="8852"/>
    <cellStyle name="Percent 57" xfId="8853"/>
    <cellStyle name="Percent 58" xfId="8854"/>
    <cellStyle name="Percent 59" xfId="8855"/>
    <cellStyle name="Percent 6" xfId="8856"/>
    <cellStyle name="Percent 6 2" xfId="8857"/>
    <cellStyle name="Percent 6 2 2" xfId="8858"/>
    <cellStyle name="Percent 6 2 2 2" xfId="8859"/>
    <cellStyle name="Percent 6 2 3" xfId="8860"/>
    <cellStyle name="Percent 6 3" xfId="8861"/>
    <cellStyle name="Percent 6 3 2" xfId="8862"/>
    <cellStyle name="Percent 6 4" xfId="8863"/>
    <cellStyle name="Percent 60" xfId="8864"/>
    <cellStyle name="Percent 61" xfId="8865"/>
    <cellStyle name="Percent 62" xfId="8866"/>
    <cellStyle name="Percent 63" xfId="8867"/>
    <cellStyle name="Percent 64" xfId="8868"/>
    <cellStyle name="Percent 65" xfId="8869"/>
    <cellStyle name="Percent 66" xfId="8870"/>
    <cellStyle name="Percent 67" xfId="8871"/>
    <cellStyle name="Percent 68" xfId="8872"/>
    <cellStyle name="Percent 69" xfId="8873"/>
    <cellStyle name="Percent 7" xfId="8874"/>
    <cellStyle name="Percent 7 2" xfId="8875"/>
    <cellStyle name="Percent 7 3" xfId="8876"/>
    <cellStyle name="Percent 7 3 2" xfId="8877"/>
    <cellStyle name="Percent 7 3 3" xfId="8878"/>
    <cellStyle name="Percent 7 3 4" xfId="8879"/>
    <cellStyle name="Percent 7 4" xfId="8880"/>
    <cellStyle name="Percent 7 4 2" xfId="8881"/>
    <cellStyle name="Percent 7 5" xfId="8882"/>
    <cellStyle name="Percent 7 5 2" xfId="8883"/>
    <cellStyle name="Percent 7 6" xfId="8884"/>
    <cellStyle name="Percent 7 7" xfId="8885"/>
    <cellStyle name="Percent 7 8" xfId="8886"/>
    <cellStyle name="Percent 70" xfId="8887"/>
    <cellStyle name="Percent 71" xfId="8888"/>
    <cellStyle name="Percent 72" xfId="8889"/>
    <cellStyle name="Percent 73" xfId="8890"/>
    <cellStyle name="Percent 74" xfId="8891"/>
    <cellStyle name="Percent 75" xfId="8892"/>
    <cellStyle name="Percent 76" xfId="8893"/>
    <cellStyle name="Percent 77" xfId="8894"/>
    <cellStyle name="Percent 78" xfId="8895"/>
    <cellStyle name="Percent 79" xfId="8896"/>
    <cellStyle name="Percent 8" xfId="8897"/>
    <cellStyle name="Percent 8 2" xfId="8898"/>
    <cellStyle name="Percent 8 2 2" xfId="8899"/>
    <cellStyle name="Percent 8 3" xfId="8900"/>
    <cellStyle name="Percent 80" xfId="8901"/>
    <cellStyle name="Percent 81" xfId="8902"/>
    <cellStyle name="Percent 82" xfId="8903"/>
    <cellStyle name="Percent 83" xfId="8904"/>
    <cellStyle name="Percent 84" xfId="8905"/>
    <cellStyle name="Percent 85" xfId="8906"/>
    <cellStyle name="Percent 86" xfId="8907"/>
    <cellStyle name="Percent 86 2" xfId="9576"/>
    <cellStyle name="Percent 87" xfId="9570"/>
    <cellStyle name="Percent 88" xfId="9572"/>
    <cellStyle name="Percent 9" xfId="8908"/>
    <cellStyle name="Percent 9 2" xfId="8909"/>
    <cellStyle name="Percent 9 2 2" xfId="8910"/>
    <cellStyle name="Percent 9 3" xfId="8911"/>
    <cellStyle name="Processing" xfId="8912"/>
    <cellStyle name="Processing 2" xfId="8913"/>
    <cellStyle name="Processing 2 2" xfId="8914"/>
    <cellStyle name="Processing 3" xfId="8915"/>
    <cellStyle name="Processing 4" xfId="8916"/>
    <cellStyle name="Processing_AURORA Total New" xfId="8917"/>
    <cellStyle name="PSChar" xfId="8918"/>
    <cellStyle name="PSChar 2" xfId="8919"/>
    <cellStyle name="PSChar 2 2" xfId="8920"/>
    <cellStyle name="PSChar 3" xfId="8921"/>
    <cellStyle name="PSDate" xfId="8922"/>
    <cellStyle name="PSDate 2" xfId="8923"/>
    <cellStyle name="PSDate 2 2" xfId="8924"/>
    <cellStyle name="PSDate 3" xfId="8925"/>
    <cellStyle name="PSDec" xfId="8926"/>
    <cellStyle name="PSDec 2" xfId="8927"/>
    <cellStyle name="PSDec 2 2" xfId="8928"/>
    <cellStyle name="PSDec 3" xfId="8929"/>
    <cellStyle name="PSHeading" xfId="8930"/>
    <cellStyle name="PSHeading 2" xfId="8931"/>
    <cellStyle name="PSHeading 2 2" xfId="8932"/>
    <cellStyle name="PSHeading 3" xfId="8933"/>
    <cellStyle name="PSInt" xfId="8934"/>
    <cellStyle name="PSInt 2" xfId="8935"/>
    <cellStyle name="PSInt 2 2" xfId="8936"/>
    <cellStyle name="PSInt 3" xfId="8937"/>
    <cellStyle name="PSSpacer" xfId="8938"/>
    <cellStyle name="PSSpacer 2" xfId="8939"/>
    <cellStyle name="PSSpacer 2 2" xfId="8940"/>
    <cellStyle name="PSSpacer 3" xfId="8941"/>
    <cellStyle name="purple - Style8" xfId="8942"/>
    <cellStyle name="purple - Style8 2" xfId="8943"/>
    <cellStyle name="purple - Style8_Electric Rev Req Model (2009 GRC) Rebuttal" xfId="8944"/>
    <cellStyle name="RED" xfId="8945"/>
    <cellStyle name="Red - Style7" xfId="8946"/>
    <cellStyle name="Red - Style7 2" xfId="8947"/>
    <cellStyle name="Red - Style7_Electric Rev Req Model (2009 GRC) Rebuttal" xfId="8948"/>
    <cellStyle name="RED 2" xfId="8949"/>
    <cellStyle name="RED 2 2" xfId="8950"/>
    <cellStyle name="RED_04 07E Wild Horse Wind Expansion (C) (2)" xfId="8951"/>
    <cellStyle name="Report" xfId="8952"/>
    <cellStyle name="Report - Style5" xfId="8953"/>
    <cellStyle name="Report - Style6" xfId="8954"/>
    <cellStyle name="Report - Style7" xfId="8955"/>
    <cellStyle name="Report - Style8" xfId="8956"/>
    <cellStyle name="Report 2" xfId="8957"/>
    <cellStyle name="Report 2 2" xfId="8958"/>
    <cellStyle name="Report 3" xfId="8959"/>
    <cellStyle name="Report 4" xfId="8960"/>
    <cellStyle name="Report 5" xfId="8961"/>
    <cellStyle name="Report Bar" xfId="8962"/>
    <cellStyle name="Report Bar 2" xfId="8963"/>
    <cellStyle name="Report Bar 2 2" xfId="8964"/>
    <cellStyle name="Report Bar 3" xfId="8965"/>
    <cellStyle name="Report Bar 4" xfId="8966"/>
    <cellStyle name="Report Bar_AURORA Total New" xfId="8967"/>
    <cellStyle name="Report Heading" xfId="8968"/>
    <cellStyle name="Report Heading 2" xfId="8969"/>
    <cellStyle name="Report Heading_Electric Rev Req Model (2009 GRC) Rebuttal" xfId="8970"/>
    <cellStyle name="Report Percent" xfId="8971"/>
    <cellStyle name="Report Percent 2" xfId="8972"/>
    <cellStyle name="Report Percent 2 2" xfId="8973"/>
    <cellStyle name="Report Percent 2 2 2" xfId="8974"/>
    <cellStyle name="Report Percent 2 3" xfId="8975"/>
    <cellStyle name="Report Percent 3" xfId="8976"/>
    <cellStyle name="Report Percent 3 2" xfId="8977"/>
    <cellStyle name="Report Percent 3 2 2" xfId="8978"/>
    <cellStyle name="Report Percent 3 3" xfId="8979"/>
    <cellStyle name="Report Percent 3 3 2" xfId="8980"/>
    <cellStyle name="Report Percent 3 4" xfId="8981"/>
    <cellStyle name="Report Percent 3 4 2" xfId="8982"/>
    <cellStyle name="Report Percent 4" xfId="8983"/>
    <cellStyle name="Report Percent 4 2" xfId="8984"/>
    <cellStyle name="Report Percent 5" xfId="8985"/>
    <cellStyle name="Report Percent_AURORA Total New" xfId="8986"/>
    <cellStyle name="Report Unit Cost" xfId="8987"/>
    <cellStyle name="Report Unit Cost 2" xfId="8988"/>
    <cellStyle name="Report Unit Cost 2 2" xfId="8989"/>
    <cellStyle name="Report Unit Cost 2 2 2" xfId="8990"/>
    <cellStyle name="Report Unit Cost 2 3" xfId="8991"/>
    <cellStyle name="Report Unit Cost 3" xfId="8992"/>
    <cellStyle name="Report Unit Cost 3 2" xfId="8993"/>
    <cellStyle name="Report Unit Cost 3 2 2" xfId="8994"/>
    <cellStyle name="Report Unit Cost 3 3" xfId="8995"/>
    <cellStyle name="Report Unit Cost 3 3 2" xfId="8996"/>
    <cellStyle name="Report Unit Cost 3 4" xfId="8997"/>
    <cellStyle name="Report Unit Cost 3 4 2" xfId="8998"/>
    <cellStyle name="Report Unit Cost 4" xfId="8999"/>
    <cellStyle name="Report Unit Cost 4 2" xfId="9000"/>
    <cellStyle name="Report Unit Cost 5" xfId="9001"/>
    <cellStyle name="Report Unit Cost_AURORA Total New" xfId="9002"/>
    <cellStyle name="Report_Adj Bench DR 3 for Initial Briefs (Electric)" xfId="9003"/>
    <cellStyle name="Reports" xfId="9004"/>
    <cellStyle name="Reports 2" xfId="9005"/>
    <cellStyle name="Reports Total" xfId="9006"/>
    <cellStyle name="Reports Total 2" xfId="9007"/>
    <cellStyle name="Reports Total 2 2" xfId="9008"/>
    <cellStyle name="Reports Total 3" xfId="9009"/>
    <cellStyle name="Reports Total 4" xfId="9010"/>
    <cellStyle name="Reports Total_AURORA Total New" xfId="9011"/>
    <cellStyle name="Reports Unit Cost Total" xfId="9012"/>
    <cellStyle name="Reports Unit Cost Total 2" xfId="9013"/>
    <cellStyle name="Reports_16.37E Wild Horse Expansion DeferralRevwrkingfile SF" xfId="9014"/>
    <cellStyle name="RevList" xfId="9015"/>
    <cellStyle name="round100" xfId="9016"/>
    <cellStyle name="round100 2" xfId="9017"/>
    <cellStyle name="round100 2 2" xfId="9018"/>
    <cellStyle name="round100 2 2 2" xfId="9019"/>
    <cellStyle name="round100 2 3" xfId="9020"/>
    <cellStyle name="round100 3" xfId="9021"/>
    <cellStyle name="round100 3 2" xfId="9022"/>
    <cellStyle name="round100 3 2 2" xfId="9023"/>
    <cellStyle name="round100 3 3" xfId="9024"/>
    <cellStyle name="round100 3 3 2" xfId="9025"/>
    <cellStyle name="round100 3 4" xfId="9026"/>
    <cellStyle name="round100 3 4 2" xfId="9027"/>
    <cellStyle name="round100 4" xfId="9028"/>
    <cellStyle name="round100 4 2" xfId="9029"/>
    <cellStyle name="round100 5" xfId="9030"/>
    <cellStyle name="SAPBEXaggData" xfId="9031"/>
    <cellStyle name="SAPBEXaggData 2" xfId="9032"/>
    <cellStyle name="SAPBEXaggDataEmph" xfId="9033"/>
    <cellStyle name="SAPBEXaggDataEmph 2" xfId="9034"/>
    <cellStyle name="SAPBEXaggItem" xfId="9035"/>
    <cellStyle name="SAPBEXaggItem 2" xfId="9036"/>
    <cellStyle name="SAPBEXaggItemX" xfId="9037"/>
    <cellStyle name="SAPBEXaggItemX 2" xfId="9038"/>
    <cellStyle name="SAPBEXchaText" xfId="9039"/>
    <cellStyle name="SAPBEXchaText 2" xfId="9040"/>
    <cellStyle name="SAPBEXchaText 2 2" xfId="9041"/>
    <cellStyle name="SAPBEXchaText 2 2 2" xfId="9042"/>
    <cellStyle name="SAPBEXchaText 2 3" xfId="9043"/>
    <cellStyle name="SAPBEXchaText 3" xfId="9044"/>
    <cellStyle name="SAPBEXchaText 3 2" xfId="9045"/>
    <cellStyle name="SAPBEXchaText 3 2 2" xfId="9046"/>
    <cellStyle name="SAPBEXchaText 3 3" xfId="9047"/>
    <cellStyle name="SAPBEXchaText 3 3 2" xfId="9048"/>
    <cellStyle name="SAPBEXchaText 3 4" xfId="9049"/>
    <cellStyle name="SAPBEXchaText 3 4 2" xfId="9050"/>
    <cellStyle name="SAPBEXchaText 4" xfId="9051"/>
    <cellStyle name="SAPBEXchaText 4 2" xfId="9052"/>
    <cellStyle name="SAPBEXchaText 5" xfId="9053"/>
    <cellStyle name="SAPBEXchaText_6.06E Operating Expenses" xfId="9561"/>
    <cellStyle name="SAPBEXexcBad7" xfId="9054"/>
    <cellStyle name="SAPBEXexcBad7 2" xfId="9055"/>
    <cellStyle name="SAPBEXexcBad8" xfId="9056"/>
    <cellStyle name="SAPBEXexcBad8 2" xfId="9057"/>
    <cellStyle name="SAPBEXexcBad9" xfId="9058"/>
    <cellStyle name="SAPBEXexcBad9 2" xfId="9059"/>
    <cellStyle name="SAPBEXexcCritical4" xfId="9060"/>
    <cellStyle name="SAPBEXexcCritical4 2" xfId="9061"/>
    <cellStyle name="SAPBEXexcCritical5" xfId="9062"/>
    <cellStyle name="SAPBEXexcCritical5 2" xfId="9063"/>
    <cellStyle name="SAPBEXexcCritical6" xfId="9064"/>
    <cellStyle name="SAPBEXexcCritical6 2" xfId="9065"/>
    <cellStyle name="SAPBEXexcGood1" xfId="9066"/>
    <cellStyle name="SAPBEXexcGood1 2" xfId="9067"/>
    <cellStyle name="SAPBEXexcGood2" xfId="9068"/>
    <cellStyle name="SAPBEXexcGood2 2" xfId="9069"/>
    <cellStyle name="SAPBEXexcGood3" xfId="9070"/>
    <cellStyle name="SAPBEXexcGood3 2" xfId="9071"/>
    <cellStyle name="SAPBEXfilterDrill" xfId="9072"/>
    <cellStyle name="SAPBEXfilterDrill 2" xfId="9073"/>
    <cellStyle name="SAPBEXfilterItem" xfId="9074"/>
    <cellStyle name="SAPBEXfilterItem 2" xfId="9075"/>
    <cellStyle name="SAPBEXfilterText" xfId="9076"/>
    <cellStyle name="SAPBEXformats" xfId="9077"/>
    <cellStyle name="SAPBEXformats 2" xfId="9078"/>
    <cellStyle name="SAPBEXformats 2 2" xfId="9079"/>
    <cellStyle name="SAPBEXformats 3" xfId="9080"/>
    <cellStyle name="SAPBEXheaderItem" xfId="9081"/>
    <cellStyle name="SAPBEXheaderItem 2" xfId="9082"/>
    <cellStyle name="SAPBEXheaderText" xfId="9083"/>
    <cellStyle name="SAPBEXheaderText 2" xfId="9084"/>
    <cellStyle name="SAPBEXHLevel0" xfId="9085"/>
    <cellStyle name="SAPBEXHLevel0 2" xfId="9086"/>
    <cellStyle name="SAPBEXHLevel0 2 2" xfId="9087"/>
    <cellStyle name="SAPBEXHLevel0 3" xfId="9088"/>
    <cellStyle name="SAPBEXHLevel0X" xfId="9089"/>
    <cellStyle name="SAPBEXHLevel0X 2" xfId="9090"/>
    <cellStyle name="SAPBEXHLevel0X 2 2" xfId="9091"/>
    <cellStyle name="SAPBEXHLevel0X 2 2 2" xfId="9092"/>
    <cellStyle name="SAPBEXHLevel0X 2 3" xfId="9093"/>
    <cellStyle name="SAPBEXHLevel0X 3" xfId="9094"/>
    <cellStyle name="SAPBEXHLevel0X 3 2" xfId="9095"/>
    <cellStyle name="SAPBEXHLevel0X 3 2 2" xfId="9096"/>
    <cellStyle name="SAPBEXHLevel0X 3 3" xfId="9097"/>
    <cellStyle name="SAPBEXHLevel0X 3 3 2" xfId="9098"/>
    <cellStyle name="SAPBEXHLevel0X 3 4" xfId="9099"/>
    <cellStyle name="SAPBEXHLevel0X 3 4 2" xfId="9100"/>
    <cellStyle name="SAPBEXHLevel0X 4" xfId="9101"/>
    <cellStyle name="SAPBEXHLevel0X 4 2" xfId="9102"/>
    <cellStyle name="SAPBEXHLevel0X 5" xfId="9103"/>
    <cellStyle name="SAPBEXHLevel1" xfId="9104"/>
    <cellStyle name="SAPBEXHLevel1 2" xfId="9105"/>
    <cellStyle name="SAPBEXHLevel1 2 2" xfId="9106"/>
    <cellStyle name="SAPBEXHLevel1 3" xfId="9107"/>
    <cellStyle name="SAPBEXHLevel1X" xfId="9108"/>
    <cellStyle name="SAPBEXHLevel1X 2" xfId="9109"/>
    <cellStyle name="SAPBEXHLevel1X 2 2" xfId="9110"/>
    <cellStyle name="SAPBEXHLevel1X 3" xfId="9111"/>
    <cellStyle name="SAPBEXHLevel2" xfId="9112"/>
    <cellStyle name="SAPBEXHLevel2 2" xfId="9113"/>
    <cellStyle name="SAPBEXHLevel2 2 2" xfId="9114"/>
    <cellStyle name="SAPBEXHLevel2 3" xfId="9115"/>
    <cellStyle name="SAPBEXHLevel2X" xfId="9116"/>
    <cellStyle name="SAPBEXHLevel2X 2" xfId="9117"/>
    <cellStyle name="SAPBEXHLevel2X 2 2" xfId="9118"/>
    <cellStyle name="SAPBEXHLevel2X 3" xfId="9119"/>
    <cellStyle name="SAPBEXHLevel3" xfId="9120"/>
    <cellStyle name="SAPBEXHLevel3 2" xfId="9121"/>
    <cellStyle name="SAPBEXHLevel3 2 2" xfId="9122"/>
    <cellStyle name="SAPBEXHLevel3 3" xfId="9123"/>
    <cellStyle name="SAPBEXHLevel3X" xfId="9124"/>
    <cellStyle name="SAPBEXHLevel3X 2" xfId="9125"/>
    <cellStyle name="SAPBEXHLevel3X 2 2" xfId="9126"/>
    <cellStyle name="SAPBEXHLevel3X 3" xfId="9127"/>
    <cellStyle name="SAPBEXinputData" xfId="9128"/>
    <cellStyle name="SAPBEXinputData 2" xfId="9129"/>
    <cellStyle name="SAPBEXinputData 2 2" xfId="9130"/>
    <cellStyle name="SAPBEXinputData 3" xfId="9131"/>
    <cellStyle name="SAPBEXItemHeader" xfId="9132"/>
    <cellStyle name="SAPBEXresData" xfId="9133"/>
    <cellStyle name="SAPBEXresData 2" xfId="9134"/>
    <cellStyle name="SAPBEXresDataEmph" xfId="9135"/>
    <cellStyle name="SAPBEXresDataEmph 2" xfId="9136"/>
    <cellStyle name="SAPBEXresItem" xfId="9137"/>
    <cellStyle name="SAPBEXresItem 2" xfId="9138"/>
    <cellStyle name="SAPBEXresItemX" xfId="9139"/>
    <cellStyle name="SAPBEXresItemX 2" xfId="9140"/>
    <cellStyle name="SAPBEXstdData" xfId="9141"/>
    <cellStyle name="SAPBEXstdData 2" xfId="9142"/>
    <cellStyle name="SAPBEXstdData 3" xfId="9143"/>
    <cellStyle name="SAPBEXstdDataEmph" xfId="9144"/>
    <cellStyle name="SAPBEXstdDataEmph 2" xfId="9145"/>
    <cellStyle name="SAPBEXstdItem" xfId="9146"/>
    <cellStyle name="SAPBEXstdItem 2" xfId="9147"/>
    <cellStyle name="SAPBEXstdItem 2 2" xfId="9148"/>
    <cellStyle name="SAPBEXstdItem 2 2 2" xfId="9149"/>
    <cellStyle name="SAPBEXstdItem 2 3" xfId="9150"/>
    <cellStyle name="SAPBEXstdItem 3" xfId="9151"/>
    <cellStyle name="SAPBEXstdItem 3 2" xfId="9152"/>
    <cellStyle name="SAPBEXstdItem 3 2 2" xfId="9153"/>
    <cellStyle name="SAPBEXstdItem 3 3" xfId="9154"/>
    <cellStyle name="SAPBEXstdItem 3 3 2" xfId="9155"/>
    <cellStyle name="SAPBEXstdItem 3 4" xfId="9156"/>
    <cellStyle name="SAPBEXstdItem 3 4 2" xfId="9157"/>
    <cellStyle name="SAPBEXstdItem 4" xfId="9158"/>
    <cellStyle name="SAPBEXstdItem 4 2" xfId="9159"/>
    <cellStyle name="SAPBEXstdItem 5" xfId="9160"/>
    <cellStyle name="SAPBEXstdItemX" xfId="9161"/>
    <cellStyle name="SAPBEXstdItemX 2" xfId="9162"/>
    <cellStyle name="SAPBEXstdItemX 2 2" xfId="9163"/>
    <cellStyle name="SAPBEXstdItemX 2 2 2" xfId="9164"/>
    <cellStyle name="SAPBEXstdItemX 2 3" xfId="9165"/>
    <cellStyle name="SAPBEXstdItemX 3" xfId="9166"/>
    <cellStyle name="SAPBEXstdItemX 3 2" xfId="9167"/>
    <cellStyle name="SAPBEXstdItemX 3 2 2" xfId="9168"/>
    <cellStyle name="SAPBEXstdItemX 3 3" xfId="9169"/>
    <cellStyle name="SAPBEXstdItemX 3 3 2" xfId="9170"/>
    <cellStyle name="SAPBEXstdItemX 3 4" xfId="9171"/>
    <cellStyle name="SAPBEXstdItemX 3 4 2" xfId="9172"/>
    <cellStyle name="SAPBEXstdItemX 4" xfId="9173"/>
    <cellStyle name="SAPBEXstdItemX 4 2" xfId="9174"/>
    <cellStyle name="SAPBEXstdItemX 5" xfId="9175"/>
    <cellStyle name="SAPBEXtitle" xfId="9176"/>
    <cellStyle name="SAPBEXunassignedItem" xfId="9177"/>
    <cellStyle name="SAPBEXundefined" xfId="9178"/>
    <cellStyle name="SAPBEXundefined 2" xfId="9179"/>
    <cellStyle name="shade" xfId="9180"/>
    <cellStyle name="shade 2" xfId="9181"/>
    <cellStyle name="shade 2 2" xfId="9182"/>
    <cellStyle name="shade 2 2 2" xfId="9183"/>
    <cellStyle name="shade 2 3" xfId="9184"/>
    <cellStyle name="shade 3" xfId="9185"/>
    <cellStyle name="shade 3 2" xfId="9186"/>
    <cellStyle name="shade 3 2 2" xfId="9187"/>
    <cellStyle name="shade 3 3" xfId="9188"/>
    <cellStyle name="shade 3 3 2" xfId="9189"/>
    <cellStyle name="shade 3 4" xfId="9190"/>
    <cellStyle name="shade 3 4 2" xfId="9191"/>
    <cellStyle name="shade 4" xfId="9192"/>
    <cellStyle name="shade 4 2" xfId="9193"/>
    <cellStyle name="shade 5" xfId="9194"/>
    <cellStyle name="shade_AURORA Total New" xfId="9195"/>
    <cellStyle name="Sheet Title" xfId="9196"/>
    <cellStyle name="StmtTtl1" xfId="9197"/>
    <cellStyle name="StmtTtl1 2" xfId="9198"/>
    <cellStyle name="StmtTtl1 2 2" xfId="9199"/>
    <cellStyle name="StmtTtl1 2 3" xfId="9200"/>
    <cellStyle name="StmtTtl1 3" xfId="9201"/>
    <cellStyle name="StmtTtl1 3 2" xfId="9202"/>
    <cellStyle name="StmtTtl1 3 3" xfId="9203"/>
    <cellStyle name="StmtTtl1 4" xfId="9204"/>
    <cellStyle name="StmtTtl1 4 2" xfId="9205"/>
    <cellStyle name="StmtTtl1 4 3" xfId="9206"/>
    <cellStyle name="StmtTtl1 5" xfId="9207"/>
    <cellStyle name="StmtTtl1 5 2" xfId="9208"/>
    <cellStyle name="StmtTtl1_(C) WHE Proforma with ITC cash grant 10 Yr Amort_for deferral_102809" xfId="9209"/>
    <cellStyle name="StmtTtl2" xfId="9210"/>
    <cellStyle name="StmtTtl2 2" xfId="9211"/>
    <cellStyle name="StmtTtl2 3" xfId="9212"/>
    <cellStyle name="StmtTtl2 3 2" xfId="9213"/>
    <cellStyle name="StmtTtl2 4" xfId="9214"/>
    <cellStyle name="STYL1 - Style1" xfId="9215"/>
    <cellStyle name="Style 1" xfId="9216"/>
    <cellStyle name="Style 1 2" xfId="9217"/>
    <cellStyle name="Style 1 2 2" xfId="9218"/>
    <cellStyle name="Style 1 2 2 2" xfId="9219"/>
    <cellStyle name="Style 1 2 3" xfId="9220"/>
    <cellStyle name="Style 1 2_4 31E Reg Asset  Liab and EXH D" xfId="9221"/>
    <cellStyle name="Style 1 3" xfId="9222"/>
    <cellStyle name="Style 1 3 2" xfId="9223"/>
    <cellStyle name="Style 1 3 2 2" xfId="9224"/>
    <cellStyle name="Style 1 3 2 3" xfId="9225"/>
    <cellStyle name="Style 1 3 3" xfId="9226"/>
    <cellStyle name="Style 1 3 3 2" xfId="9227"/>
    <cellStyle name="Style 1 3 4" xfId="9228"/>
    <cellStyle name="Style 1 3 5" xfId="9229"/>
    <cellStyle name="Style 1 4" xfId="9230"/>
    <cellStyle name="Style 1 4 2" xfId="9231"/>
    <cellStyle name="Style 1 4 2 2" xfId="9232"/>
    <cellStyle name="Style 1 4 3" xfId="9233"/>
    <cellStyle name="Style 1 5" xfId="9234"/>
    <cellStyle name="Style 1 5 2" xfId="9235"/>
    <cellStyle name="Style 1 5 2 2" xfId="9236"/>
    <cellStyle name="Style 1 5 3" xfId="9237"/>
    <cellStyle name="Style 1 6" xfId="9238"/>
    <cellStyle name="Style 1 6 2" xfId="9239"/>
    <cellStyle name="Style 1 6 2 2" xfId="9240"/>
    <cellStyle name="Style 1 6 3" xfId="9241"/>
    <cellStyle name="Style 1 6 3 2" xfId="9242"/>
    <cellStyle name="Style 1 6 4" xfId="9243"/>
    <cellStyle name="Style 1 6 4 2" xfId="9244"/>
    <cellStyle name="Style 1 6 5" xfId="9245"/>
    <cellStyle name="Style 1 6 5 2" xfId="9246"/>
    <cellStyle name="Style 1 6 6" xfId="9247"/>
    <cellStyle name="Style 1 7" xfId="9248"/>
    <cellStyle name="Style 1_ Price Inputs" xfId="9249"/>
    <cellStyle name="STYLE1" xfId="9250"/>
    <cellStyle name="STYLE1 2" xfId="9251"/>
    <cellStyle name="STYLE2" xfId="9252"/>
    <cellStyle name="STYLE2 2" xfId="9253"/>
    <cellStyle name="STYLE3" xfId="9254"/>
    <cellStyle name="STYLE3 2" xfId="9255"/>
    <cellStyle name="sub-tl - Style3" xfId="9562"/>
    <cellStyle name="subtot - Style5" xfId="9563"/>
    <cellStyle name="Subtotal" xfId="9256"/>
    <cellStyle name="Sub-total" xfId="9257"/>
    <cellStyle name="taples Plaza" xfId="9564"/>
    <cellStyle name="Test" xfId="9258"/>
    <cellStyle name="Tickmark" xfId="9565"/>
    <cellStyle name="Title 2" xfId="9259"/>
    <cellStyle name="Title 2 2" xfId="9260"/>
    <cellStyle name="Title 2 2 2" xfId="9261"/>
    <cellStyle name="Title 2 3" xfId="9262"/>
    <cellStyle name="Title 3" xfId="9263"/>
    <cellStyle name="Title 3 2" xfId="9264"/>
    <cellStyle name="Title 3 3" xfId="9265"/>
    <cellStyle name="Title 3 4" xfId="9266"/>
    <cellStyle name="Title 4" xfId="9267"/>
    <cellStyle name="Title 5" xfId="9268"/>
    <cellStyle name="Title: - Style3" xfId="9269"/>
    <cellStyle name="Title: - Style4" xfId="9270"/>
    <cellStyle name="Title: Major" xfId="9271"/>
    <cellStyle name="Title: Minor" xfId="9272"/>
    <cellStyle name="Title: Minor 2" xfId="9273"/>
    <cellStyle name="Title: Minor_Electric Rev Req Model (2009 GRC) Rebuttal" xfId="9274"/>
    <cellStyle name="Title: Worksheet" xfId="9275"/>
    <cellStyle name="Total 2" xfId="9276"/>
    <cellStyle name="Total 2 2" xfId="9277"/>
    <cellStyle name="Total 2 2 2" xfId="9278"/>
    <cellStyle name="Total 2 3" xfId="9279"/>
    <cellStyle name="Total 2 3 2" xfId="9280"/>
    <cellStyle name="Total 2 3 3" xfId="9281"/>
    <cellStyle name="Total 2 3 4" xfId="9282"/>
    <cellStyle name="Total 3" xfId="9283"/>
    <cellStyle name="Total 3 2" xfId="9284"/>
    <cellStyle name="Total 3 3" xfId="9285"/>
    <cellStyle name="Total 3 4" xfId="9286"/>
    <cellStyle name="Total 4" xfId="9287"/>
    <cellStyle name="Total 4 2" xfId="9288"/>
    <cellStyle name="Total 5" xfId="9289"/>
    <cellStyle name="Total 6" xfId="9290"/>
    <cellStyle name="Total 9" xfId="9291"/>
    <cellStyle name="Total4 - Style4" xfId="9292"/>
    <cellStyle name="Total4 - Style4 2" xfId="9293"/>
    <cellStyle name="Total4 - Style4_Electric Rev Req Model (2009 GRC) Rebuttal" xfId="9294"/>
    <cellStyle name="Warning Text 2" xfId="9295"/>
    <cellStyle name="Warning Text 2 2" xfId="9296"/>
    <cellStyle name="Warning Text 2 2 2" xfId="9297"/>
    <cellStyle name="Warning Text 2 3" xfId="9298"/>
    <cellStyle name="Warning Text 3" xfId="9299"/>
    <cellStyle name="Warning Text 3 2" xfId="9300"/>
    <cellStyle name="Warning Text 4" xfId="9301"/>
    <cellStyle name="Warning Text 5" xfId="9302"/>
    <cellStyle name="Warning Text 6" xfId="9303"/>
  </cellStyles>
  <dxfs count="0"/>
  <tableStyles count="0" defaultTableStyle="TableStyleMedium2" defaultPivotStyle="PivotStyleLight16"/>
  <colors>
    <mruColors>
      <color rgb="FFFF00FF"/>
      <color rgb="FF0066FF"/>
      <color rgb="FFCCFF66"/>
      <color rgb="FF66FF33"/>
      <color rgb="FF66FFFF"/>
      <color rgb="FFFFCCFF"/>
      <color rgb="FF94DAD8"/>
      <color rgb="FFFF99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0.xml"/><Relationship Id="rId21" Type="http://schemas.openxmlformats.org/officeDocument/2006/relationships/externalLink" Target="externalLinks/externalLink5.xml"/><Relationship Id="rId42" Type="http://schemas.openxmlformats.org/officeDocument/2006/relationships/externalLink" Target="externalLinks/externalLink26.xml"/><Relationship Id="rId47" Type="http://schemas.openxmlformats.org/officeDocument/2006/relationships/externalLink" Target="externalLinks/externalLink31.xml"/><Relationship Id="rId63" Type="http://schemas.openxmlformats.org/officeDocument/2006/relationships/externalLink" Target="externalLinks/externalLink47.xml"/><Relationship Id="rId68" Type="http://schemas.openxmlformats.org/officeDocument/2006/relationships/externalLink" Target="externalLinks/externalLink52.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16.xml"/><Relationship Id="rId37" Type="http://schemas.openxmlformats.org/officeDocument/2006/relationships/externalLink" Target="externalLinks/externalLink21.xml"/><Relationship Id="rId53" Type="http://schemas.openxmlformats.org/officeDocument/2006/relationships/externalLink" Target="externalLinks/externalLink37.xml"/><Relationship Id="rId58" Type="http://schemas.openxmlformats.org/officeDocument/2006/relationships/externalLink" Target="externalLinks/externalLink42.xml"/><Relationship Id="rId74" Type="http://schemas.openxmlformats.org/officeDocument/2006/relationships/externalLink" Target="externalLinks/externalLink58.xml"/><Relationship Id="rId79" Type="http://schemas.openxmlformats.org/officeDocument/2006/relationships/externalLink" Target="externalLinks/externalLink63.xml"/><Relationship Id="rId5" Type="http://schemas.openxmlformats.org/officeDocument/2006/relationships/worksheet" Target="worksheets/sheet5.xml"/><Relationship Id="rId19" Type="http://schemas.openxmlformats.org/officeDocument/2006/relationships/externalLink" Target="externalLinks/externalLink3.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externalLink" Target="externalLinks/externalLink14.xml"/><Relationship Id="rId35" Type="http://schemas.openxmlformats.org/officeDocument/2006/relationships/externalLink" Target="externalLinks/externalLink19.xml"/><Relationship Id="rId43" Type="http://schemas.openxmlformats.org/officeDocument/2006/relationships/externalLink" Target="externalLinks/externalLink27.xml"/><Relationship Id="rId48" Type="http://schemas.openxmlformats.org/officeDocument/2006/relationships/externalLink" Target="externalLinks/externalLink32.xml"/><Relationship Id="rId56" Type="http://schemas.openxmlformats.org/officeDocument/2006/relationships/externalLink" Target="externalLinks/externalLink40.xml"/><Relationship Id="rId64" Type="http://schemas.openxmlformats.org/officeDocument/2006/relationships/externalLink" Target="externalLinks/externalLink48.xml"/><Relationship Id="rId69" Type="http://schemas.openxmlformats.org/officeDocument/2006/relationships/externalLink" Target="externalLinks/externalLink53.xml"/><Relationship Id="rId77" Type="http://schemas.openxmlformats.org/officeDocument/2006/relationships/externalLink" Target="externalLinks/externalLink61.xml"/><Relationship Id="rId8" Type="http://schemas.openxmlformats.org/officeDocument/2006/relationships/worksheet" Target="worksheets/sheet8.xml"/><Relationship Id="rId51" Type="http://schemas.openxmlformats.org/officeDocument/2006/relationships/externalLink" Target="externalLinks/externalLink35.xml"/><Relationship Id="rId72" Type="http://schemas.openxmlformats.org/officeDocument/2006/relationships/externalLink" Target="externalLinks/externalLink56.xml"/><Relationship Id="rId80" Type="http://schemas.openxmlformats.org/officeDocument/2006/relationships/externalLink" Target="externalLinks/externalLink64.xml"/><Relationship Id="rId85"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externalLink" Target="externalLinks/externalLink17.xml"/><Relationship Id="rId38" Type="http://schemas.openxmlformats.org/officeDocument/2006/relationships/externalLink" Target="externalLinks/externalLink22.xml"/><Relationship Id="rId46" Type="http://schemas.openxmlformats.org/officeDocument/2006/relationships/externalLink" Target="externalLinks/externalLink30.xml"/><Relationship Id="rId59" Type="http://schemas.openxmlformats.org/officeDocument/2006/relationships/externalLink" Target="externalLinks/externalLink43.xml"/><Relationship Id="rId67" Type="http://schemas.openxmlformats.org/officeDocument/2006/relationships/externalLink" Target="externalLinks/externalLink51.xml"/><Relationship Id="rId20" Type="http://schemas.openxmlformats.org/officeDocument/2006/relationships/externalLink" Target="externalLinks/externalLink4.xml"/><Relationship Id="rId41" Type="http://schemas.openxmlformats.org/officeDocument/2006/relationships/externalLink" Target="externalLinks/externalLink25.xml"/><Relationship Id="rId54" Type="http://schemas.openxmlformats.org/officeDocument/2006/relationships/externalLink" Target="externalLinks/externalLink38.xml"/><Relationship Id="rId62" Type="http://schemas.openxmlformats.org/officeDocument/2006/relationships/externalLink" Target="externalLinks/externalLink46.xml"/><Relationship Id="rId70" Type="http://schemas.openxmlformats.org/officeDocument/2006/relationships/externalLink" Target="externalLinks/externalLink54.xml"/><Relationship Id="rId75" Type="http://schemas.openxmlformats.org/officeDocument/2006/relationships/externalLink" Target="externalLinks/externalLink59.xml"/><Relationship Id="rId83" Type="http://schemas.openxmlformats.org/officeDocument/2006/relationships/sharedStrings" Target="sharedStrings.xml"/><Relationship Id="rId88"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36" Type="http://schemas.openxmlformats.org/officeDocument/2006/relationships/externalLink" Target="externalLinks/externalLink20.xml"/><Relationship Id="rId49" Type="http://schemas.openxmlformats.org/officeDocument/2006/relationships/externalLink" Target="externalLinks/externalLink33.xml"/><Relationship Id="rId57" Type="http://schemas.openxmlformats.org/officeDocument/2006/relationships/externalLink" Target="externalLinks/externalLink41.xml"/><Relationship Id="rId10" Type="http://schemas.openxmlformats.org/officeDocument/2006/relationships/worksheet" Target="worksheets/sheet10.xml"/><Relationship Id="rId31" Type="http://schemas.openxmlformats.org/officeDocument/2006/relationships/externalLink" Target="externalLinks/externalLink15.xml"/><Relationship Id="rId44" Type="http://schemas.openxmlformats.org/officeDocument/2006/relationships/externalLink" Target="externalLinks/externalLink28.xml"/><Relationship Id="rId52" Type="http://schemas.openxmlformats.org/officeDocument/2006/relationships/externalLink" Target="externalLinks/externalLink36.xml"/><Relationship Id="rId60" Type="http://schemas.openxmlformats.org/officeDocument/2006/relationships/externalLink" Target="externalLinks/externalLink44.xml"/><Relationship Id="rId65" Type="http://schemas.openxmlformats.org/officeDocument/2006/relationships/externalLink" Target="externalLinks/externalLink49.xml"/><Relationship Id="rId73" Type="http://schemas.openxmlformats.org/officeDocument/2006/relationships/externalLink" Target="externalLinks/externalLink57.xml"/><Relationship Id="rId78" Type="http://schemas.openxmlformats.org/officeDocument/2006/relationships/externalLink" Target="externalLinks/externalLink62.xml"/><Relationship Id="rId81" Type="http://schemas.openxmlformats.org/officeDocument/2006/relationships/theme" Target="theme/theme1.xml"/><Relationship Id="rId86"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2.xml"/><Relationship Id="rId39" Type="http://schemas.openxmlformats.org/officeDocument/2006/relationships/externalLink" Target="externalLinks/externalLink23.xml"/><Relationship Id="rId34" Type="http://schemas.openxmlformats.org/officeDocument/2006/relationships/externalLink" Target="externalLinks/externalLink18.xml"/><Relationship Id="rId50" Type="http://schemas.openxmlformats.org/officeDocument/2006/relationships/externalLink" Target="externalLinks/externalLink34.xml"/><Relationship Id="rId55" Type="http://schemas.openxmlformats.org/officeDocument/2006/relationships/externalLink" Target="externalLinks/externalLink39.xml"/><Relationship Id="rId76" Type="http://schemas.openxmlformats.org/officeDocument/2006/relationships/externalLink" Target="externalLinks/externalLink60.xml"/><Relationship Id="rId7" Type="http://schemas.openxmlformats.org/officeDocument/2006/relationships/worksheet" Target="worksheets/sheet7.xml"/><Relationship Id="rId71" Type="http://schemas.openxmlformats.org/officeDocument/2006/relationships/externalLink" Target="externalLinks/externalLink55.xml"/><Relationship Id="rId2" Type="http://schemas.openxmlformats.org/officeDocument/2006/relationships/worksheet" Target="worksheets/sheet2.xml"/><Relationship Id="rId29" Type="http://schemas.openxmlformats.org/officeDocument/2006/relationships/externalLink" Target="externalLinks/externalLink13.xml"/><Relationship Id="rId24" Type="http://schemas.openxmlformats.org/officeDocument/2006/relationships/externalLink" Target="externalLinks/externalLink8.xml"/><Relationship Id="rId40" Type="http://schemas.openxmlformats.org/officeDocument/2006/relationships/externalLink" Target="externalLinks/externalLink24.xml"/><Relationship Id="rId45" Type="http://schemas.openxmlformats.org/officeDocument/2006/relationships/externalLink" Target="externalLinks/externalLink29.xml"/><Relationship Id="rId66" Type="http://schemas.openxmlformats.org/officeDocument/2006/relationships/externalLink" Target="externalLinks/externalLink50.xml"/><Relationship Id="rId87" Type="http://schemas.openxmlformats.org/officeDocument/2006/relationships/customXml" Target="../customXml/item3.xml"/><Relationship Id="rId61" Type="http://schemas.openxmlformats.org/officeDocument/2006/relationships/externalLink" Target="externalLinks/externalLink45.xml"/><Relationship Id="rId8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8</xdr:col>
      <xdr:colOff>476250</xdr:colOff>
      <xdr:row>239</xdr:row>
      <xdr:rowOff>85725</xdr:rowOff>
    </xdr:from>
    <xdr:to>
      <xdr:col>13</xdr:col>
      <xdr:colOff>551802</xdr:colOff>
      <xdr:row>401</xdr:row>
      <xdr:rowOff>47165</xdr:rowOff>
    </xdr:to>
    <xdr:pic>
      <xdr:nvPicPr>
        <xdr:cNvPr id="2" name="Picture 1"/>
        <xdr:cNvPicPr>
          <a:picLocks noChangeAspect="1"/>
        </xdr:cNvPicPr>
      </xdr:nvPicPr>
      <xdr:blipFill>
        <a:blip xmlns:r="http://schemas.openxmlformats.org/officeDocument/2006/relationships" r:embed="rId1"/>
        <a:stretch>
          <a:fillRect/>
        </a:stretch>
      </xdr:blipFill>
      <xdr:spPr>
        <a:xfrm>
          <a:off x="9372600" y="34632900"/>
          <a:ext cx="5190477" cy="36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56</xdr:col>
      <xdr:colOff>508000</xdr:colOff>
      <xdr:row>20</xdr:row>
      <xdr:rowOff>25400</xdr:rowOff>
    </xdr:from>
    <xdr:to>
      <xdr:col>60</xdr:col>
      <xdr:colOff>291467</xdr:colOff>
      <xdr:row>42</xdr:row>
      <xdr:rowOff>53448</xdr:rowOff>
    </xdr:to>
    <xdr:pic>
      <xdr:nvPicPr>
        <xdr:cNvPr id="2" name="Picture 1"/>
        <xdr:cNvPicPr>
          <a:picLocks noChangeAspect="1"/>
        </xdr:cNvPicPr>
      </xdr:nvPicPr>
      <xdr:blipFill>
        <a:blip xmlns:r="http://schemas.openxmlformats.org/officeDocument/2006/relationships" r:embed="rId1"/>
        <a:stretch>
          <a:fillRect/>
        </a:stretch>
      </xdr:blipFill>
      <xdr:spPr>
        <a:xfrm>
          <a:off x="16751300" y="4813300"/>
          <a:ext cx="5066667" cy="42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p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2\2007%20Strat%20Plan%20-%20v7%20Low%202007%20Capital%2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Cost%20Accounting\Tenaska%20&amp;%20Encogen%20Information\Tenaska\PCORC%20Disallowance\Tenaska%20Compariso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nts%20and%20Settings\npeder\Local%20Settings\Temporary%20Internet%20Files\Content.Outlook\48VETVZH\WindProforma_LSR_20110829_RateCase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Cost%20Accounting\Resource%20Costs\CT\ENCOGEN_WBOOK%20(StratPla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PSEFIL3\Xception\%23All-Source%20RFP%202004\Quantitative%20Analysis%20Team\Wind%20RFP%20Analysis\EnXco%20Depr.%20and%20Royalty%20Alts\ASM8W-%20A06%20EnXco%20$3.95%20w%20depr%20clas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Content.Outlook\QQRNG2KX\Mint%20Farm%20Proforma%20-%20020509%2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apbwprd.puget.com:50100/irj/go/km/docs/documents/Public%20Documents/Sales%20and%20Margin%20Reports%20(Final)/Sales%20of%20Electricity/2011/Sales_of_Electricity_2011_01_final_20110209_1101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74\Goldendale%20Proforma%20-%20Curren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GrpRevnu\PUBLIC\%23%202009%20GRC\Final%20Order%202009GRC\Supporting%20Data\(C)%20WHE%20Proforma%20with%20ITC%20cash%20grant%2010%20Yr%20Amort_for%20rebuttal_1207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ocuments%20and%20Settings\sfree\Local%20Settings\Temporary%20Internet%20Files\OLK5F\Property%20Tax%20revised%20base%20on%20090508%20Actual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epor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nts%20and%20Settings\dsiffe\Local%20Settings\Temporary%20Internet%20Files\OLK64\(C)%20WHE%20Proforma%20with%20ITC%20cash%20grant%2010%20Yr%20Amort_for%20deferral_10280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T:\EO&amp;S\CIS\UPDAT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nvil\.BHAM_ENG_GIG.BHAM.WA.ANVIL\BPcp\BE7706\PMC\Pc\Estimates\BE7706%20Shroud%20Estimate(%23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FINSUP\TPrice99\Dummy%20Shee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Actual%20Power%20Costs\2004%20Actual%20Power%20Cost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windows\temp\dailywallingford.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Elsea%20Projects\Encogen\Sept%2023%20Review\PSE%20Own%2011-99%20for%20$1yr00noboilerJH.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GrpRevnu\PUBLIC\%23%202011%20GRC\ComplianceFiling2011GRC\Electric%20Model%202011%20GRC%20Compliance.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genfil1\finctgl\Book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WINNT\Temporary%20Internet%20Files\OLKC0\Aurora%20Prices%20for%20RORC.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nts%20and%20Settings\scartwri\My%20Documents\Projects\PSE\Projects\BHP\Due%20Diligence\BHP%20IS.BS.CF%20Mode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Z:\Documents%20and%20Settings\okesj1\My%20Documents\_bp\BP_Refining\Cherry%20Point\Facilities%20Relocation%20Project\0107AD%20-%20Facilities%20Relocation\009SZ%20-%20Expense%20(new)\2.0_Cost%20Data\x_Archive%20Cost%20Data\0107AD_Facilities%20Relocation%20Projec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GRC\2011\Workpapers\Bench%20Request%2024%2011GRC%204.25.12%20Gas\DEM-WP(C)%20Power%20Cost%20Summary%202011GRC%20BR%202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Acquisition\Phase%202%20RFP%20Quantitative%20Analysis\PSM%20Input%20Assumptions\Gas%20Transport\Gas%20Transpor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PCORC\RORC%20Filing\PCA%20PCORC.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WINNT\Temporary%20Internet%20Files\OLK3B1\PCA%20OUTLOOK.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OLK13BE\Goldendale%20Proforma%20-%20Current.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GRC\2007\Sumas\Copy%2011-9%20Sumas%20Proforma%20-%20Curren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Acquisition\Active%20Projects\NatG_834_Mint%20Farm_Ownership\Financial\LTSA%20Analysis\Mint%20Farm%20Maintenance%20Option%20Model_wo%20duct%20fire.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Jun_30_01\Proforma%20Adj_not%20used.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Report02\14stat02\12out12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Z:\Documents%20and%20Settings\okesj1\My%20Documents\_bp\BP_Refining\Cherry%20Point\Facilities%20Relocation%20Project\0107AD%20-%20Facilities%20Relocation\009SZ%20-%20Expense%20(new)\2.0_Cost%20Data\x_Archive%20Cost%20Data\Copy%20of%20field%20labor%20mh%20calculation.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WINNT\Temporary%20Internet%20Files\OLK71\SOE%20Sept%202003.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psefil1\comtr\Cost%20Accounting\Resource%20Costs\Forecast%20&amp;%20Variance\2003\To%20Fin%20Planning%2010-15-02\OA%20Extract%20for%20'03%20update%2010-15%20for%209.26.0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Joel\Chelan\Pro%20Forma%20Models\PSE%20Incremental\Cash%20-%20No%20Defease\12-15%20Final%20for%20Board\12-15%20(Hydro)NoD%20CPUD-PSEIncremental-121520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Mid%20Office\aaa%20Jody%20Test\variance%20to%20budget%20dollar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Cost%20Accounting\Resource%20Costs\Capacity\CAP_WBook.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Z:\BPcp\BE8071\PMC\PC\Reports\Monthly\CR1025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EAD\Business%20Plan%202001\BudgetPlan2002_11_21_newPJM.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gallanc1\Local%20Settings\Temporary%20Internet%20Files\OLK4A\4-5-07%20PSE%20SPA-%20%201x7FA%20MMP%20vs%20CSA.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Formulas\vlookup.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GrpRevnu\PUBLIC\%23%202007%20GRC\4.04G%20Pass%20Through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Content.Outlook\QQRNG2KX\DEM-WP(C)%20AURORA%20Scenarios%20Summary%2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windows\temp\energy_supply_gen.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miley\CorpFinance\windows\temp\CBCWPI7A.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Forward-View\GLOBAL\feb_02\U-Park.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6\09-06%20Elec_Unb%20(93%203%25%202%20months)final.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Public%20Finance\PUBFIN\Clients\OH\AMP-OH\Electric%20Prepayment\AMP-Ohio%20prepay%20model%2003-09-06%20-%20fixed%20rate.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Documents%20and%20Settings\nchar\Local%20Settings\Temporary%20Internet%20Files\OLK4DD\Property%20Tax%20revised%20base%20on%20090508%20Actual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DOCUME~1\u034829\LOCALS~1\Temp\C.Data.u034829.Notes_CDI\CURVES\Interest_Rate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Content.Outlook\QQRNG2KX\Mint%20Farm%20Proforma%20-%20022609%20ver1%20(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GrpRevnu\PUBLIC\Schedules\Schedule%20137%20-%20REC%20Revenues%20(2012%20and%20forward)\Jan%202015%20rate\Schedule%20137%20REC%20Rev%20Req%202015%20LIVE%20File.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GrpRevnu\PUBLIC\Schedules\Schedule%20137%20-%20REC%20Revenues%20(2012%20and%20forward)\Jan%202015%20rate\Schedule%20137%20REC%20Rev%20Req%202015%20Workpaper.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GrpRevnu\PUBLIC\%23%202011%20GRC\Settlement2011GRC\Gas%20Rev%20Req%20Model%202011%20GRC%20Rebuttal%2001-05-201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WINNT\Temporary%20Internet%20Files\OLK2F\Due%20Diligence\August%20New%20Model\Fred%20Value%209.1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nts%20and%20Settings\npeder\My%20Documents\2011GRC\Lower%20Snake%20River%20Deferral\WindProforma_LSR_20110829_RateCase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Q10">
            <v>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Q12">
            <v>5</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t="str">
            <v>4</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t="str">
            <v>4</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t="str">
            <v>4</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Q16" t="str">
            <v>4</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t="str">
            <v>4</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t="str">
            <v>4</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Q19" t="str">
            <v>4</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Q20" t="str">
            <v>4</v>
          </cell>
          <cell r="AR20" t="str">
            <v>50</v>
          </cell>
        </row>
        <row r="21">
          <cell r="AA21">
            <v>516650</v>
          </cell>
          <cell r="AB21">
            <v>516650</v>
          </cell>
          <cell r="AC21">
            <v>-166150.04999999999</v>
          </cell>
          <cell r="AM21">
            <v>21527.083333333332</v>
          </cell>
          <cell r="AN21">
            <v>64581.25</v>
          </cell>
          <cell r="AO21">
            <v>79185.414583333331</v>
          </cell>
          <cell r="AQ21" t="str">
            <v>4</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Q22">
            <v>14</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15</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Q33">
            <v>17</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Q35">
            <v>18</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Q36">
            <v>17</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Q38">
            <v>18</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Q39">
            <v>17</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Q41">
            <v>17</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Q43">
            <v>17</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Q45">
            <v>17</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Q47">
            <v>18</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Q48">
            <v>17</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Q50">
            <v>17</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Q52">
            <v>18</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t="str">
            <v>17</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Q54" t="str">
            <v>17</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t="str">
            <v>17</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t="str">
            <v>17</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Q57" t="str">
            <v>17</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t="str">
            <v>17</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Q59">
            <v>19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Q61">
            <v>20</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Q62">
            <v>19</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Q64">
            <v>19</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Q66">
            <v>20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Q67">
            <v>6</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Q69">
            <v>6</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t="str">
            <v>6</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Q71" t="str">
            <v>6</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Q72">
            <v>21</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Q74">
            <v>21</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Q75" t="str">
            <v>21</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Q76" t="str">
            <v>21</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5</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Q501" t="str">
            <v>6c</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Q502" t="str">
            <v>6c</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Q503" t="str">
            <v>6c</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Q504" t="str">
            <v>6c</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Q505" t="str">
            <v>6c</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Q506" t="str">
            <v>6a</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Q513">
            <v>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Q515">
            <v>8</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Q516">
            <v>9</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Q518">
            <v>10</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Q519">
            <v>11</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Q529" t="str">
            <v>6b</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Q531" t="str">
            <v>39</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Q534">
            <v>22</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Q555" t="str">
            <v xml:space="preserve"> </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Q556" t="str">
            <v xml:space="preserve"> </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Q568" t="str">
            <v xml:space="preserve">  </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Q626" t="str">
            <v xml:space="preserve">  </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Q633" t="str">
            <v xml:space="preserve">  </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Q635" t="str">
            <v xml:space="preserve">  </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cell r="AQ638" t="str">
            <v xml:space="preserve">  </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Q640" t="str">
            <v xml:space="preserve">  </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Q817" t="str">
            <v>37a</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Q820" t="str">
            <v>37c</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Q823">
            <v>23</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Q824">
            <v>24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Q825">
            <v>25</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Q828">
            <v>26</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Q836">
            <v>27</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Q864" t="str">
            <v>37d</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v>28</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Q1142" t="str">
            <v>28</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Q1144" t="str">
            <v>28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Q1147" t="str">
            <v>28</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Q1326">
            <v>30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Q1327">
            <v>30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Q1328">
            <v>30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Q1329">
            <v>30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Q1330">
            <v>30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Q1331">
            <v>30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Q1332" t="str">
            <v>30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Q1333" t="str">
            <v>30</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Q1334" t="str">
            <v>30</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Q1335" t="str">
            <v xml:space="preserve"> </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Q1337" t="str">
            <v>30</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Q1340">
            <v>30</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Q1341">
            <v>30</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Q1342">
            <v>30</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Q1343">
            <v>30</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Q1429" t="str">
            <v xml:space="preserve"> </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Q1437">
            <v>29</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Q1452">
            <v>31</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Q1453">
            <v>32</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Q1454">
            <v>33</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Q1455">
            <v>34</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Q1456" t="str">
            <v>35</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Q1458">
            <v>33</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Q1460">
            <v>33</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Q1478">
            <v>36</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Q1481">
            <v>36</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Q1487">
            <v>37</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Q1501" t="str">
            <v>37a</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Q1503" t="str">
            <v>37b</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Base Acquisitions"/>
      <sheetName val="Explain ERG Budget Updates"/>
      <sheetName val="Diff Base Costs less v5"/>
      <sheetName val="Base Costs v5"/>
      <sheetName val="Base Costs"/>
      <sheetName val="Resources"/>
      <sheetName val="Wind Own"/>
      <sheetName val="Wind PPA"/>
      <sheetName val="Distressed CCGT &amp; DF"/>
      <sheetName val="Geothermal"/>
      <sheetName val="Hydro PPA"/>
      <sheetName val="Hydro Own"/>
      <sheetName val="LFG"/>
      <sheetName val="Pure Cost LFG"/>
      <sheetName val="IGCC"/>
      <sheetName val="LMS Ownership"/>
      <sheetName val="Tenaska Tolling"/>
      <sheetName val="New CCGT"/>
      <sheetName val="Ormat"/>
      <sheetName val="Colstrip Upgrade"/>
    </sheetNames>
    <sheetDataSet>
      <sheetData sheetId="0" refreshError="1"/>
      <sheetData sheetId="1" refreshError="1"/>
      <sheetData sheetId="2" refreshError="1"/>
      <sheetData sheetId="3" refreshError="1"/>
      <sheetData sheetId="4" refreshError="1"/>
      <sheetData sheetId="5" refreshError="1"/>
      <sheetData sheetId="6" refreshError="1">
        <row r="68">
          <cell r="E68">
            <v>2.5000000000000001E-2</v>
          </cell>
          <cell r="J68">
            <v>4</v>
          </cell>
        </row>
        <row r="69">
          <cell r="E69">
            <v>2007</v>
          </cell>
          <cell r="J69">
            <v>14</v>
          </cell>
        </row>
        <row r="70">
          <cell r="E70">
            <v>2008</v>
          </cell>
          <cell r="J70">
            <v>21</v>
          </cell>
        </row>
        <row r="71">
          <cell r="J71">
            <v>23</v>
          </cell>
        </row>
        <row r="72">
          <cell r="J72">
            <v>28</v>
          </cell>
        </row>
        <row r="73">
          <cell r="J73">
            <v>30</v>
          </cell>
        </row>
        <row r="74">
          <cell r="J74">
            <v>32</v>
          </cell>
        </row>
        <row r="75">
          <cell r="J75">
            <v>43</v>
          </cell>
        </row>
        <row r="76">
          <cell r="J76">
            <v>44</v>
          </cell>
        </row>
        <row r="77">
          <cell r="D77">
            <v>125</v>
          </cell>
        </row>
        <row r="78">
          <cell r="D78">
            <v>74.6875</v>
          </cell>
        </row>
      </sheetData>
      <sheetData sheetId="7" refreshError="1">
        <row r="7">
          <cell r="B7" t="str">
            <v>Nameplate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VC Disallow by CY Q406"/>
      <sheetName val="VC Disallow by CY Q306"/>
      <sheetName val="Disallowance by Calendar Year"/>
      <sheetName val="Summary by Calendar Year"/>
      <sheetName val="Summary by PCA Period"/>
      <sheetName val="Data for Summaries==&gt;"/>
      <sheetName val="DATA"/>
      <sheetName val="Data to Update Quarterly==&gt;"/>
      <sheetName val="Quarter End Price_Gen_Cost"/>
      <sheetName val="Quarter End KW Information"/>
      <sheetName val="Hedge Data"/>
      <sheetName val="Ex D (2)"/>
      <sheetName val="2006 GRC Updates ==&gt;"/>
      <sheetName val="Ex D-1 06 GRC"/>
      <sheetName val="Tenaska 06 GRC"/>
      <sheetName val="Other Information==&gt;"/>
      <sheetName val="Fixed Rate_HR"/>
      <sheetName val="WUTC EXHIBIT B Rev2"/>
      <sheetName val="page 1 VC"/>
      <sheetName val="Summary by Year w Tax Refund"/>
      <sheetName val="Tax Refund"/>
      <sheetName val="Tax Issue"/>
      <sheetName val="Hedge Data 2"/>
      <sheetName val="Exhibit D 09GRC"/>
      <sheetName val="Ex D Revised 12-31-08"/>
      <sheetName val="Ex D REVISED 11-30-08"/>
      <sheetName val="Ex D 4.15.10 DRAFT"/>
      <sheetName val="Ex D REVISED 4-4-08"/>
      <sheetName val="Hedge Data old example"/>
      <sheetName val="Ex D (2)-previous"/>
      <sheetName val="To J Eldredge 3.28.07"/>
    </sheetNames>
    <sheetDataSet>
      <sheetData sheetId="0"/>
      <sheetData sheetId="1"/>
      <sheetData sheetId="2"/>
      <sheetData sheetId="3"/>
      <sheetData sheetId="4"/>
      <sheetData sheetId="5"/>
      <sheetData sheetId="6"/>
      <sheetData sheetId="7" refreshError="1">
        <row r="5">
          <cell r="A5" t="str">
            <v>Period</v>
          </cell>
          <cell r="D5" t="str">
            <v>Plant HR</v>
          </cell>
          <cell r="AA5" t="str">
            <v>Amort</v>
          </cell>
          <cell r="AB5" t="str">
            <v>Asset</v>
          </cell>
        </row>
        <row r="6">
          <cell r="D6">
            <v>35796</v>
          </cell>
          <cell r="AA6">
            <v>162666.66666666666</v>
          </cell>
          <cell r="AB6">
            <v>0</v>
          </cell>
        </row>
        <row r="7">
          <cell r="D7">
            <v>35827</v>
          </cell>
          <cell r="AA7">
            <v>162666.66666666666</v>
          </cell>
          <cell r="AB7">
            <v>0</v>
          </cell>
        </row>
        <row r="8">
          <cell r="D8">
            <v>35855</v>
          </cell>
          <cell r="AA8">
            <v>162666.66666666666</v>
          </cell>
          <cell r="AB8">
            <v>0</v>
          </cell>
        </row>
        <row r="9">
          <cell r="D9">
            <v>35886</v>
          </cell>
          <cell r="AA9">
            <v>162666.66666666666</v>
          </cell>
          <cell r="AB9">
            <v>0</v>
          </cell>
        </row>
        <row r="10">
          <cell r="D10">
            <v>35916</v>
          </cell>
          <cell r="AA10">
            <v>162666.66666666666</v>
          </cell>
          <cell r="AB10">
            <v>0</v>
          </cell>
        </row>
        <row r="11">
          <cell r="D11">
            <v>35947</v>
          </cell>
          <cell r="AA11">
            <v>162666.66666666666</v>
          </cell>
          <cell r="AB11">
            <v>0</v>
          </cell>
        </row>
        <row r="12">
          <cell r="D12">
            <v>35977</v>
          </cell>
          <cell r="AA12">
            <v>162666.66666666666</v>
          </cell>
          <cell r="AB12">
            <v>0</v>
          </cell>
        </row>
        <row r="13">
          <cell r="D13">
            <v>36008</v>
          </cell>
          <cell r="AA13">
            <v>162666.66666666666</v>
          </cell>
          <cell r="AB13">
            <v>0</v>
          </cell>
        </row>
        <row r="14">
          <cell r="D14">
            <v>36039</v>
          </cell>
          <cell r="AA14">
            <v>162666.66666666666</v>
          </cell>
          <cell r="AB14">
            <v>0</v>
          </cell>
        </row>
        <row r="15">
          <cell r="D15">
            <v>36069</v>
          </cell>
          <cell r="AA15">
            <v>162666.66666666666</v>
          </cell>
          <cell r="AB15">
            <v>0</v>
          </cell>
        </row>
        <row r="16">
          <cell r="D16">
            <v>36100</v>
          </cell>
          <cell r="AA16">
            <v>162666.66666666666</v>
          </cell>
          <cell r="AB16">
            <v>0</v>
          </cell>
        </row>
        <row r="17">
          <cell r="D17">
            <v>36130</v>
          </cell>
          <cell r="AA17">
            <v>162666.66666666666</v>
          </cell>
          <cell r="AB17">
            <v>0</v>
          </cell>
        </row>
        <row r="18">
          <cell r="D18">
            <v>36161</v>
          </cell>
          <cell r="AA18">
            <v>321916.66666666669</v>
          </cell>
          <cell r="AB18">
            <v>0</v>
          </cell>
        </row>
        <row r="19">
          <cell r="D19">
            <v>36192</v>
          </cell>
          <cell r="AA19">
            <v>321916.66666666669</v>
          </cell>
          <cell r="AB19">
            <v>0</v>
          </cell>
        </row>
        <row r="20">
          <cell r="D20">
            <v>36220</v>
          </cell>
          <cell r="AA20">
            <v>321916.66666666669</v>
          </cell>
          <cell r="AB20">
            <v>0</v>
          </cell>
        </row>
        <row r="21">
          <cell r="D21">
            <v>36251</v>
          </cell>
          <cell r="AA21">
            <v>321916.66666666669</v>
          </cell>
          <cell r="AB21">
            <v>0</v>
          </cell>
        </row>
        <row r="22">
          <cell r="D22">
            <v>36281</v>
          </cell>
          <cell r="AA22">
            <v>321916.66666666669</v>
          </cell>
          <cell r="AB22">
            <v>0</v>
          </cell>
        </row>
        <row r="23">
          <cell r="D23">
            <v>36312</v>
          </cell>
          <cell r="AA23">
            <v>321916.66666666669</v>
          </cell>
          <cell r="AB23">
            <v>0</v>
          </cell>
        </row>
        <row r="24">
          <cell r="D24">
            <v>36342</v>
          </cell>
          <cell r="AA24">
            <v>321916.66666666669</v>
          </cell>
          <cell r="AB24">
            <v>0</v>
          </cell>
        </row>
        <row r="25">
          <cell r="D25">
            <v>36373</v>
          </cell>
          <cell r="AA25">
            <v>321916.66666666669</v>
          </cell>
          <cell r="AB25">
            <v>0</v>
          </cell>
        </row>
        <row r="26">
          <cell r="D26">
            <v>36404</v>
          </cell>
          <cell r="AA26">
            <v>321916.66666666669</v>
          </cell>
          <cell r="AB26">
            <v>0</v>
          </cell>
        </row>
        <row r="27">
          <cell r="D27">
            <v>36434</v>
          </cell>
          <cell r="AA27">
            <v>321916.66666666669</v>
          </cell>
          <cell r="AB27">
            <v>0</v>
          </cell>
        </row>
        <row r="28">
          <cell r="D28">
            <v>36465</v>
          </cell>
          <cell r="AA28">
            <v>321916.66666666669</v>
          </cell>
          <cell r="AB28">
            <v>0</v>
          </cell>
        </row>
        <row r="29">
          <cell r="D29">
            <v>36495</v>
          </cell>
          <cell r="AA29">
            <v>321916.66666666669</v>
          </cell>
          <cell r="AB29">
            <v>0</v>
          </cell>
        </row>
        <row r="30">
          <cell r="D30">
            <v>36526</v>
          </cell>
          <cell r="AA30">
            <v>455250</v>
          </cell>
          <cell r="AB30">
            <v>0</v>
          </cell>
        </row>
        <row r="31">
          <cell r="D31">
            <v>36557</v>
          </cell>
          <cell r="AA31">
            <v>455250</v>
          </cell>
          <cell r="AB31">
            <v>0</v>
          </cell>
        </row>
        <row r="32">
          <cell r="D32">
            <v>36586</v>
          </cell>
          <cell r="AA32">
            <v>455250</v>
          </cell>
          <cell r="AB32">
            <v>0</v>
          </cell>
        </row>
        <row r="33">
          <cell r="D33">
            <v>36617</v>
          </cell>
          <cell r="AA33">
            <v>455250</v>
          </cell>
          <cell r="AB33">
            <v>0</v>
          </cell>
        </row>
        <row r="34">
          <cell r="D34">
            <v>36647</v>
          </cell>
          <cell r="AA34">
            <v>455250</v>
          </cell>
          <cell r="AB34">
            <v>0</v>
          </cell>
        </row>
        <row r="35">
          <cell r="D35">
            <v>36678</v>
          </cell>
          <cell r="AA35">
            <v>455250</v>
          </cell>
          <cell r="AB35">
            <v>0</v>
          </cell>
        </row>
        <row r="36">
          <cell r="D36">
            <v>36708</v>
          </cell>
          <cell r="AA36">
            <v>455250</v>
          </cell>
          <cell r="AB36">
            <v>0</v>
          </cell>
        </row>
        <row r="37">
          <cell r="D37">
            <v>36739</v>
          </cell>
          <cell r="AA37">
            <v>455250</v>
          </cell>
          <cell r="AB37">
            <v>0</v>
          </cell>
        </row>
        <row r="38">
          <cell r="D38">
            <v>36770</v>
          </cell>
          <cell r="AA38">
            <v>455250</v>
          </cell>
          <cell r="AB38">
            <v>0</v>
          </cell>
        </row>
        <row r="39">
          <cell r="D39">
            <v>36800</v>
          </cell>
          <cell r="AA39">
            <v>455250</v>
          </cell>
          <cell r="AB39">
            <v>0</v>
          </cell>
        </row>
        <row r="40">
          <cell r="D40">
            <v>36831</v>
          </cell>
          <cell r="AA40">
            <v>455250</v>
          </cell>
          <cell r="AB40">
            <v>0</v>
          </cell>
        </row>
        <row r="41">
          <cell r="D41">
            <v>36861</v>
          </cell>
          <cell r="AA41">
            <v>455250</v>
          </cell>
          <cell r="AB41">
            <v>0</v>
          </cell>
        </row>
        <row r="42">
          <cell r="D42">
            <v>36892</v>
          </cell>
          <cell r="AA42">
            <v>615166.66666666663</v>
          </cell>
          <cell r="AB42">
            <v>0</v>
          </cell>
        </row>
        <row r="43">
          <cell r="D43">
            <v>36923</v>
          </cell>
          <cell r="AA43">
            <v>615166.66666666663</v>
          </cell>
          <cell r="AB43">
            <v>0</v>
          </cell>
        </row>
        <row r="44">
          <cell r="D44">
            <v>36951</v>
          </cell>
          <cell r="AA44">
            <v>615166.66666666663</v>
          </cell>
          <cell r="AB44">
            <v>0</v>
          </cell>
        </row>
        <row r="45">
          <cell r="D45">
            <v>36982</v>
          </cell>
          <cell r="AA45">
            <v>615166.66666666663</v>
          </cell>
          <cell r="AB45">
            <v>0</v>
          </cell>
        </row>
        <row r="46">
          <cell r="D46">
            <v>37012</v>
          </cell>
          <cell r="AA46">
            <v>615166.66666666663</v>
          </cell>
          <cell r="AB46">
            <v>0</v>
          </cell>
        </row>
        <row r="47">
          <cell r="D47">
            <v>37043</v>
          </cell>
          <cell r="AA47">
            <v>615166.66666666663</v>
          </cell>
          <cell r="AB47">
            <v>0</v>
          </cell>
        </row>
        <row r="48">
          <cell r="D48">
            <v>37073</v>
          </cell>
          <cell r="AA48">
            <v>615166.66666666663</v>
          </cell>
          <cell r="AB48">
            <v>0</v>
          </cell>
        </row>
        <row r="49">
          <cell r="D49">
            <v>37104</v>
          </cell>
          <cell r="AA49">
            <v>615166.66666666663</v>
          </cell>
          <cell r="AB49">
            <v>0</v>
          </cell>
        </row>
        <row r="50">
          <cell r="D50">
            <v>37135</v>
          </cell>
          <cell r="AA50">
            <v>615166.66666666663</v>
          </cell>
          <cell r="AB50">
            <v>0</v>
          </cell>
        </row>
        <row r="51">
          <cell r="D51">
            <v>37165</v>
          </cell>
          <cell r="AA51">
            <v>615166.66666666663</v>
          </cell>
          <cell r="AB51">
            <v>0</v>
          </cell>
        </row>
        <row r="52">
          <cell r="D52">
            <v>37196</v>
          </cell>
          <cell r="AA52">
            <v>615166.66666666663</v>
          </cell>
          <cell r="AB52">
            <v>0</v>
          </cell>
        </row>
        <row r="53">
          <cell r="D53">
            <v>37226</v>
          </cell>
          <cell r="AA53">
            <v>615166.66666666663</v>
          </cell>
          <cell r="AB53">
            <v>0</v>
          </cell>
        </row>
        <row r="54">
          <cell r="D54">
            <v>37257</v>
          </cell>
          <cell r="AA54">
            <v>791166.66666666663</v>
          </cell>
          <cell r="AB54">
            <v>0</v>
          </cell>
        </row>
        <row r="55">
          <cell r="D55">
            <v>37288</v>
          </cell>
          <cell r="AA55">
            <v>791166.66666666663</v>
          </cell>
          <cell r="AB55">
            <v>0</v>
          </cell>
        </row>
        <row r="56">
          <cell r="D56">
            <v>37316</v>
          </cell>
          <cell r="AA56">
            <v>791166.66666666663</v>
          </cell>
          <cell r="AB56">
            <v>0</v>
          </cell>
        </row>
        <row r="57">
          <cell r="D57">
            <v>37347</v>
          </cell>
          <cell r="AA57">
            <v>791166.66666666663</v>
          </cell>
          <cell r="AB57">
            <v>0</v>
          </cell>
        </row>
        <row r="58">
          <cell r="D58">
            <v>37377</v>
          </cell>
          <cell r="AA58">
            <v>791166.66666666663</v>
          </cell>
          <cell r="AB58">
            <v>0</v>
          </cell>
        </row>
        <row r="59">
          <cell r="D59">
            <v>37408</v>
          </cell>
          <cell r="AA59">
            <v>791166.66666666663</v>
          </cell>
          <cell r="AB59">
            <v>0</v>
          </cell>
        </row>
        <row r="60">
          <cell r="A60" t="str">
            <v>PCA1</v>
          </cell>
          <cell r="D60">
            <v>37438</v>
          </cell>
          <cell r="AA60">
            <v>791166.66666666663</v>
          </cell>
          <cell r="AB60">
            <v>2134470.865384615</v>
          </cell>
        </row>
        <row r="61">
          <cell r="A61" t="str">
            <v>PCA1</v>
          </cell>
          <cell r="D61">
            <v>37469</v>
          </cell>
          <cell r="AA61">
            <v>791166.66666666663</v>
          </cell>
          <cell r="AB61">
            <v>2134470.865384615</v>
          </cell>
        </row>
        <row r="62">
          <cell r="A62" t="str">
            <v>PCA1</v>
          </cell>
          <cell r="D62">
            <v>37500</v>
          </cell>
          <cell r="AA62">
            <v>791166.66666666663</v>
          </cell>
          <cell r="AB62">
            <v>2134470.865384615</v>
          </cell>
        </row>
        <row r="63">
          <cell r="A63" t="str">
            <v>PCA1</v>
          </cell>
          <cell r="D63">
            <v>37530</v>
          </cell>
          <cell r="AA63">
            <v>791166.66666666663</v>
          </cell>
          <cell r="AB63">
            <v>2134470.865384615</v>
          </cell>
        </row>
        <row r="64">
          <cell r="A64" t="str">
            <v>PCA1</v>
          </cell>
          <cell r="D64">
            <v>37561</v>
          </cell>
          <cell r="AA64">
            <v>791166.66666666663</v>
          </cell>
          <cell r="AB64">
            <v>2134470.865384615</v>
          </cell>
        </row>
        <row r="65">
          <cell r="A65" t="str">
            <v>PCA1</v>
          </cell>
          <cell r="D65">
            <v>37591</v>
          </cell>
          <cell r="AA65">
            <v>791166.66666666663</v>
          </cell>
          <cell r="AB65">
            <v>2134470.865384615</v>
          </cell>
        </row>
        <row r="66">
          <cell r="A66" t="str">
            <v>PCA1</v>
          </cell>
          <cell r="D66">
            <v>37622</v>
          </cell>
          <cell r="AA66">
            <v>993666.66666666663</v>
          </cell>
          <cell r="AB66">
            <v>2134470.865384615</v>
          </cell>
        </row>
        <row r="67">
          <cell r="A67" t="str">
            <v>PCA1</v>
          </cell>
          <cell r="D67">
            <v>37653</v>
          </cell>
          <cell r="AA67">
            <v>993666.66666666663</v>
          </cell>
          <cell r="AB67">
            <v>2134470.865384615</v>
          </cell>
        </row>
        <row r="68">
          <cell r="A68" t="str">
            <v>PCA1</v>
          </cell>
          <cell r="D68">
            <v>37681</v>
          </cell>
          <cell r="AA68">
            <v>993666.66666666663</v>
          </cell>
          <cell r="AB68">
            <v>2134470.865384615</v>
          </cell>
        </row>
        <row r="69">
          <cell r="A69" t="str">
            <v>PCA1</v>
          </cell>
          <cell r="D69">
            <v>37712</v>
          </cell>
          <cell r="AA69">
            <v>993666.66666666663</v>
          </cell>
          <cell r="AB69">
            <v>2134470.865384615</v>
          </cell>
        </row>
        <row r="70">
          <cell r="A70" t="str">
            <v>PCA1</v>
          </cell>
          <cell r="D70">
            <v>37742</v>
          </cell>
          <cell r="AA70">
            <v>993666.66666666663</v>
          </cell>
          <cell r="AB70">
            <v>2134470.865384615</v>
          </cell>
        </row>
        <row r="71">
          <cell r="A71" t="str">
            <v>PCA1</v>
          </cell>
          <cell r="D71">
            <v>37773</v>
          </cell>
          <cell r="AA71">
            <v>993666.66666666663</v>
          </cell>
          <cell r="AB71">
            <v>2134470.865384615</v>
          </cell>
        </row>
        <row r="72">
          <cell r="A72" t="str">
            <v>PCA2</v>
          </cell>
          <cell r="D72">
            <v>37803</v>
          </cell>
          <cell r="AA72">
            <v>993666.66666666663</v>
          </cell>
          <cell r="AB72">
            <v>2024975.5448717945</v>
          </cell>
        </row>
        <row r="73">
          <cell r="A73" t="str">
            <v>PCA2</v>
          </cell>
          <cell r="D73">
            <v>37834</v>
          </cell>
          <cell r="AA73">
            <v>993666.66666666663</v>
          </cell>
          <cell r="AB73">
            <v>2024975.5448717945</v>
          </cell>
        </row>
        <row r="74">
          <cell r="A74" t="str">
            <v>PCA2</v>
          </cell>
          <cell r="D74">
            <v>37865</v>
          </cell>
          <cell r="AA74">
            <v>993666.66666666663</v>
          </cell>
          <cell r="AB74">
            <v>2024975.5448717945</v>
          </cell>
        </row>
        <row r="75">
          <cell r="A75" t="str">
            <v>PCA2</v>
          </cell>
          <cell r="D75">
            <v>37895</v>
          </cell>
          <cell r="AA75">
            <v>993666.66666666663</v>
          </cell>
          <cell r="AB75">
            <v>2024975.5448717945</v>
          </cell>
        </row>
        <row r="76">
          <cell r="A76" t="str">
            <v>PCA2</v>
          </cell>
          <cell r="D76">
            <v>37926</v>
          </cell>
          <cell r="AA76">
            <v>993666.66666666663</v>
          </cell>
          <cell r="AB76">
            <v>2024975.5448717945</v>
          </cell>
        </row>
        <row r="77">
          <cell r="A77" t="str">
            <v>PCA2</v>
          </cell>
          <cell r="D77">
            <v>37956</v>
          </cell>
          <cell r="AA77">
            <v>993666.66666666663</v>
          </cell>
          <cell r="AB77">
            <v>2024975.5448717945</v>
          </cell>
        </row>
        <row r="78">
          <cell r="A78" t="str">
            <v>PCA2</v>
          </cell>
          <cell r="D78">
            <v>37987</v>
          </cell>
          <cell r="AA78">
            <v>1228666.6666666667</v>
          </cell>
          <cell r="AB78">
            <v>2024975.5448717945</v>
          </cell>
        </row>
        <row r="79">
          <cell r="A79" t="str">
            <v>PCA2</v>
          </cell>
          <cell r="D79">
            <v>38018</v>
          </cell>
          <cell r="AA79">
            <v>1228666.6666666667</v>
          </cell>
          <cell r="AB79">
            <v>2024975.5448717945</v>
          </cell>
        </row>
        <row r="80">
          <cell r="A80" t="str">
            <v>PCA2</v>
          </cell>
          <cell r="D80">
            <v>38047</v>
          </cell>
          <cell r="AA80">
            <v>1228666.6666666667</v>
          </cell>
          <cell r="AB80">
            <v>2024975.5448717945</v>
          </cell>
        </row>
        <row r="81">
          <cell r="A81" t="str">
            <v>PCA2</v>
          </cell>
          <cell r="D81">
            <v>38078</v>
          </cell>
          <cell r="AA81">
            <v>1228666.6666666667</v>
          </cell>
          <cell r="AB81">
            <v>2024975.5448717945</v>
          </cell>
        </row>
        <row r="82">
          <cell r="A82" t="str">
            <v>PCA2</v>
          </cell>
          <cell r="D82">
            <v>38108</v>
          </cell>
          <cell r="AA82">
            <v>1228666.6666666667</v>
          </cell>
          <cell r="AB82">
            <v>2024975.5448717945</v>
          </cell>
        </row>
        <row r="83">
          <cell r="A83" t="str">
            <v>PCA2</v>
          </cell>
          <cell r="D83">
            <v>38139</v>
          </cell>
          <cell r="AA83">
            <v>1228666.6666666667</v>
          </cell>
          <cell r="AB83">
            <v>2024975.5448717945</v>
          </cell>
        </row>
        <row r="84">
          <cell r="A84" t="str">
            <v>PCA3</v>
          </cell>
          <cell r="D84">
            <v>38169</v>
          </cell>
          <cell r="AA84">
            <v>1228666.6666666667</v>
          </cell>
          <cell r="AB84">
            <v>1832056.2379375959</v>
          </cell>
        </row>
        <row r="85">
          <cell r="A85" t="str">
            <v>PCA3</v>
          </cell>
          <cell r="D85">
            <v>38200</v>
          </cell>
          <cell r="AA85">
            <v>1228666.6666666667</v>
          </cell>
          <cell r="AB85">
            <v>1832056.2379375959</v>
          </cell>
        </row>
        <row r="86">
          <cell r="A86" t="str">
            <v>PCA3</v>
          </cell>
          <cell r="D86">
            <v>38231</v>
          </cell>
          <cell r="AA86">
            <v>1228666.6666666667</v>
          </cell>
          <cell r="AB86">
            <v>1832056.2379375959</v>
          </cell>
        </row>
        <row r="87">
          <cell r="A87" t="str">
            <v>PCA3</v>
          </cell>
          <cell r="D87">
            <v>38261</v>
          </cell>
          <cell r="AA87">
            <v>1228666.6666666667</v>
          </cell>
          <cell r="AB87">
            <v>1832056.2379375959</v>
          </cell>
        </row>
        <row r="88">
          <cell r="A88" t="str">
            <v>PCA3</v>
          </cell>
          <cell r="D88">
            <v>38292</v>
          </cell>
          <cell r="AA88">
            <v>1228666.6666666667</v>
          </cell>
          <cell r="AB88">
            <v>1832056.2379375959</v>
          </cell>
        </row>
        <row r="89">
          <cell r="A89" t="str">
            <v>PCA3</v>
          </cell>
          <cell r="D89">
            <v>38322</v>
          </cell>
          <cell r="AA89">
            <v>1228666.6666666667</v>
          </cell>
          <cell r="AB89">
            <v>1832056.2379375959</v>
          </cell>
        </row>
        <row r="90">
          <cell r="A90" t="str">
            <v>PCA3</v>
          </cell>
          <cell r="D90">
            <v>38353</v>
          </cell>
          <cell r="AA90">
            <v>1492333.3333333333</v>
          </cell>
          <cell r="AB90">
            <v>1832056.2379375959</v>
          </cell>
        </row>
        <row r="91">
          <cell r="A91" t="str">
            <v>PCA3</v>
          </cell>
          <cell r="D91">
            <v>38384</v>
          </cell>
          <cell r="AA91">
            <v>1492333.3333333333</v>
          </cell>
          <cell r="AB91">
            <v>1832056.2379375959</v>
          </cell>
        </row>
        <row r="92">
          <cell r="A92" t="str">
            <v>PCA3</v>
          </cell>
          <cell r="D92">
            <v>38412</v>
          </cell>
          <cell r="AA92">
            <v>1492333.3333333333</v>
          </cell>
          <cell r="AB92">
            <v>1832056.2379375959</v>
          </cell>
        </row>
        <row r="93">
          <cell r="A93" t="str">
            <v>PCA3</v>
          </cell>
          <cell r="D93">
            <v>38443</v>
          </cell>
          <cell r="AA93">
            <v>1492333.3333333333</v>
          </cell>
          <cell r="AB93">
            <v>1832056.2379375959</v>
          </cell>
        </row>
        <row r="94">
          <cell r="A94" t="str">
            <v>PCA3</v>
          </cell>
          <cell r="D94">
            <v>38473</v>
          </cell>
          <cell r="AA94">
            <v>1492333.3333333333</v>
          </cell>
          <cell r="AB94">
            <v>1832056.2379375959</v>
          </cell>
        </row>
        <row r="95">
          <cell r="A95" t="str">
            <v>PCA3</v>
          </cell>
          <cell r="D95">
            <v>38504</v>
          </cell>
          <cell r="AA95">
            <v>1492333.3333333333</v>
          </cell>
          <cell r="AB95">
            <v>1832056.2379375959</v>
          </cell>
        </row>
        <row r="96">
          <cell r="A96" t="str">
            <v>PCA4</v>
          </cell>
          <cell r="D96">
            <v>38534</v>
          </cell>
          <cell r="AA96">
            <v>1492333.3333333333</v>
          </cell>
          <cell r="AB96">
            <v>1556853.596153846</v>
          </cell>
        </row>
        <row r="97">
          <cell r="A97" t="str">
            <v>PCA4</v>
          </cell>
          <cell r="D97">
            <v>38565</v>
          </cell>
          <cell r="AA97">
            <v>1492333.3333333333</v>
          </cell>
          <cell r="AB97">
            <v>1556853.596153846</v>
          </cell>
        </row>
        <row r="98">
          <cell r="A98" t="str">
            <v>PCA4</v>
          </cell>
          <cell r="D98">
            <v>38596</v>
          </cell>
          <cell r="AA98">
            <v>1492333.3333333333</v>
          </cell>
          <cell r="AB98">
            <v>1556853.596153846</v>
          </cell>
        </row>
        <row r="99">
          <cell r="A99" t="str">
            <v>PCA4</v>
          </cell>
          <cell r="D99">
            <v>38626</v>
          </cell>
          <cell r="AA99">
            <v>1492333.3333333333</v>
          </cell>
          <cell r="AB99">
            <v>1556853.596153846</v>
          </cell>
        </row>
        <row r="100">
          <cell r="A100" t="str">
            <v>PCA4</v>
          </cell>
          <cell r="D100">
            <v>38657</v>
          </cell>
          <cell r="AA100">
            <v>1492333.3333333333</v>
          </cell>
          <cell r="AB100">
            <v>1556853.596153846</v>
          </cell>
        </row>
        <row r="101">
          <cell r="A101" t="str">
            <v>PCA4</v>
          </cell>
          <cell r="D101">
            <v>38687</v>
          </cell>
          <cell r="AA101">
            <v>1492333.3333333333</v>
          </cell>
          <cell r="AB101">
            <v>1556853.596153846</v>
          </cell>
        </row>
        <row r="102">
          <cell r="A102" t="str">
            <v>PCA4</v>
          </cell>
          <cell r="D102">
            <v>38718</v>
          </cell>
          <cell r="AA102">
            <v>1717916.6666666667</v>
          </cell>
          <cell r="AB102">
            <v>1556853.5961538462</v>
          </cell>
        </row>
        <row r="103">
          <cell r="A103" t="str">
            <v>PCA4</v>
          </cell>
          <cell r="D103">
            <v>38749</v>
          </cell>
          <cell r="AA103">
            <v>1717916.6666666667</v>
          </cell>
          <cell r="AB103">
            <v>1556853.5961538462</v>
          </cell>
        </row>
        <row r="104">
          <cell r="A104" t="str">
            <v>PCA4</v>
          </cell>
          <cell r="D104">
            <v>38777</v>
          </cell>
          <cell r="AA104">
            <v>1717916.6666666667</v>
          </cell>
          <cell r="AB104">
            <v>1556853.5961538462</v>
          </cell>
        </row>
        <row r="105">
          <cell r="A105" t="str">
            <v>PCA4</v>
          </cell>
          <cell r="D105">
            <v>38808</v>
          </cell>
          <cell r="AA105">
            <v>1717916.6666666667</v>
          </cell>
          <cell r="AB105">
            <v>1556853.5961538462</v>
          </cell>
        </row>
        <row r="106">
          <cell r="A106" t="str">
            <v>PCA4</v>
          </cell>
          <cell r="D106">
            <v>38838</v>
          </cell>
          <cell r="AA106">
            <v>1717916.6666666667</v>
          </cell>
          <cell r="AB106">
            <v>1556853.5961538462</v>
          </cell>
        </row>
        <row r="107">
          <cell r="A107" t="str">
            <v>PCA4</v>
          </cell>
          <cell r="D107">
            <v>38869</v>
          </cell>
          <cell r="AA107">
            <v>1717916.6666666667</v>
          </cell>
          <cell r="AB107">
            <v>1556853.5961538462</v>
          </cell>
        </row>
        <row r="108">
          <cell r="A108" t="str">
            <v>PCA5</v>
          </cell>
          <cell r="D108">
            <v>38899</v>
          </cell>
          <cell r="AA108">
            <v>1717916.6666666667</v>
          </cell>
          <cell r="AB108">
            <v>1428617.02991453</v>
          </cell>
        </row>
        <row r="109">
          <cell r="A109" t="str">
            <v>PCA5</v>
          </cell>
          <cell r="D109">
            <v>38930</v>
          </cell>
          <cell r="AA109">
            <v>1717916.6666666667</v>
          </cell>
          <cell r="AB109">
            <v>1428617.02991453</v>
          </cell>
        </row>
        <row r="110">
          <cell r="A110" t="str">
            <v>PCA5</v>
          </cell>
          <cell r="D110">
            <v>38961</v>
          </cell>
          <cell r="AA110">
            <v>1717916.6666666667</v>
          </cell>
          <cell r="AB110">
            <v>1428617.02991453</v>
          </cell>
        </row>
        <row r="111">
          <cell r="A111" t="str">
            <v>PCA5</v>
          </cell>
          <cell r="D111">
            <v>38991</v>
          </cell>
          <cell r="AA111">
            <v>1717916.6666666667</v>
          </cell>
          <cell r="AB111">
            <v>1428617.02991453</v>
          </cell>
        </row>
        <row r="112">
          <cell r="A112" t="str">
            <v>PCA5</v>
          </cell>
          <cell r="D112">
            <v>39022</v>
          </cell>
          <cell r="AA112">
            <v>1717916.6666666667</v>
          </cell>
          <cell r="AB112">
            <v>1428617.02991453</v>
          </cell>
        </row>
        <row r="113">
          <cell r="A113" t="str">
            <v>PCA5</v>
          </cell>
          <cell r="D113">
            <v>39052</v>
          </cell>
          <cell r="AA113">
            <v>1717916.6666666667</v>
          </cell>
          <cell r="AB113">
            <v>1428617.02991453</v>
          </cell>
        </row>
        <row r="114">
          <cell r="A114" t="str">
            <v>PCA6</v>
          </cell>
          <cell r="D114">
            <v>39083</v>
          </cell>
          <cell r="AA114">
            <v>2028583.333333333</v>
          </cell>
          <cell r="AB114">
            <v>1290107.9611248989</v>
          </cell>
        </row>
        <row r="115">
          <cell r="A115" t="str">
            <v>PCA6</v>
          </cell>
          <cell r="D115">
            <v>39114</v>
          </cell>
          <cell r="AA115">
            <v>2028583.333333333</v>
          </cell>
          <cell r="AB115">
            <v>1293654.4871794893</v>
          </cell>
        </row>
        <row r="116">
          <cell r="A116" t="str">
            <v>PCA6</v>
          </cell>
          <cell r="D116">
            <v>39142</v>
          </cell>
          <cell r="AA116">
            <v>2028583.333333333</v>
          </cell>
          <cell r="AB116">
            <v>1293654.4871794893</v>
          </cell>
        </row>
        <row r="117">
          <cell r="A117" t="str">
            <v>PCA6</v>
          </cell>
          <cell r="D117">
            <v>39173</v>
          </cell>
          <cell r="AA117">
            <v>2028583.333333333</v>
          </cell>
          <cell r="AB117">
            <v>1293654.4871794893</v>
          </cell>
        </row>
        <row r="118">
          <cell r="A118" t="str">
            <v>PCA6</v>
          </cell>
          <cell r="D118">
            <v>39203</v>
          </cell>
          <cell r="AA118">
            <v>2028583.333333333</v>
          </cell>
          <cell r="AB118">
            <v>1293654.4871794893</v>
          </cell>
        </row>
        <row r="119">
          <cell r="A119" t="str">
            <v>PCA6</v>
          </cell>
          <cell r="D119">
            <v>39234</v>
          </cell>
          <cell r="AA119">
            <v>2028583.333333333</v>
          </cell>
          <cell r="AB119">
            <v>1293654.4871794893</v>
          </cell>
        </row>
        <row r="120">
          <cell r="A120" t="str">
            <v>PCA6</v>
          </cell>
          <cell r="D120">
            <v>39264</v>
          </cell>
          <cell r="AA120">
            <v>2028583.333333333</v>
          </cell>
          <cell r="AB120">
            <v>1293654.4871794893</v>
          </cell>
        </row>
        <row r="121">
          <cell r="A121" t="str">
            <v>PCA6</v>
          </cell>
          <cell r="D121">
            <v>39295</v>
          </cell>
          <cell r="AA121">
            <v>2028583.333333333</v>
          </cell>
          <cell r="AB121">
            <v>1293654.4871794893</v>
          </cell>
        </row>
        <row r="122">
          <cell r="A122" t="str">
            <v>PCA6</v>
          </cell>
          <cell r="D122">
            <v>39326</v>
          </cell>
          <cell r="AA122">
            <v>2028583.333333333</v>
          </cell>
          <cell r="AB122">
            <v>1293654.4871794893</v>
          </cell>
        </row>
        <row r="123">
          <cell r="A123" t="str">
            <v>PCA6</v>
          </cell>
          <cell r="D123">
            <v>39356</v>
          </cell>
          <cell r="AA123">
            <v>2028583.333333333</v>
          </cell>
          <cell r="AB123">
            <v>1293654.4871794893</v>
          </cell>
        </row>
        <row r="124">
          <cell r="A124" t="str">
            <v>PCA6</v>
          </cell>
          <cell r="D124">
            <v>39387</v>
          </cell>
          <cell r="AA124">
            <v>2028583.333333333</v>
          </cell>
          <cell r="AB124">
            <v>1293654.4871794893</v>
          </cell>
        </row>
        <row r="125">
          <cell r="A125" t="str">
            <v>PCA6</v>
          </cell>
          <cell r="D125">
            <v>39417</v>
          </cell>
          <cell r="AA125">
            <v>2028583.333333333</v>
          </cell>
          <cell r="AB125">
            <v>1293654.4871794893</v>
          </cell>
        </row>
        <row r="126">
          <cell r="A126" t="str">
            <v>PCA7</v>
          </cell>
          <cell r="D126">
            <v>39448</v>
          </cell>
          <cell r="AA126">
            <v>2356000</v>
          </cell>
          <cell r="AB126">
            <v>1069694.0897435911</v>
          </cell>
        </row>
        <row r="127">
          <cell r="A127" t="str">
            <v>PCA7</v>
          </cell>
          <cell r="D127">
            <v>39479</v>
          </cell>
          <cell r="AA127">
            <v>2356000</v>
          </cell>
          <cell r="AB127">
            <v>1069694.0897435911</v>
          </cell>
        </row>
        <row r="128">
          <cell r="A128" t="str">
            <v>PCA7</v>
          </cell>
          <cell r="D128">
            <v>39508</v>
          </cell>
          <cell r="AA128">
            <v>2356000</v>
          </cell>
          <cell r="AB128">
            <v>1069694.0897435911</v>
          </cell>
        </row>
        <row r="129">
          <cell r="A129" t="str">
            <v>PCA7</v>
          </cell>
          <cell r="D129">
            <v>39539</v>
          </cell>
          <cell r="AA129">
            <v>2356000</v>
          </cell>
          <cell r="AB129">
            <v>1069694.0897435911</v>
          </cell>
        </row>
        <row r="130">
          <cell r="A130" t="str">
            <v>PCA7</v>
          </cell>
          <cell r="D130">
            <v>39569</v>
          </cell>
          <cell r="AA130">
            <v>2356000</v>
          </cell>
          <cell r="AB130">
            <v>1069694.0897435911</v>
          </cell>
        </row>
        <row r="131">
          <cell r="A131" t="str">
            <v>PCA7</v>
          </cell>
          <cell r="D131">
            <v>39600</v>
          </cell>
          <cell r="AA131">
            <v>2356000</v>
          </cell>
          <cell r="AB131">
            <v>1069694.0897435911</v>
          </cell>
        </row>
        <row r="132">
          <cell r="A132" t="str">
            <v>PCA7</v>
          </cell>
          <cell r="D132">
            <v>39630</v>
          </cell>
          <cell r="AA132">
            <v>2356000</v>
          </cell>
          <cell r="AB132">
            <v>1069694.0897435911</v>
          </cell>
        </row>
        <row r="133">
          <cell r="A133" t="str">
            <v>PCA7</v>
          </cell>
          <cell r="D133">
            <v>39661</v>
          </cell>
          <cell r="AA133">
            <v>2356000</v>
          </cell>
          <cell r="AB133">
            <v>1069694.0897435911</v>
          </cell>
        </row>
        <row r="134">
          <cell r="A134" t="str">
            <v>PCA7</v>
          </cell>
          <cell r="D134">
            <v>39692</v>
          </cell>
          <cell r="AA134">
            <v>2356000</v>
          </cell>
          <cell r="AB134">
            <v>1069694.0897435911</v>
          </cell>
        </row>
        <row r="135">
          <cell r="A135" t="str">
            <v>PCA7</v>
          </cell>
          <cell r="D135">
            <v>39722</v>
          </cell>
          <cell r="AA135">
            <v>2356000</v>
          </cell>
          <cell r="AB135">
            <v>1069694.0897435911</v>
          </cell>
        </row>
        <row r="136">
          <cell r="A136" t="str">
            <v>PCA7</v>
          </cell>
          <cell r="D136">
            <v>39753</v>
          </cell>
          <cell r="AA136">
            <v>2356000</v>
          </cell>
          <cell r="AB136">
            <v>1069694.0897435911</v>
          </cell>
        </row>
        <row r="137">
          <cell r="A137" t="str">
            <v>PCA7</v>
          </cell>
          <cell r="D137">
            <v>39783</v>
          </cell>
          <cell r="AA137">
            <v>2356000</v>
          </cell>
          <cell r="AB137">
            <v>1069694.0897435911</v>
          </cell>
        </row>
        <row r="138">
          <cell r="A138" t="str">
            <v>PCA8</v>
          </cell>
          <cell r="D138">
            <v>39814</v>
          </cell>
          <cell r="AA138">
            <v>2723000</v>
          </cell>
          <cell r="AB138">
            <v>810266.24358974502</v>
          </cell>
        </row>
        <row r="139">
          <cell r="A139" t="str">
            <v>PCA8</v>
          </cell>
          <cell r="D139">
            <v>39845</v>
          </cell>
          <cell r="AA139">
            <v>2723000</v>
          </cell>
          <cell r="AB139">
            <v>810266.24358974502</v>
          </cell>
        </row>
        <row r="140">
          <cell r="A140" t="str">
            <v>PCA8</v>
          </cell>
          <cell r="D140">
            <v>39873</v>
          </cell>
          <cell r="AA140">
            <v>2723000</v>
          </cell>
          <cell r="AB140">
            <v>810266.24358974502</v>
          </cell>
        </row>
        <row r="141">
          <cell r="A141" t="str">
            <v>PCA8</v>
          </cell>
          <cell r="D141">
            <v>39904</v>
          </cell>
          <cell r="AA141">
            <v>2723000</v>
          </cell>
          <cell r="AB141">
            <v>810266.24358974502</v>
          </cell>
        </row>
        <row r="142">
          <cell r="A142" t="str">
            <v>PCA8</v>
          </cell>
          <cell r="D142">
            <v>39934</v>
          </cell>
          <cell r="AA142">
            <v>2723000</v>
          </cell>
          <cell r="AB142">
            <v>810266.24358974502</v>
          </cell>
        </row>
        <row r="143">
          <cell r="A143" t="str">
            <v>PCA8</v>
          </cell>
          <cell r="D143">
            <v>39965</v>
          </cell>
          <cell r="AA143">
            <v>2723000</v>
          </cell>
          <cell r="AB143">
            <v>810266.24358974502</v>
          </cell>
        </row>
        <row r="144">
          <cell r="A144" t="str">
            <v>PCA8</v>
          </cell>
          <cell r="D144">
            <v>39995</v>
          </cell>
          <cell r="AA144">
            <v>2723000</v>
          </cell>
          <cell r="AB144">
            <v>810266.24358974502</v>
          </cell>
        </row>
        <row r="145">
          <cell r="A145" t="str">
            <v>PCA8</v>
          </cell>
          <cell r="D145">
            <v>40026</v>
          </cell>
          <cell r="AA145">
            <v>2723000</v>
          </cell>
          <cell r="AB145">
            <v>810266.24358974502</v>
          </cell>
        </row>
        <row r="146">
          <cell r="A146" t="str">
            <v>PCA8</v>
          </cell>
          <cell r="D146">
            <v>40057</v>
          </cell>
          <cell r="AA146">
            <v>2723000</v>
          </cell>
          <cell r="AB146">
            <v>810266.24358974502</v>
          </cell>
        </row>
        <row r="147">
          <cell r="A147" t="str">
            <v>PCA8</v>
          </cell>
          <cell r="D147">
            <v>40087</v>
          </cell>
          <cell r="AA147">
            <v>2723000</v>
          </cell>
          <cell r="AB147">
            <v>810266.24358974502</v>
          </cell>
        </row>
        <row r="148">
          <cell r="A148" t="str">
            <v>PCA8</v>
          </cell>
          <cell r="D148">
            <v>40118</v>
          </cell>
          <cell r="AA148">
            <v>2723000</v>
          </cell>
          <cell r="AB148">
            <v>810266.24358974502</v>
          </cell>
        </row>
        <row r="149">
          <cell r="A149" t="str">
            <v>PCA8</v>
          </cell>
          <cell r="D149">
            <v>40148</v>
          </cell>
          <cell r="AA149">
            <v>2723000</v>
          </cell>
          <cell r="AB149">
            <v>810266.24358974502</v>
          </cell>
        </row>
        <row r="150">
          <cell r="A150" t="str">
            <v>PCA9</v>
          </cell>
          <cell r="D150">
            <v>40179</v>
          </cell>
          <cell r="AA150">
            <v>3127750</v>
          </cell>
          <cell r="AB150">
            <v>511415.53846153949</v>
          </cell>
        </row>
        <row r="151">
          <cell r="A151" t="str">
            <v>PCA9</v>
          </cell>
          <cell r="D151">
            <v>40210</v>
          </cell>
          <cell r="AA151">
            <v>3127750</v>
          </cell>
          <cell r="AB151">
            <v>511415.53846153949</v>
          </cell>
        </row>
        <row r="152">
          <cell r="A152" t="str">
            <v>PCA9</v>
          </cell>
          <cell r="D152">
            <v>40238</v>
          </cell>
          <cell r="AA152">
            <v>3127750</v>
          </cell>
          <cell r="AB152">
            <v>511415.53846153949</v>
          </cell>
        </row>
        <row r="153">
          <cell r="A153" t="str">
            <v>PCA9</v>
          </cell>
          <cell r="D153">
            <v>40269</v>
          </cell>
          <cell r="AA153">
            <v>3127750</v>
          </cell>
          <cell r="AB153">
            <v>511415.53846153949</v>
          </cell>
        </row>
        <row r="154">
          <cell r="A154" t="str">
            <v>PCA9</v>
          </cell>
          <cell r="D154">
            <v>40299</v>
          </cell>
          <cell r="AA154">
            <v>3127750</v>
          </cell>
          <cell r="AB154">
            <v>511415.53846153949</v>
          </cell>
        </row>
        <row r="155">
          <cell r="A155" t="str">
            <v>PCA9</v>
          </cell>
          <cell r="D155">
            <v>40330</v>
          </cell>
          <cell r="AA155">
            <v>3127750</v>
          </cell>
          <cell r="AB155">
            <v>511415.53846153949</v>
          </cell>
        </row>
        <row r="156">
          <cell r="A156" t="str">
            <v>PCA9</v>
          </cell>
          <cell r="D156">
            <v>40360</v>
          </cell>
          <cell r="AA156">
            <v>3127750</v>
          </cell>
          <cell r="AB156">
            <v>511415.53846153949</v>
          </cell>
        </row>
        <row r="157">
          <cell r="A157" t="str">
            <v>PCA9</v>
          </cell>
          <cell r="D157">
            <v>40391</v>
          </cell>
          <cell r="AA157">
            <v>3127750</v>
          </cell>
          <cell r="AB157">
            <v>511415.53846153949</v>
          </cell>
        </row>
        <row r="158">
          <cell r="A158" t="str">
            <v>PCA9</v>
          </cell>
          <cell r="D158">
            <v>40422</v>
          </cell>
          <cell r="AA158">
            <v>3127750</v>
          </cell>
          <cell r="AB158">
            <v>511415.53846153949</v>
          </cell>
        </row>
        <row r="159">
          <cell r="A159" t="str">
            <v>PCA9</v>
          </cell>
          <cell r="D159">
            <v>40452</v>
          </cell>
          <cell r="AA159">
            <v>3127750</v>
          </cell>
          <cell r="AB159">
            <v>511415.53846153949</v>
          </cell>
        </row>
        <row r="160">
          <cell r="A160" t="str">
            <v>PCA9</v>
          </cell>
          <cell r="D160">
            <v>40483</v>
          </cell>
          <cell r="AA160">
            <v>3127750</v>
          </cell>
          <cell r="AB160">
            <v>511415.53846153949</v>
          </cell>
        </row>
        <row r="161">
          <cell r="A161" t="str">
            <v>PCA9</v>
          </cell>
          <cell r="D161">
            <v>40513</v>
          </cell>
          <cell r="AA161">
            <v>3127750</v>
          </cell>
          <cell r="AB161">
            <v>511415.53846153949</v>
          </cell>
        </row>
        <row r="162">
          <cell r="A162" t="str">
            <v>PCA10</v>
          </cell>
          <cell r="D162">
            <v>40544</v>
          </cell>
          <cell r="AA162">
            <v>3385750</v>
          </cell>
          <cell r="AB162">
            <v>177837.32692307807</v>
          </cell>
        </row>
        <row r="163">
          <cell r="A163" t="str">
            <v>PCA10</v>
          </cell>
          <cell r="D163">
            <v>40575</v>
          </cell>
          <cell r="AA163">
            <v>3385750</v>
          </cell>
          <cell r="AB163">
            <v>177837.32692307807</v>
          </cell>
        </row>
        <row r="164">
          <cell r="A164" t="str">
            <v>PCA10</v>
          </cell>
          <cell r="D164">
            <v>40603</v>
          </cell>
          <cell r="AA164">
            <v>3385750</v>
          </cell>
          <cell r="AB164">
            <v>177837.32692307807</v>
          </cell>
        </row>
        <row r="165">
          <cell r="A165" t="str">
            <v>PCA10</v>
          </cell>
          <cell r="D165">
            <v>40634</v>
          </cell>
          <cell r="AA165">
            <v>3385750</v>
          </cell>
          <cell r="AB165">
            <v>177837.32692307807</v>
          </cell>
        </row>
        <row r="166">
          <cell r="A166" t="str">
            <v>PCA10</v>
          </cell>
          <cell r="D166">
            <v>40664</v>
          </cell>
          <cell r="AA166">
            <v>3385750</v>
          </cell>
          <cell r="AB166">
            <v>177837.32692307807</v>
          </cell>
        </row>
        <row r="167">
          <cell r="A167" t="str">
            <v>PCA10</v>
          </cell>
          <cell r="D167">
            <v>40695</v>
          </cell>
          <cell r="AA167">
            <v>3385750</v>
          </cell>
          <cell r="AB167">
            <v>177837.32692307807</v>
          </cell>
        </row>
        <row r="168">
          <cell r="A168" t="str">
            <v>PCA10</v>
          </cell>
          <cell r="D168">
            <v>40725</v>
          </cell>
          <cell r="AA168">
            <v>3385750</v>
          </cell>
          <cell r="AB168">
            <v>177837.32692307807</v>
          </cell>
        </row>
        <row r="169">
          <cell r="A169" t="str">
            <v>PCA10</v>
          </cell>
          <cell r="D169">
            <v>40756</v>
          </cell>
          <cell r="AA169">
            <v>3385750</v>
          </cell>
          <cell r="AB169">
            <v>177837.32692307807</v>
          </cell>
        </row>
        <row r="170">
          <cell r="A170" t="str">
            <v>PCA10</v>
          </cell>
          <cell r="D170">
            <v>40787</v>
          </cell>
          <cell r="AA170">
            <v>3385750</v>
          </cell>
          <cell r="AB170">
            <v>177837.32692307807</v>
          </cell>
        </row>
        <row r="171">
          <cell r="A171" t="str">
            <v>PCA10</v>
          </cell>
          <cell r="D171">
            <v>40817</v>
          </cell>
          <cell r="AA171">
            <v>3385750</v>
          </cell>
          <cell r="AB171">
            <v>177837.32692307807</v>
          </cell>
        </row>
        <row r="172">
          <cell r="A172" t="str">
            <v>PCA10</v>
          </cell>
          <cell r="D172">
            <v>40848</v>
          </cell>
          <cell r="AA172">
            <v>3385750</v>
          </cell>
          <cell r="AB172">
            <v>177837.32692307807</v>
          </cell>
        </row>
        <row r="173">
          <cell r="A173" t="str">
            <v>PCA10</v>
          </cell>
          <cell r="D173">
            <v>40878</v>
          </cell>
          <cell r="AA173">
            <v>3385750</v>
          </cell>
          <cell r="AB173">
            <v>177837.32692307807</v>
          </cell>
        </row>
      </sheetData>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atch"/>
      <sheetName val="Assumption Desc"/>
      <sheetName val="Project Variables"/>
      <sheetName val="Assumptions"/>
      <sheetName val="OPS =&gt;"/>
      <sheetName val="Cal"/>
      <sheetName val="Cap Ex"/>
      <sheetName val="Gen"/>
      <sheetName val="Rev"/>
      <sheetName val="BPA"/>
      <sheetName val="Exp"/>
      <sheetName val="PSE Exp"/>
      <sheetName val="Dep"/>
      <sheetName val="Fed Incent"/>
      <sheetName val="Fin =&gt;"/>
      <sheetName val="Rev Req - PSE Only"/>
      <sheetName val="Financial Statements"/>
      <sheetName val="Cost of Capital"/>
      <sheetName val="Rep =&gt;"/>
      <sheetName val="Cap Summary"/>
      <sheetName val="O&amp;M Summary"/>
      <sheetName val="Links to Notes"/>
    </sheetNames>
    <sheetDataSet>
      <sheetData sheetId="0" refreshError="1"/>
      <sheetData sheetId="1" refreshError="1"/>
      <sheetData sheetId="2" refreshError="1"/>
      <sheetData sheetId="3" refreshError="1">
        <row r="13">
          <cell r="C13">
            <v>24</v>
          </cell>
        </row>
        <row r="35">
          <cell r="C35">
            <v>0.3546874304783092</v>
          </cell>
        </row>
        <row r="36">
          <cell r="C36">
            <v>0.25205377668308698</v>
          </cell>
        </row>
        <row r="37">
          <cell r="C37">
            <v>0.37016981831664814</v>
          </cell>
        </row>
        <row r="38">
          <cell r="C38">
            <v>0.3494210727969348</v>
          </cell>
        </row>
        <row r="51">
          <cell r="C51">
            <v>2.2999999999999998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A"/>
      <sheetName val="tab_1"/>
      <sheetName val="Encogen_A"/>
      <sheetName val="Income"/>
      <sheetName val="O&amp;M"/>
      <sheetName val="Gas Cost Calc Monthly"/>
      <sheetName val="12.1.02 Aurora Run"/>
      <sheetName val="Encogen Costs"/>
      <sheetName val="MTM of Gas"/>
      <sheetName val="OLD Gas Cost Calc Monthly OLD"/>
      <sheetName val="Gas Cost Calc"/>
      <sheetName val="Cabot Gas Replacement"/>
      <sheetName val="Cabot Amort"/>
      <sheetName val="Cabot Stretch Goal 2000"/>
      <sheetName val="Cascade Price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B8">
            <v>2000</v>
          </cell>
          <cell r="C8">
            <v>335</v>
          </cell>
          <cell r="D8">
            <v>10000</v>
          </cell>
          <cell r="E8">
            <v>2.4451000000000001</v>
          </cell>
          <cell r="F8">
            <v>2.1025</v>
          </cell>
        </row>
        <row r="9">
          <cell r="B9">
            <v>2001</v>
          </cell>
          <cell r="C9">
            <v>365</v>
          </cell>
          <cell r="D9">
            <v>10000</v>
          </cell>
          <cell r="E9">
            <v>2.5672999999999999</v>
          </cell>
          <cell r="F9">
            <v>2.19</v>
          </cell>
        </row>
        <row r="10">
          <cell r="B10">
            <v>2002</v>
          </cell>
          <cell r="C10">
            <v>365</v>
          </cell>
          <cell r="D10">
            <v>10000</v>
          </cell>
          <cell r="E10">
            <v>2.6957</v>
          </cell>
          <cell r="F10">
            <v>2.21</v>
          </cell>
        </row>
        <row r="11">
          <cell r="B11">
            <v>2003</v>
          </cell>
          <cell r="C11">
            <v>365</v>
          </cell>
          <cell r="D11">
            <v>10000</v>
          </cell>
          <cell r="E11">
            <v>2.8304999999999998</v>
          </cell>
          <cell r="F11">
            <v>2.25</v>
          </cell>
        </row>
        <row r="12">
          <cell r="B12">
            <v>2004</v>
          </cell>
          <cell r="C12">
            <v>366</v>
          </cell>
          <cell r="D12">
            <v>10000</v>
          </cell>
          <cell r="E12">
            <v>2.972</v>
          </cell>
          <cell r="F12">
            <v>2.3199999999999998</v>
          </cell>
        </row>
        <row r="13">
          <cell r="B13">
            <v>2005</v>
          </cell>
          <cell r="C13">
            <v>365</v>
          </cell>
          <cell r="D13">
            <v>10000</v>
          </cell>
          <cell r="E13">
            <v>3.1206</v>
          </cell>
          <cell r="F13">
            <v>2.38</v>
          </cell>
        </row>
        <row r="14">
          <cell r="B14">
            <v>2006</v>
          </cell>
          <cell r="C14">
            <v>366</v>
          </cell>
          <cell r="D14">
            <v>10000</v>
          </cell>
          <cell r="E14">
            <v>3.2766000000000002</v>
          </cell>
          <cell r="F14">
            <v>2.44</v>
          </cell>
        </row>
        <row r="15">
          <cell r="B15">
            <v>2007</v>
          </cell>
          <cell r="C15">
            <v>365</v>
          </cell>
          <cell r="D15">
            <v>10000</v>
          </cell>
          <cell r="E15">
            <v>3.4403999999999999</v>
          </cell>
          <cell r="F15">
            <v>2.5099999999999998</v>
          </cell>
        </row>
        <row r="16">
          <cell r="B16">
            <v>2008</v>
          </cell>
          <cell r="C16">
            <v>182</v>
          </cell>
          <cell r="D16">
            <v>10000</v>
          </cell>
          <cell r="E16">
            <v>3.5243000000000002</v>
          </cell>
          <cell r="F16">
            <v>2.62</v>
          </cell>
        </row>
      </sheetData>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Rev Req "/>
      <sheetName val="EnXco Categories"/>
      <sheetName val="Capital Expenditures"/>
      <sheetName val="CapEx Depr Table"/>
      <sheetName val="TypeConsol"/>
      <sheetName val="Type1"/>
      <sheetName val="Type2"/>
      <sheetName val="Type5"/>
      <sheetName val="Type6"/>
      <sheetName val="Type7"/>
      <sheetName val="Type8"/>
      <sheetName val="Type9"/>
      <sheetName val="Lump 1 Depr Class"/>
      <sheetName val="SL Tables"/>
      <sheetName val="MACRS Tables"/>
      <sheetName val="Assumptions"/>
      <sheetName val="Summary"/>
      <sheetName val="Wind Acquisition"/>
      <sheetName val="Questions-concerns"/>
      <sheetName val="Graphs"/>
      <sheetName val="PPA 1"/>
      <sheetName val="PPA 2"/>
      <sheetName val="PPA 3"/>
      <sheetName val="PPA 4"/>
      <sheetName val="Wind PPA"/>
      <sheetName val="Acquisition Inputs"/>
      <sheetName val="Wind Inputs"/>
      <sheetName val="Proposal OpEx"/>
      <sheetName val="Emissions Inputs"/>
      <sheetName val="Fuel Consumption"/>
      <sheetName val="OMfromenxcoASM4"/>
      <sheetName val="OandM Documentation"/>
      <sheetName val="OandM Documentationold"/>
      <sheetName val="Capital Costs"/>
      <sheetName val="Transmission Doc"/>
      <sheetName val="Emissions"/>
      <sheetName val="Results Summary"/>
      <sheetName val="Acquisition 1"/>
      <sheetName val="Acquisition 2"/>
      <sheetName val="Chart1"/>
      <sheetName val="PPA Rollup"/>
      <sheetName val="End Effects"/>
      <sheetName val="Equity Equalization - PPA"/>
      <sheetName val="&lt;Dispatch Model&gt;"/>
      <sheetName val="CB Assumptions"/>
      <sheetName val="CB Correlation Matrix"/>
      <sheetName val="Dispatch"/>
      <sheetName val="Load Shape"/>
      <sheetName val="Price Data"/>
      <sheetName val="Wind Data"/>
      <sheetName val="Thermal Plants"/>
      <sheetName val="&lt;Data Sheets&gt;"/>
      <sheetName val="WACC"/>
      <sheetName val="Not used Capital Expenditu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5">
          <cell r="D5" t="str">
            <v>Yes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FFH Fees"/>
      <sheetName val="Generation &amp; Fuel"/>
      <sheetName val="Error Checks &amp; Notes"/>
      <sheetName val="Depreciation"/>
      <sheetName val="CapEx"/>
      <sheetName val="Links to Notes"/>
      <sheetName val="2009 O&amp;M Budget"/>
      <sheetName val="MFGS Insurance Costs"/>
      <sheetName val="MFgS Prop Tax Est (2)"/>
      <sheetName val="Variable Gas Transport Inputs"/>
      <sheetName val="Fixed Gas Transport"/>
      <sheetName val="Cost Report"/>
      <sheetName val="Working Capital true up"/>
      <sheetName val="Dec 2008 Actuals"/>
      <sheetName val="MFGS Capital"/>
    </sheetNames>
    <sheetDataSet>
      <sheetData sheetId="0" refreshError="1"/>
      <sheetData sheetId="1" refreshError="1">
        <row r="3">
          <cell r="E3">
            <v>39600</v>
          </cell>
        </row>
        <row r="17">
          <cell r="E17">
            <v>293</v>
          </cell>
        </row>
      </sheetData>
      <sheetData sheetId="2" refreshError="1">
        <row r="3">
          <cell r="J3">
            <v>0.46030000000000004</v>
          </cell>
        </row>
        <row r="8">
          <cell r="F8">
            <v>7.0000000000000007E-2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Monthly"/>
      <sheetName val="QTD"/>
      <sheetName val="YTD"/>
      <sheetName val="12ME"/>
      <sheetName val="Footnotes"/>
      <sheetName val="Strings"/>
      <sheetName val="ZZCOOM_M03_Q004"/>
      <sheetName val="ZZCOOM_M03_Q004SKF"/>
      <sheetName val="ZZCOOM_M03_Q004ORDERS"/>
      <sheetName val="Revision History"/>
      <sheetName val="Graph"/>
    </sheetNames>
    <sheetDataSet>
      <sheetData sheetId="0" refreshError="1"/>
      <sheetData sheetId="1"/>
      <sheetData sheetId="2" refreshError="1"/>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Generation &amp; Fuel"/>
      <sheetName val="Depreciation"/>
      <sheetName val="CapEx"/>
      <sheetName val="Constr. Cash Flow"/>
      <sheetName val="Error Checks &amp; Notes"/>
      <sheetName val="Links to Notes"/>
    </sheetNames>
    <sheetDataSet>
      <sheetData sheetId="0" refreshError="1"/>
      <sheetData sheetId="1" refreshError="1">
        <row r="3">
          <cell r="E3">
            <v>38899</v>
          </cell>
        </row>
        <row r="4">
          <cell r="I4">
            <v>0.5</v>
          </cell>
        </row>
        <row r="5">
          <cell r="I5" t="str">
            <v>Yes</v>
          </cell>
        </row>
        <row r="6">
          <cell r="E6">
            <v>8</v>
          </cell>
          <cell r="I6" t="str">
            <v>Yes</v>
          </cell>
        </row>
        <row r="8">
          <cell r="I8" t="str">
            <v>Max</v>
          </cell>
        </row>
        <row r="9">
          <cell r="E9">
            <v>252</v>
          </cell>
          <cell r="I9" t="str">
            <v>Levelized</v>
          </cell>
        </row>
        <row r="10">
          <cell r="E10">
            <v>25</v>
          </cell>
        </row>
        <row r="11">
          <cell r="E11">
            <v>6960</v>
          </cell>
        </row>
        <row r="12">
          <cell r="E12">
            <v>8630</v>
          </cell>
        </row>
        <row r="14">
          <cell r="E14">
            <v>11325.08</v>
          </cell>
        </row>
        <row r="15">
          <cell r="E15">
            <v>21336</v>
          </cell>
        </row>
        <row r="20">
          <cell r="E20">
            <v>1.5299999999999999E-2</v>
          </cell>
        </row>
        <row r="21">
          <cell r="E21">
            <v>7.4999999999999997E-2</v>
          </cell>
        </row>
        <row r="24">
          <cell r="E24">
            <v>0.50209999999999999</v>
          </cell>
        </row>
        <row r="26">
          <cell r="E26">
            <v>160000000</v>
          </cell>
        </row>
        <row r="30">
          <cell r="E30">
            <v>260000000</v>
          </cell>
        </row>
        <row r="39">
          <cell r="E39">
            <v>1.0212765957446808</v>
          </cell>
          <cell r="F39">
            <v>1.043478260869565</v>
          </cell>
          <cell r="G39">
            <v>1.0666666666666664</v>
          </cell>
          <cell r="H39">
            <v>1.0909090909090906</v>
          </cell>
          <cell r="I39">
            <v>1.1034482758620687</v>
          </cell>
          <cell r="J39">
            <v>1.1294117647058821</v>
          </cell>
          <cell r="K39">
            <v>1.1566265060240963</v>
          </cell>
          <cell r="L39">
            <v>1.1707317073170731</v>
          </cell>
          <cell r="M39">
            <v>1.1999999999999997</v>
          </cell>
          <cell r="N39">
            <v>1.2151898734177213</v>
          </cell>
          <cell r="O39">
            <v>1.2467532467532465</v>
          </cell>
          <cell r="P39">
            <v>1.2631578947368418</v>
          </cell>
          <cell r="Q39">
            <v>1.2972972972972969</v>
          </cell>
          <cell r="R39">
            <v>1.3150684931506846</v>
          </cell>
          <cell r="S39">
            <v>1.333333333333333</v>
          </cell>
          <cell r="T39">
            <v>1.3714285714285712</v>
          </cell>
          <cell r="U39">
            <v>1.3913043478260869</v>
          </cell>
          <cell r="V39">
            <v>1.4117647058823528</v>
          </cell>
          <cell r="W39">
            <v>1.4545454545454544</v>
          </cell>
          <cell r="X39">
            <v>1.4769230769230766</v>
          </cell>
          <cell r="Y39">
            <v>1.4999999999999996</v>
          </cell>
          <cell r="Z39">
            <v>1.5483870967741931</v>
          </cell>
          <cell r="AA39">
            <v>1.5737704918032782</v>
          </cell>
          <cell r="AB39">
            <v>1.5999999999999994</v>
          </cell>
          <cell r="AC39">
            <v>1.655172413793103</v>
          </cell>
          <cell r="AD39">
            <v>1.6842105263157892</v>
          </cell>
          <cell r="AE39">
            <v>1.7142857142857135</v>
          </cell>
          <cell r="AF39">
            <v>1.7454545454545449</v>
          </cell>
        </row>
      </sheetData>
      <sheetData sheetId="2" refreshError="1">
        <row r="3">
          <cell r="I3">
            <v>0.44130000000000003</v>
          </cell>
        </row>
        <row r="6">
          <cell r="I6">
            <v>55657087.107978344</v>
          </cell>
        </row>
        <row r="8">
          <cell r="I8">
            <v>104.32744278665496</v>
          </cell>
        </row>
      </sheetData>
      <sheetData sheetId="3" refreshError="1"/>
      <sheetData sheetId="4" refreshError="1"/>
      <sheetData sheetId="5" refreshError="1"/>
      <sheetData sheetId="6" refreshError="1"/>
      <sheetData sheetId="7" refreshError="1">
        <row r="2">
          <cell r="B2">
            <v>120000000</v>
          </cell>
        </row>
        <row r="7">
          <cell r="B7">
            <v>780108.63525000005</v>
          </cell>
        </row>
        <row r="8">
          <cell r="B8">
            <v>2135000</v>
          </cell>
        </row>
        <row r="24">
          <cell r="B24">
            <v>0</v>
          </cell>
        </row>
        <row r="25">
          <cell r="B25">
            <v>0</v>
          </cell>
        </row>
        <row r="27">
          <cell r="B27">
            <v>126120750.3013332</v>
          </cell>
        </row>
        <row r="32">
          <cell r="B32">
            <v>120000000</v>
          </cell>
        </row>
        <row r="33">
          <cell r="B33">
            <v>100000000</v>
          </cell>
        </row>
      </sheetData>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CHANGES"/>
      <sheetName val="General Inputs"/>
      <sheetName val="Power Cost Summary"/>
      <sheetName val="Financial Statements"/>
      <sheetName val="Revenue Calculation"/>
      <sheetName val="Depreciation"/>
      <sheetName val="Expenses"/>
      <sheetName val="Generation &amp; Fuel &amp; RECs"/>
      <sheetName val="Capital Budget"/>
      <sheetName val="D Forecast of Remng CapEx"/>
      <sheetName val="Error Checks &amp; Notes"/>
      <sheetName val="Data----&gt;"/>
      <sheetName val="WTG Supply Agmt"/>
      <sheetName val="Exchange Hist"/>
      <sheetName val="PSE - WR Payment Schedule"/>
      <sheetName val="RES FINAL BOP"/>
      <sheetName val="Contingency"/>
      <sheetName val="Start-up costs_Act"/>
      <sheetName val="Property Tax Worksheet"/>
      <sheetName val="Budget- EMC Approved"/>
      <sheetName val="Budget-Updat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60">
          <cell r="D60" t="e">
            <v>#REF!</v>
          </cell>
        </row>
      </sheetData>
      <sheetData sheetId="2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roperty Taxes Project XYZ"/>
      <sheetName val="Assumptions Project XYZ"/>
      <sheetName val="Sharon's Worksheet"/>
    </sheetNames>
    <sheetDataSet>
      <sheetData sheetId="0"/>
      <sheetData sheetId="1"/>
      <sheetData sheetId="2" refreshError="1">
        <row r="1">
          <cell r="A1" t="str">
            <v>WH Expansion Project</v>
          </cell>
        </row>
        <row r="3">
          <cell r="C3">
            <v>1680000</v>
          </cell>
        </row>
        <row r="4">
          <cell r="C4">
            <v>92000000</v>
          </cell>
        </row>
        <row r="5">
          <cell r="C5">
            <v>15400000</v>
          </cell>
        </row>
      </sheetData>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Q10">
            <v>3908379967.46</v>
          </cell>
          <cell r="R10">
            <v>3917326936</v>
          </cell>
          <cell r="S10">
            <v>3929033372.96</v>
          </cell>
          <cell r="T10">
            <v>3940554579.3200002</v>
          </cell>
          <cell r="AG10">
            <v>3899156234.7366662</v>
          </cell>
          <cell r="AH10">
            <v>3901360698.6633334</v>
          </cell>
          <cell r="AI10">
            <v>3903843295.1800003</v>
          </cell>
          <cell r="AJ10">
            <v>3906774146.0166669</v>
          </cell>
        </row>
        <row r="11">
          <cell r="Q11">
            <v>1676897416.1199999</v>
          </cell>
          <cell r="R11">
            <v>1681058015.97</v>
          </cell>
          <cell r="S11">
            <v>1693490892.3599999</v>
          </cell>
          <cell r="T11">
            <v>1707559074.1700001</v>
          </cell>
          <cell r="AG11">
            <v>1633292456.7583332</v>
          </cell>
          <cell r="AH11">
            <v>1641280548.4145832</v>
          </cell>
          <cell r="AI11">
            <v>1649190425.9466667</v>
          </cell>
          <cell r="AJ11">
            <v>1657036105.1491663</v>
          </cell>
        </row>
        <row r="12">
          <cell r="Q12">
            <v>373101802.13999999</v>
          </cell>
          <cell r="R12">
            <v>376116175.24000001</v>
          </cell>
          <cell r="S12">
            <v>377054803.73000002</v>
          </cell>
          <cell r="T12">
            <v>387074441.10000002</v>
          </cell>
          <cell r="AG12">
            <v>370185426.19333333</v>
          </cell>
          <cell r="AH12">
            <v>370939750.65875</v>
          </cell>
          <cell r="AI12">
            <v>371842386.78458327</v>
          </cell>
          <cell r="AJ12">
            <v>372864741.24541664</v>
          </cell>
        </row>
        <row r="13">
          <cell r="Q13">
            <v>0</v>
          </cell>
          <cell r="R13">
            <v>0</v>
          </cell>
          <cell r="S13">
            <v>0</v>
          </cell>
          <cell r="T13">
            <v>0</v>
          </cell>
          <cell r="AG13">
            <v>0</v>
          </cell>
          <cell r="AH13">
            <v>0</v>
          </cell>
          <cell r="AI13">
            <v>0</v>
          </cell>
          <cell r="AJ13">
            <v>0</v>
          </cell>
        </row>
        <row r="14">
          <cell r="Q14">
            <v>0</v>
          </cell>
          <cell r="R14">
            <v>0</v>
          </cell>
          <cell r="S14">
            <v>0</v>
          </cell>
          <cell r="T14">
            <v>0</v>
          </cell>
          <cell r="AG14">
            <v>0</v>
          </cell>
          <cell r="AH14">
            <v>0</v>
          </cell>
          <cell r="AI14">
            <v>0</v>
          </cell>
          <cell r="AJ14">
            <v>0</v>
          </cell>
        </row>
        <row r="15">
          <cell r="Q15">
            <v>0</v>
          </cell>
          <cell r="R15">
            <v>0</v>
          </cell>
          <cell r="S15">
            <v>0</v>
          </cell>
          <cell r="T15">
            <v>0</v>
          </cell>
          <cell r="AG15">
            <v>0</v>
          </cell>
          <cell r="AH15">
            <v>0</v>
          </cell>
          <cell r="AI15">
            <v>0</v>
          </cell>
          <cell r="AJ15">
            <v>0</v>
          </cell>
        </row>
        <row r="16">
          <cell r="Q16">
            <v>0</v>
          </cell>
          <cell r="R16">
            <v>0</v>
          </cell>
          <cell r="S16">
            <v>0</v>
          </cell>
          <cell r="T16">
            <v>0</v>
          </cell>
          <cell r="AG16">
            <v>0</v>
          </cell>
          <cell r="AH16">
            <v>0</v>
          </cell>
          <cell r="AI16">
            <v>0</v>
          </cell>
          <cell r="AJ16">
            <v>0</v>
          </cell>
        </row>
        <row r="17">
          <cell r="Q17">
            <v>0</v>
          </cell>
          <cell r="R17">
            <v>0</v>
          </cell>
          <cell r="S17">
            <v>0</v>
          </cell>
          <cell r="T17">
            <v>0</v>
          </cell>
          <cell r="AG17">
            <v>0</v>
          </cell>
          <cell r="AH17">
            <v>0</v>
          </cell>
          <cell r="AI17">
            <v>0</v>
          </cell>
          <cell r="AJ17">
            <v>0</v>
          </cell>
        </row>
        <row r="18">
          <cell r="Q18">
            <v>0</v>
          </cell>
          <cell r="R18">
            <v>0</v>
          </cell>
          <cell r="S18">
            <v>0</v>
          </cell>
          <cell r="T18">
            <v>0</v>
          </cell>
          <cell r="AG18">
            <v>0</v>
          </cell>
          <cell r="AH18">
            <v>0</v>
          </cell>
          <cell r="AI18">
            <v>0</v>
          </cell>
          <cell r="AJ18">
            <v>0</v>
          </cell>
        </row>
        <row r="19">
          <cell r="Q19">
            <v>159350590.19</v>
          </cell>
          <cell r="R19">
            <v>159350590.19</v>
          </cell>
          <cell r="S19">
            <v>159350590.19</v>
          </cell>
          <cell r="T19">
            <v>159350590.19</v>
          </cell>
          <cell r="AG19">
            <v>159671484.9941667</v>
          </cell>
          <cell r="AH19">
            <v>159543127.07250002</v>
          </cell>
          <cell r="AI19">
            <v>159414769.15083337</v>
          </cell>
          <cell r="AJ19">
            <v>159350590.19000003</v>
          </cell>
        </row>
        <row r="20">
          <cell r="Q20">
            <v>0</v>
          </cell>
          <cell r="R20">
            <v>0</v>
          </cell>
          <cell r="S20">
            <v>0</v>
          </cell>
          <cell r="T20">
            <v>0</v>
          </cell>
          <cell r="AG20">
            <v>0</v>
          </cell>
          <cell r="AH20">
            <v>0</v>
          </cell>
          <cell r="AI20">
            <v>0</v>
          </cell>
          <cell r="AJ20">
            <v>0</v>
          </cell>
        </row>
        <row r="21">
          <cell r="AG21">
            <v>0</v>
          </cell>
          <cell r="AH21">
            <v>0</v>
          </cell>
          <cell r="AI21">
            <v>0</v>
          </cell>
          <cell r="AJ21">
            <v>0</v>
          </cell>
        </row>
        <row r="22">
          <cell r="Q22">
            <v>6472729.8300000001</v>
          </cell>
          <cell r="R22">
            <v>7585846.9699999997</v>
          </cell>
          <cell r="S22">
            <v>7585839.4299999997</v>
          </cell>
          <cell r="T22">
            <v>7585839.4299999997</v>
          </cell>
          <cell r="AG22">
            <v>6772283.6800000006</v>
          </cell>
          <cell r="AH22">
            <v>6790791.7341666669</v>
          </cell>
          <cell r="AI22">
            <v>6858412.2424999997</v>
          </cell>
          <cell r="AJ22">
            <v>6917891.3987500006</v>
          </cell>
        </row>
        <row r="23">
          <cell r="Q23">
            <v>22339.93</v>
          </cell>
          <cell r="R23">
            <v>22339.93</v>
          </cell>
          <cell r="S23">
            <v>22339.93</v>
          </cell>
          <cell r="T23">
            <v>22339.93</v>
          </cell>
          <cell r="AG23">
            <v>1087695.7925</v>
          </cell>
          <cell r="AH23">
            <v>945648.34416666662</v>
          </cell>
          <cell r="AI23">
            <v>803600.89583333314</v>
          </cell>
          <cell r="AJ23">
            <v>661553.44749999989</v>
          </cell>
        </row>
        <row r="24">
          <cell r="Q24">
            <v>0</v>
          </cell>
          <cell r="R24">
            <v>0</v>
          </cell>
          <cell r="S24">
            <v>0</v>
          </cell>
          <cell r="T24">
            <v>0</v>
          </cell>
          <cell r="AG24">
            <v>0</v>
          </cell>
          <cell r="AH24">
            <v>0</v>
          </cell>
          <cell r="AI24">
            <v>0</v>
          </cell>
          <cell r="AJ24">
            <v>0</v>
          </cell>
        </row>
        <row r="25">
          <cell r="Q25">
            <v>97883456.430000007</v>
          </cell>
          <cell r="R25">
            <v>95984277.549999997</v>
          </cell>
          <cell r="S25">
            <v>94690119.400000006</v>
          </cell>
          <cell r="T25">
            <v>80270723.469999999</v>
          </cell>
          <cell r="AG25">
            <v>83909888.509583339</v>
          </cell>
          <cell r="AH25">
            <v>85020088.963750005</v>
          </cell>
          <cell r="AI25">
            <v>86166586.632916659</v>
          </cell>
          <cell r="AJ25">
            <v>86725029.596249998</v>
          </cell>
        </row>
        <row r="26">
          <cell r="Q26">
            <v>32727175.100000001</v>
          </cell>
          <cell r="R26">
            <v>34898021.280000001</v>
          </cell>
          <cell r="S26">
            <v>32701040.550000001</v>
          </cell>
          <cell r="T26">
            <v>37170259.859999999</v>
          </cell>
          <cell r="AG26">
            <v>24020721.867083337</v>
          </cell>
          <cell r="AH26">
            <v>24766535.980833337</v>
          </cell>
          <cell r="AI26">
            <v>25556697.588750001</v>
          </cell>
          <cell r="AJ26">
            <v>26512829.249583334</v>
          </cell>
        </row>
        <row r="27">
          <cell r="Q27">
            <v>11531074.140000001</v>
          </cell>
          <cell r="R27">
            <v>8875788.3100000005</v>
          </cell>
          <cell r="S27">
            <v>9639238.2100000009</v>
          </cell>
          <cell r="T27">
            <v>4554441.4800000004</v>
          </cell>
          <cell r="AG27">
            <v>9591058.5233333334</v>
          </cell>
          <cell r="AH27">
            <v>9604860.8116666656</v>
          </cell>
          <cell r="AI27">
            <v>9525381.177083334</v>
          </cell>
          <cell r="AJ27">
            <v>9429426.5275000017</v>
          </cell>
        </row>
        <row r="28">
          <cell r="Q28">
            <v>4440409.72</v>
          </cell>
          <cell r="R28">
            <v>4794028.43</v>
          </cell>
          <cell r="S28">
            <v>4570270.99</v>
          </cell>
          <cell r="T28">
            <v>-1006991.81</v>
          </cell>
          <cell r="AG28">
            <v>2843517.26125</v>
          </cell>
          <cell r="AH28">
            <v>3170119.8349999995</v>
          </cell>
          <cell r="AI28">
            <v>3559931.5437499997</v>
          </cell>
          <cell r="AJ28">
            <v>3747963.1854166668</v>
          </cell>
        </row>
        <row r="29">
          <cell r="Q29">
            <v>199221.43</v>
          </cell>
          <cell r="R29">
            <v>247584.93</v>
          </cell>
          <cell r="S29">
            <v>247584.93</v>
          </cell>
          <cell r="T29">
            <v>265754.3</v>
          </cell>
          <cell r="AG29">
            <v>24118.188750000001</v>
          </cell>
          <cell r="AH29">
            <v>42735.120416666665</v>
          </cell>
          <cell r="AI29">
            <v>63367.197916666657</v>
          </cell>
          <cell r="AJ29">
            <v>84756.33249999999</v>
          </cell>
        </row>
        <row r="30">
          <cell r="Q30">
            <v>0</v>
          </cell>
          <cell r="R30">
            <v>0</v>
          </cell>
          <cell r="S30">
            <v>0</v>
          </cell>
          <cell r="T30">
            <v>0</v>
          </cell>
          <cell r="AG30">
            <v>0</v>
          </cell>
          <cell r="AH30">
            <v>0</v>
          </cell>
          <cell r="AI30">
            <v>0</v>
          </cell>
          <cell r="AJ30">
            <v>0</v>
          </cell>
        </row>
        <row r="31">
          <cell r="Q31">
            <v>4679511</v>
          </cell>
          <cell r="R31">
            <v>4644344</v>
          </cell>
          <cell r="S31">
            <v>9584972</v>
          </cell>
          <cell r="T31">
            <v>9060</v>
          </cell>
          <cell r="AG31">
            <v>3738085.9166666665</v>
          </cell>
          <cell r="AH31">
            <v>3759635.5833333335</v>
          </cell>
          <cell r="AI31">
            <v>4002365.75</v>
          </cell>
          <cell r="AJ31">
            <v>4208163.875</v>
          </cell>
        </row>
        <row r="32">
          <cell r="Q32">
            <v>661860</v>
          </cell>
          <cell r="R32">
            <v>4881713</v>
          </cell>
          <cell r="S32">
            <v>6031945</v>
          </cell>
          <cell r="T32">
            <v>358710</v>
          </cell>
          <cell r="AG32">
            <v>3989117.7083333335</v>
          </cell>
          <cell r="AH32">
            <v>3722762.625</v>
          </cell>
          <cell r="AI32">
            <v>3617566.6666666665</v>
          </cell>
          <cell r="AJ32">
            <v>3570998.7083333335</v>
          </cell>
        </row>
        <row r="33">
          <cell r="Q33">
            <v>-1654810063.96</v>
          </cell>
          <cell r="R33">
            <v>-1662948434</v>
          </cell>
          <cell r="S33">
            <v>-1671989116.95</v>
          </cell>
          <cell r="T33">
            <v>-1679717664.0899999</v>
          </cell>
          <cell r="AG33">
            <v>-1640346898.7474997</v>
          </cell>
          <cell r="AH33">
            <v>-1642407896.4495838</v>
          </cell>
          <cell r="AI33">
            <v>-1644666102.6154168</v>
          </cell>
          <cell r="AJ33">
            <v>-1647871706.2416668</v>
          </cell>
        </row>
        <row r="34">
          <cell r="Q34">
            <v>-528465119.70999998</v>
          </cell>
          <cell r="R34">
            <v>-531129994.49000001</v>
          </cell>
          <cell r="S34">
            <v>-535726091.85000002</v>
          </cell>
          <cell r="T34">
            <v>-539556126.04999995</v>
          </cell>
          <cell r="AG34">
            <v>-513210444.23708326</v>
          </cell>
          <cell r="AH34">
            <v>-515047643.63749999</v>
          </cell>
          <cell r="AI34">
            <v>-516900165.00541669</v>
          </cell>
          <cell r="AJ34">
            <v>-519488640.44249994</v>
          </cell>
        </row>
        <row r="35">
          <cell r="Q35">
            <v>-30146922.460000001</v>
          </cell>
          <cell r="R35">
            <v>-30069607.449999999</v>
          </cell>
          <cell r="S35">
            <v>-30542894.530000001</v>
          </cell>
          <cell r="T35">
            <v>-31046232.600000001</v>
          </cell>
          <cell r="AG35">
            <v>-32186693.927916672</v>
          </cell>
          <cell r="AH35">
            <v>-31681579.993333329</v>
          </cell>
          <cell r="AI35">
            <v>-31160688.426666662</v>
          </cell>
          <cell r="AJ35">
            <v>-30823952.141666662</v>
          </cell>
        </row>
        <row r="36">
          <cell r="Q36">
            <v>20321734.579999998</v>
          </cell>
          <cell r="R36">
            <v>21294535.940000001</v>
          </cell>
          <cell r="S36">
            <v>21584792.780000001</v>
          </cell>
          <cell r="T36">
            <v>22402585.559999999</v>
          </cell>
          <cell r="AG36">
            <v>22635835.908749998</v>
          </cell>
          <cell r="AH36">
            <v>22739472.728333335</v>
          </cell>
          <cell r="AI36">
            <v>22908506.955416664</v>
          </cell>
          <cell r="AJ36">
            <v>22864448.856249999</v>
          </cell>
        </row>
        <row r="37">
          <cell r="Q37">
            <v>18159663.66</v>
          </cell>
          <cell r="R37">
            <v>17815782.010000002</v>
          </cell>
          <cell r="S37">
            <v>17888144.420000002</v>
          </cell>
          <cell r="T37">
            <v>18027466.989999998</v>
          </cell>
          <cell r="AG37">
            <v>18910570.395833332</v>
          </cell>
          <cell r="AH37">
            <v>18815345.3125</v>
          </cell>
          <cell r="AI37">
            <v>18667931.727499999</v>
          </cell>
          <cell r="AJ37">
            <v>18538786.864583332</v>
          </cell>
        </row>
        <row r="38">
          <cell r="Q38">
            <v>3943576.01</v>
          </cell>
          <cell r="R38">
            <v>3937540.8</v>
          </cell>
          <cell r="S38">
            <v>3940670.1</v>
          </cell>
          <cell r="T38">
            <v>3940622.95</v>
          </cell>
          <cell r="AG38">
            <v>3533454.0866666664</v>
          </cell>
          <cell r="AH38">
            <v>3514428.2333333329</v>
          </cell>
          <cell r="AI38">
            <v>3435191.0024999995</v>
          </cell>
          <cell r="AJ38">
            <v>3482614.4908333332</v>
          </cell>
        </row>
        <row r="39">
          <cell r="Q39">
            <v>-4330592.3</v>
          </cell>
          <cell r="R39">
            <v>-4192467.64</v>
          </cell>
          <cell r="S39">
            <v>-4093776.74</v>
          </cell>
          <cell r="T39">
            <v>-4255132.92</v>
          </cell>
          <cell r="AG39">
            <v>-4605907.9933333332</v>
          </cell>
          <cell r="AH39">
            <v>-4503663.5354166664</v>
          </cell>
          <cell r="AI39">
            <v>-4413424.8574999999</v>
          </cell>
          <cell r="AJ39">
            <v>-4388580.3949999996</v>
          </cell>
        </row>
        <row r="40">
          <cell r="Q40">
            <v>1439827.66</v>
          </cell>
          <cell r="R40">
            <v>1483042.95</v>
          </cell>
          <cell r="S40">
            <v>1528310.66</v>
          </cell>
          <cell r="T40">
            <v>1592775.23</v>
          </cell>
          <cell r="AG40">
            <v>398163.80791666667</v>
          </cell>
          <cell r="AH40">
            <v>623695.75291666668</v>
          </cell>
          <cell r="AI40">
            <v>850061.36375000002</v>
          </cell>
          <cell r="AJ40">
            <v>1076315.6608333334</v>
          </cell>
        </row>
        <row r="41">
          <cell r="AG41">
            <v>0</v>
          </cell>
          <cell r="AH41">
            <v>0</v>
          </cell>
          <cell r="AI41">
            <v>0</v>
          </cell>
          <cell r="AJ41">
            <v>0</v>
          </cell>
        </row>
        <row r="42">
          <cell r="AG42">
            <v>0</v>
          </cell>
          <cell r="AH42">
            <v>0</v>
          </cell>
          <cell r="AI42">
            <v>0</v>
          </cell>
          <cell r="AJ42">
            <v>0</v>
          </cell>
        </row>
        <row r="43">
          <cell r="AG43">
            <v>0</v>
          </cell>
          <cell r="AH43">
            <v>0</v>
          </cell>
          <cell r="AI43">
            <v>0</v>
          </cell>
          <cell r="AJ43">
            <v>0</v>
          </cell>
        </row>
        <row r="44">
          <cell r="AG44">
            <v>0</v>
          </cell>
          <cell r="AH44">
            <v>0</v>
          </cell>
          <cell r="AI44">
            <v>0</v>
          </cell>
          <cell r="AJ44">
            <v>0</v>
          </cell>
        </row>
        <row r="45">
          <cell r="Q45">
            <v>0</v>
          </cell>
          <cell r="R45">
            <v>0</v>
          </cell>
          <cell r="S45">
            <v>0</v>
          </cell>
          <cell r="T45">
            <v>0</v>
          </cell>
          <cell r="AG45">
            <v>3113429.9708333332</v>
          </cell>
          <cell r="AH45">
            <v>1868057.9824999999</v>
          </cell>
          <cell r="AI45">
            <v>622685.99416666664</v>
          </cell>
          <cell r="AJ45">
            <v>0</v>
          </cell>
        </row>
        <row r="46">
          <cell r="Q46">
            <v>0</v>
          </cell>
          <cell r="R46">
            <v>0</v>
          </cell>
          <cell r="S46">
            <v>0</v>
          </cell>
          <cell r="T46">
            <v>0</v>
          </cell>
          <cell r="AG46">
            <v>3115699.4562500003</v>
          </cell>
          <cell r="AH46">
            <v>1869419.6737500001</v>
          </cell>
          <cell r="AI46">
            <v>623139.89124999999</v>
          </cell>
          <cell r="AJ46">
            <v>0</v>
          </cell>
        </row>
        <row r="47">
          <cell r="Q47">
            <v>0</v>
          </cell>
          <cell r="R47">
            <v>0</v>
          </cell>
          <cell r="S47">
            <v>0</v>
          </cell>
          <cell r="T47">
            <v>0</v>
          </cell>
          <cell r="AG47">
            <v>176298.33499999999</v>
          </cell>
          <cell r="AH47">
            <v>58766.111666666664</v>
          </cell>
          <cell r="AI47">
            <v>0</v>
          </cell>
          <cell r="AJ47">
            <v>0</v>
          </cell>
        </row>
        <row r="48">
          <cell r="Q48">
            <v>0</v>
          </cell>
          <cell r="R48">
            <v>0</v>
          </cell>
          <cell r="S48">
            <v>0</v>
          </cell>
          <cell r="T48">
            <v>0</v>
          </cell>
          <cell r="AG48">
            <v>-487236.82</v>
          </cell>
          <cell r="AH48">
            <v>-440833.3133333333</v>
          </cell>
          <cell r="AI48">
            <v>-394429.80666666664</v>
          </cell>
          <cell r="AJ48">
            <v>-348026.3</v>
          </cell>
        </row>
        <row r="49">
          <cell r="Q49">
            <v>0</v>
          </cell>
          <cell r="R49">
            <v>0</v>
          </cell>
          <cell r="S49">
            <v>0</v>
          </cell>
          <cell r="T49">
            <v>0</v>
          </cell>
          <cell r="AG49">
            <v>-82542.285000000018</v>
          </cell>
          <cell r="AH49">
            <v>-74681.115000000005</v>
          </cell>
          <cell r="AI49">
            <v>-66819.945000000007</v>
          </cell>
          <cell r="AJ49">
            <v>-58958.775000000001</v>
          </cell>
        </row>
        <row r="50">
          <cell r="Q50">
            <v>0</v>
          </cell>
          <cell r="R50">
            <v>0</v>
          </cell>
          <cell r="S50">
            <v>0</v>
          </cell>
          <cell r="T50">
            <v>223992.83</v>
          </cell>
          <cell r="AG50">
            <v>-3152272.2174999993</v>
          </cell>
          <cell r="AH50">
            <v>-2852055.8158333334</v>
          </cell>
          <cell r="AI50">
            <v>-2551839.4141666666</v>
          </cell>
          <cell r="AJ50">
            <v>-2242289.9779166668</v>
          </cell>
        </row>
        <row r="51">
          <cell r="Q51">
            <v>0</v>
          </cell>
          <cell r="R51">
            <v>0</v>
          </cell>
          <cell r="S51">
            <v>0</v>
          </cell>
          <cell r="T51">
            <v>-92494.49</v>
          </cell>
          <cell r="AG51">
            <v>-1184736.531666667</v>
          </cell>
          <cell r="AH51">
            <v>-1019952.2429166669</v>
          </cell>
          <cell r="AI51">
            <v>-874880.98958333349</v>
          </cell>
          <cell r="AJ51">
            <v>-759303.76833333343</v>
          </cell>
        </row>
        <row r="52">
          <cell r="Q52">
            <v>0</v>
          </cell>
          <cell r="R52">
            <v>0</v>
          </cell>
          <cell r="S52">
            <v>0</v>
          </cell>
          <cell r="T52">
            <v>273185.39</v>
          </cell>
          <cell r="AG52">
            <v>1702574.0900000005</v>
          </cell>
          <cell r="AH52">
            <v>1540424.176666667</v>
          </cell>
          <cell r="AI52">
            <v>1378274.2633333337</v>
          </cell>
          <cell r="AJ52">
            <v>1227507.0745833337</v>
          </cell>
        </row>
        <row r="53">
          <cell r="Q53">
            <v>0</v>
          </cell>
          <cell r="R53">
            <v>0</v>
          </cell>
          <cell r="S53">
            <v>0</v>
          </cell>
          <cell r="T53">
            <v>0</v>
          </cell>
          <cell r="AG53">
            <v>0</v>
          </cell>
          <cell r="AH53">
            <v>0</v>
          </cell>
          <cell r="AI53">
            <v>0</v>
          </cell>
          <cell r="AJ53">
            <v>0</v>
          </cell>
        </row>
        <row r="54">
          <cell r="Q54">
            <v>0</v>
          </cell>
          <cell r="R54">
            <v>0</v>
          </cell>
          <cell r="S54">
            <v>0</v>
          </cell>
          <cell r="T54">
            <v>0</v>
          </cell>
          <cell r="AG54">
            <v>0</v>
          </cell>
          <cell r="AH54">
            <v>0</v>
          </cell>
          <cell r="AI54">
            <v>0</v>
          </cell>
          <cell r="AJ54">
            <v>0</v>
          </cell>
        </row>
        <row r="55">
          <cell r="Q55">
            <v>0</v>
          </cell>
          <cell r="R55">
            <v>0</v>
          </cell>
          <cell r="S55">
            <v>0</v>
          </cell>
          <cell r="T55">
            <v>0</v>
          </cell>
          <cell r="AG55">
            <v>0</v>
          </cell>
          <cell r="AH55">
            <v>0</v>
          </cell>
          <cell r="AI55">
            <v>0</v>
          </cell>
          <cell r="AJ55">
            <v>0</v>
          </cell>
        </row>
        <row r="56">
          <cell r="Q56">
            <v>0</v>
          </cell>
          <cell r="R56">
            <v>0</v>
          </cell>
          <cell r="S56">
            <v>0</v>
          </cell>
          <cell r="T56">
            <v>0</v>
          </cell>
          <cell r="AG56">
            <v>0</v>
          </cell>
          <cell r="AH56">
            <v>0</v>
          </cell>
          <cell r="AI56">
            <v>0</v>
          </cell>
          <cell r="AJ56">
            <v>0</v>
          </cell>
        </row>
        <row r="57">
          <cell r="Q57">
            <v>-82346006.150000006</v>
          </cell>
          <cell r="R57">
            <v>-82696427.689999998</v>
          </cell>
          <cell r="S57">
            <v>-83046849.319999993</v>
          </cell>
          <cell r="T57">
            <v>-83397270.859999999</v>
          </cell>
          <cell r="AG57">
            <v>-80246014.890833333</v>
          </cell>
          <cell r="AH57">
            <v>-80595677.788749993</v>
          </cell>
          <cell r="AI57">
            <v>-80944974.126666665</v>
          </cell>
          <cell r="AJ57">
            <v>-81294741.44083333</v>
          </cell>
        </row>
        <row r="58">
          <cell r="Q58">
            <v>0</v>
          </cell>
          <cell r="R58">
            <v>0</v>
          </cell>
          <cell r="S58">
            <v>0</v>
          </cell>
          <cell r="T58">
            <v>0</v>
          </cell>
          <cell r="AG58">
            <v>0</v>
          </cell>
          <cell r="AH58">
            <v>0</v>
          </cell>
          <cell r="AI58">
            <v>0</v>
          </cell>
          <cell r="AJ58">
            <v>0</v>
          </cell>
        </row>
        <row r="59">
          <cell r="Q59">
            <v>-13639797.619999999</v>
          </cell>
          <cell r="R59">
            <v>-13895294.109999999</v>
          </cell>
          <cell r="S59">
            <v>-14150833.99</v>
          </cell>
          <cell r="T59">
            <v>-14406343.539999999</v>
          </cell>
          <cell r="AG59">
            <v>-17367913.756250001</v>
          </cell>
          <cell r="AH59">
            <v>-16982730.69125</v>
          </cell>
          <cell r="AI59">
            <v>-16598650.187083336</v>
          </cell>
          <cell r="AJ59">
            <v>-16215155.099583333</v>
          </cell>
        </row>
        <row r="60">
          <cell r="Q60">
            <v>-13819670.73</v>
          </cell>
          <cell r="R60">
            <v>-13969091.449999999</v>
          </cell>
          <cell r="S60">
            <v>-14118512.380000001</v>
          </cell>
          <cell r="T60">
            <v>-14267933.07</v>
          </cell>
          <cell r="AG60">
            <v>-13223254.255416663</v>
          </cell>
          <cell r="AH60">
            <v>-13344017.913333332</v>
          </cell>
          <cell r="AI60">
            <v>-13464766.430416666</v>
          </cell>
          <cell r="AJ60">
            <v>-13585499.806666667</v>
          </cell>
        </row>
        <row r="61">
          <cell r="Q61">
            <v>-95712880.370000005</v>
          </cell>
          <cell r="R61">
            <v>-97847916.280000001</v>
          </cell>
          <cell r="S61">
            <v>-100054476.23</v>
          </cell>
          <cell r="T61">
            <v>-102268919.06</v>
          </cell>
          <cell r="AG61">
            <v>-81381462.303749993</v>
          </cell>
          <cell r="AH61">
            <v>-83657731.69083333</v>
          </cell>
          <cell r="AI61">
            <v>-85944274.087916657</v>
          </cell>
          <cell r="AJ61">
            <v>-88243508.268749997</v>
          </cell>
        </row>
        <row r="62">
          <cell r="Q62">
            <v>197297.82</v>
          </cell>
          <cell r="R62">
            <v>197297.82</v>
          </cell>
          <cell r="S62">
            <v>197297.82</v>
          </cell>
          <cell r="T62">
            <v>197297.82</v>
          </cell>
          <cell r="AG62">
            <v>197297.82000000004</v>
          </cell>
          <cell r="AH62">
            <v>197297.82000000004</v>
          </cell>
          <cell r="AI62">
            <v>197297.82000000004</v>
          </cell>
          <cell r="AJ62">
            <v>197297.82000000004</v>
          </cell>
        </row>
        <row r="63">
          <cell r="Q63">
            <v>-214508.51</v>
          </cell>
          <cell r="R63">
            <v>-214508.51</v>
          </cell>
          <cell r="S63">
            <v>-214508.51</v>
          </cell>
          <cell r="T63">
            <v>-214508.51</v>
          </cell>
          <cell r="AG63">
            <v>-214508.51</v>
          </cell>
          <cell r="AH63">
            <v>-214508.51</v>
          </cell>
          <cell r="AI63">
            <v>-214508.51</v>
          </cell>
          <cell r="AJ63">
            <v>-214508.51</v>
          </cell>
        </row>
        <row r="64">
          <cell r="Q64">
            <v>0</v>
          </cell>
          <cell r="R64">
            <v>0</v>
          </cell>
          <cell r="S64">
            <v>0</v>
          </cell>
          <cell r="T64">
            <v>0</v>
          </cell>
          <cell r="AG64">
            <v>3888461.8937500007</v>
          </cell>
          <cell r="AH64">
            <v>3518132.1895833337</v>
          </cell>
          <cell r="AI64">
            <v>3147802.4854166671</v>
          </cell>
          <cell r="AJ64">
            <v>2777472.78125</v>
          </cell>
        </row>
        <row r="65">
          <cell r="Q65">
            <v>0</v>
          </cell>
          <cell r="R65">
            <v>0</v>
          </cell>
          <cell r="S65">
            <v>0</v>
          </cell>
          <cell r="T65">
            <v>0</v>
          </cell>
          <cell r="AG65">
            <v>299322.71250000002</v>
          </cell>
          <cell r="AH65">
            <v>270815.78750000003</v>
          </cell>
          <cell r="AI65">
            <v>242308.86250000002</v>
          </cell>
          <cell r="AJ65">
            <v>213801.9375</v>
          </cell>
        </row>
        <row r="66">
          <cell r="Q66">
            <v>0</v>
          </cell>
          <cell r="R66">
            <v>0</v>
          </cell>
          <cell r="S66">
            <v>0</v>
          </cell>
          <cell r="T66">
            <v>0</v>
          </cell>
          <cell r="AG66">
            <v>-2985532.4537499999</v>
          </cell>
          <cell r="AH66">
            <v>-2701196.0295833331</v>
          </cell>
          <cell r="AI66">
            <v>-2416859.6054166667</v>
          </cell>
          <cell r="AJ66">
            <v>-2132523.1812499999</v>
          </cell>
        </row>
        <row r="67">
          <cell r="Q67">
            <v>946172.25</v>
          </cell>
          <cell r="R67">
            <v>946172.25</v>
          </cell>
          <cell r="S67">
            <v>946172.25</v>
          </cell>
          <cell r="T67">
            <v>946172.25</v>
          </cell>
          <cell r="AG67">
            <v>946172.25</v>
          </cell>
          <cell r="AH67">
            <v>946172.25</v>
          </cell>
          <cell r="AI67">
            <v>946172.25</v>
          </cell>
          <cell r="AJ67">
            <v>946172.25</v>
          </cell>
        </row>
        <row r="68">
          <cell r="Q68">
            <v>317009.90999999997</v>
          </cell>
          <cell r="R68">
            <v>317009.90999999997</v>
          </cell>
          <cell r="S68">
            <v>317009.90999999997</v>
          </cell>
          <cell r="T68">
            <v>317009.90999999997</v>
          </cell>
          <cell r="AG68">
            <v>317009.91000000003</v>
          </cell>
          <cell r="AH68">
            <v>317009.91000000003</v>
          </cell>
          <cell r="AI68">
            <v>317009.91000000003</v>
          </cell>
          <cell r="AJ68">
            <v>317009.91000000003</v>
          </cell>
        </row>
        <row r="69">
          <cell r="Q69">
            <v>302358.01</v>
          </cell>
          <cell r="R69">
            <v>302358.01</v>
          </cell>
          <cell r="S69">
            <v>302358.01</v>
          </cell>
          <cell r="T69">
            <v>302358.01</v>
          </cell>
          <cell r="AG69">
            <v>302358.00999999995</v>
          </cell>
          <cell r="AH69">
            <v>302358.00999999995</v>
          </cell>
          <cell r="AI69">
            <v>302358.00999999995</v>
          </cell>
          <cell r="AJ69">
            <v>302358.00999999995</v>
          </cell>
        </row>
        <row r="70">
          <cell r="Q70">
            <v>0</v>
          </cell>
          <cell r="R70">
            <v>0</v>
          </cell>
          <cell r="S70">
            <v>0</v>
          </cell>
          <cell r="T70">
            <v>0</v>
          </cell>
          <cell r="AG70">
            <v>0</v>
          </cell>
          <cell r="AH70">
            <v>0</v>
          </cell>
          <cell r="AI70">
            <v>0</v>
          </cell>
          <cell r="AJ70">
            <v>0</v>
          </cell>
        </row>
        <row r="71">
          <cell r="Q71">
            <v>76622596.840000004</v>
          </cell>
          <cell r="R71">
            <v>76622596.840000004</v>
          </cell>
          <cell r="S71">
            <v>76622596.840000004</v>
          </cell>
          <cell r="T71">
            <v>76622596.840000004</v>
          </cell>
          <cell r="AG71">
            <v>76622596.840000018</v>
          </cell>
          <cell r="AH71">
            <v>76622596.840000018</v>
          </cell>
          <cell r="AI71">
            <v>76622596.840000018</v>
          </cell>
          <cell r="AJ71">
            <v>76622596.840000018</v>
          </cell>
        </row>
        <row r="72">
          <cell r="Q72">
            <v>-557739</v>
          </cell>
          <cell r="R72">
            <v>-559889</v>
          </cell>
          <cell r="S72">
            <v>-562039</v>
          </cell>
          <cell r="T72">
            <v>-564189</v>
          </cell>
          <cell r="AG72">
            <v>-544839</v>
          </cell>
          <cell r="AH72">
            <v>-546989</v>
          </cell>
          <cell r="AI72">
            <v>-549139</v>
          </cell>
          <cell r="AJ72">
            <v>-551289</v>
          </cell>
        </row>
        <row r="73">
          <cell r="Q73">
            <v>-317009.90999999997</v>
          </cell>
          <cell r="R73">
            <v>-317009.90999999997</v>
          </cell>
          <cell r="S73">
            <v>-317009.90999999997</v>
          </cell>
          <cell r="T73">
            <v>-317009.90999999997</v>
          </cell>
          <cell r="AG73">
            <v>-317009.91000000003</v>
          </cell>
          <cell r="AH73">
            <v>-317009.91000000003</v>
          </cell>
          <cell r="AI73">
            <v>-317009.91000000003</v>
          </cell>
          <cell r="AJ73">
            <v>-317009.91000000003</v>
          </cell>
        </row>
        <row r="74">
          <cell r="Q74">
            <v>-212799.25</v>
          </cell>
          <cell r="R74">
            <v>-213732.58</v>
          </cell>
          <cell r="S74">
            <v>-214665.91</v>
          </cell>
          <cell r="T74">
            <v>-215599.24</v>
          </cell>
          <cell r="AG74">
            <v>-207199.27000000002</v>
          </cell>
          <cell r="AH74">
            <v>-208132.6</v>
          </cell>
          <cell r="AI74">
            <v>-209065.93000000002</v>
          </cell>
          <cell r="AJ74">
            <v>-209999.26</v>
          </cell>
        </row>
        <row r="75">
          <cell r="Q75">
            <v>0</v>
          </cell>
          <cell r="R75">
            <v>0</v>
          </cell>
          <cell r="S75">
            <v>0</v>
          </cell>
          <cell r="T75">
            <v>0</v>
          </cell>
          <cell r="AG75">
            <v>0</v>
          </cell>
          <cell r="AH75">
            <v>0</v>
          </cell>
          <cell r="AI75">
            <v>0</v>
          </cell>
          <cell r="AJ75">
            <v>0</v>
          </cell>
        </row>
        <row r="76">
          <cell r="Q76">
            <v>-25996413.66</v>
          </cell>
          <cell r="R76">
            <v>-26217488.66</v>
          </cell>
          <cell r="S76">
            <v>-26438563.66</v>
          </cell>
          <cell r="T76">
            <v>-26659638.66</v>
          </cell>
          <cell r="AG76">
            <v>-24669963.66</v>
          </cell>
          <cell r="AH76">
            <v>-24891038.66</v>
          </cell>
          <cell r="AI76">
            <v>-25112113.66</v>
          </cell>
          <cell r="AJ76">
            <v>-25333188.66</v>
          </cell>
        </row>
        <row r="77">
          <cell r="Q77">
            <v>3445395.81</v>
          </cell>
          <cell r="R77">
            <v>3445395.81</v>
          </cell>
          <cell r="S77">
            <v>3504016.49</v>
          </cell>
          <cell r="T77">
            <v>3674126.28</v>
          </cell>
          <cell r="AG77">
            <v>3246533.9704166669</v>
          </cell>
          <cell r="AH77">
            <v>3263552.7295833337</v>
          </cell>
          <cell r="AI77">
            <v>3283014.0170833333</v>
          </cell>
          <cell r="AJ77">
            <v>3312005.7408333332</v>
          </cell>
        </row>
        <row r="78">
          <cell r="Q78">
            <v>0</v>
          </cell>
          <cell r="R78">
            <v>0</v>
          </cell>
          <cell r="S78">
            <v>0</v>
          </cell>
          <cell r="T78">
            <v>0</v>
          </cell>
          <cell r="AG78">
            <v>0</v>
          </cell>
          <cell r="AH78">
            <v>0</v>
          </cell>
          <cell r="AI78">
            <v>0</v>
          </cell>
          <cell r="AJ78">
            <v>0</v>
          </cell>
        </row>
        <row r="79">
          <cell r="Q79">
            <v>-318365.5</v>
          </cell>
          <cell r="R79">
            <v>-286906.46999999997</v>
          </cell>
          <cell r="S79">
            <v>-195283.41</v>
          </cell>
          <cell r="T79">
            <v>-237095.37</v>
          </cell>
          <cell r="AG79">
            <v>-654955.22791666666</v>
          </cell>
          <cell r="AH79">
            <v>-636267.95499999996</v>
          </cell>
          <cell r="AI79">
            <v>-608606.8866666666</v>
          </cell>
          <cell r="AJ79">
            <v>-571585.0854166667</v>
          </cell>
        </row>
        <row r="80">
          <cell r="Q80">
            <v>2810570.27</v>
          </cell>
          <cell r="R80">
            <v>2810570.27</v>
          </cell>
          <cell r="S80">
            <v>2810570.27</v>
          </cell>
          <cell r="T80">
            <v>2810570.27</v>
          </cell>
          <cell r="AG80">
            <v>2868151.7229166664</v>
          </cell>
          <cell r="AH80">
            <v>2846413.7270833333</v>
          </cell>
          <cell r="AI80">
            <v>2824800.3979166667</v>
          </cell>
          <cell r="AJ80">
            <v>2814403.4</v>
          </cell>
        </row>
        <row r="81">
          <cell r="Q81">
            <v>-423343.57</v>
          </cell>
          <cell r="R81">
            <v>-423343.57</v>
          </cell>
          <cell r="S81">
            <v>-423343.57</v>
          </cell>
          <cell r="T81">
            <v>-423343.57</v>
          </cell>
          <cell r="AG81">
            <v>-423291.69708333333</v>
          </cell>
          <cell r="AH81">
            <v>-423312.44624999998</v>
          </cell>
          <cell r="AI81">
            <v>-423333.19541666663</v>
          </cell>
          <cell r="AJ81">
            <v>-423343.57</v>
          </cell>
        </row>
        <row r="82">
          <cell r="Q82">
            <v>0</v>
          </cell>
          <cell r="R82">
            <v>0</v>
          </cell>
          <cell r="S82">
            <v>0</v>
          </cell>
          <cell r="T82">
            <v>0</v>
          </cell>
          <cell r="AG82">
            <v>0</v>
          </cell>
          <cell r="AH82">
            <v>0</v>
          </cell>
          <cell r="AI82">
            <v>0</v>
          </cell>
          <cell r="AJ82">
            <v>0</v>
          </cell>
        </row>
        <row r="83">
          <cell r="Q83">
            <v>74954526.069999993</v>
          </cell>
          <cell r="R83">
            <v>75056291.019999996</v>
          </cell>
          <cell r="S83">
            <v>75058552.069999993</v>
          </cell>
          <cell r="T83">
            <v>76636451.659999996</v>
          </cell>
          <cell r="AG83">
            <v>117880815.76083332</v>
          </cell>
          <cell r="AH83">
            <v>113969480.31333335</v>
          </cell>
          <cell r="AI83">
            <v>110056779.03500001</v>
          </cell>
          <cell r="AJ83">
            <v>106110048.85166667</v>
          </cell>
        </row>
        <row r="84">
          <cell r="Q84">
            <v>13367583</v>
          </cell>
          <cell r="R84">
            <v>15895194.59</v>
          </cell>
          <cell r="S84">
            <v>25052649.75</v>
          </cell>
          <cell r="T84">
            <v>27417336.120000001</v>
          </cell>
          <cell r="AG84">
            <v>13123277.291666666</v>
          </cell>
          <cell r="AH84">
            <v>14342559.691249998</v>
          </cell>
          <cell r="AI84">
            <v>16048719.872083334</v>
          </cell>
          <cell r="AJ84">
            <v>18234969.283333335</v>
          </cell>
        </row>
        <row r="85">
          <cell r="Q85">
            <v>0</v>
          </cell>
          <cell r="R85">
            <v>0</v>
          </cell>
          <cell r="S85">
            <v>0</v>
          </cell>
          <cell r="T85">
            <v>0</v>
          </cell>
          <cell r="AG85">
            <v>0</v>
          </cell>
          <cell r="AH85">
            <v>0</v>
          </cell>
          <cell r="AI85">
            <v>0</v>
          </cell>
          <cell r="AJ85">
            <v>0</v>
          </cell>
        </row>
        <row r="86">
          <cell r="Q86">
            <v>100000</v>
          </cell>
          <cell r="R86">
            <v>100000</v>
          </cell>
          <cell r="S86">
            <v>100000</v>
          </cell>
          <cell r="T86">
            <v>100000</v>
          </cell>
          <cell r="AG86">
            <v>100000</v>
          </cell>
          <cell r="AH86">
            <v>100000</v>
          </cell>
          <cell r="AI86">
            <v>100000</v>
          </cell>
          <cell r="AJ86">
            <v>100000</v>
          </cell>
        </row>
        <row r="87">
          <cell r="Q87">
            <v>40670863.939999998</v>
          </cell>
          <cell r="R87">
            <v>39228330.240000002</v>
          </cell>
          <cell r="S87">
            <v>39228330.240000002</v>
          </cell>
          <cell r="T87">
            <v>40873166.460000001</v>
          </cell>
          <cell r="AG87">
            <v>37362672.052500002</v>
          </cell>
          <cell r="AH87">
            <v>37730748.784166671</v>
          </cell>
          <cell r="AI87">
            <v>38018348.52041667</v>
          </cell>
          <cell r="AJ87">
            <v>38329324.031666674</v>
          </cell>
        </row>
        <row r="88">
          <cell r="Q88">
            <v>-100000</v>
          </cell>
          <cell r="R88">
            <v>-100000</v>
          </cell>
          <cell r="S88">
            <v>-100000</v>
          </cell>
          <cell r="T88">
            <v>-100000</v>
          </cell>
          <cell r="AG88">
            <v>-79166.666666666672</v>
          </cell>
          <cell r="AH88">
            <v>-87500</v>
          </cell>
          <cell r="AI88">
            <v>-95833.333333333328</v>
          </cell>
          <cell r="AJ88">
            <v>-100000</v>
          </cell>
        </row>
        <row r="89">
          <cell r="Q89">
            <v>0</v>
          </cell>
          <cell r="R89">
            <v>0</v>
          </cell>
          <cell r="S89">
            <v>0</v>
          </cell>
          <cell r="T89">
            <v>0</v>
          </cell>
          <cell r="AG89">
            <v>0</v>
          </cell>
          <cell r="AH89">
            <v>0</v>
          </cell>
          <cell r="AI89">
            <v>0</v>
          </cell>
          <cell r="AJ89">
            <v>0</v>
          </cell>
        </row>
        <row r="90">
          <cell r="Q90">
            <v>0</v>
          </cell>
          <cell r="R90">
            <v>0</v>
          </cell>
          <cell r="S90">
            <v>0</v>
          </cell>
          <cell r="T90">
            <v>0</v>
          </cell>
          <cell r="AG90">
            <v>0</v>
          </cell>
          <cell r="AH90">
            <v>0</v>
          </cell>
          <cell r="AI90">
            <v>0</v>
          </cell>
          <cell r="AJ90">
            <v>0</v>
          </cell>
        </row>
        <row r="91">
          <cell r="Q91">
            <v>0</v>
          </cell>
          <cell r="R91">
            <v>0</v>
          </cell>
          <cell r="S91">
            <v>0</v>
          </cell>
          <cell r="T91">
            <v>0</v>
          </cell>
          <cell r="AG91">
            <v>0</v>
          </cell>
          <cell r="AH91">
            <v>0</v>
          </cell>
          <cell r="AI91">
            <v>0</v>
          </cell>
          <cell r="AJ91">
            <v>0</v>
          </cell>
        </row>
        <row r="92">
          <cell r="Q92">
            <v>0</v>
          </cell>
          <cell r="R92">
            <v>0</v>
          </cell>
          <cell r="S92">
            <v>0</v>
          </cell>
          <cell r="T92">
            <v>0</v>
          </cell>
          <cell r="AG92">
            <v>0</v>
          </cell>
          <cell r="AH92">
            <v>0</v>
          </cell>
          <cell r="AI92">
            <v>0</v>
          </cell>
          <cell r="AJ92">
            <v>0</v>
          </cell>
        </row>
        <row r="93">
          <cell r="Q93">
            <v>0</v>
          </cell>
          <cell r="R93">
            <v>0</v>
          </cell>
          <cell r="S93">
            <v>0</v>
          </cell>
          <cell r="T93">
            <v>0</v>
          </cell>
          <cell r="AG93">
            <v>0</v>
          </cell>
          <cell r="AH93">
            <v>0</v>
          </cell>
          <cell r="AI93">
            <v>0</v>
          </cell>
          <cell r="AJ93">
            <v>0</v>
          </cell>
        </row>
        <row r="94">
          <cell r="Q94">
            <v>0</v>
          </cell>
          <cell r="R94">
            <v>0</v>
          </cell>
          <cell r="S94">
            <v>0</v>
          </cell>
          <cell r="T94">
            <v>0</v>
          </cell>
          <cell r="AG94">
            <v>640.41666666666663</v>
          </cell>
          <cell r="AH94">
            <v>384.25</v>
          </cell>
          <cell r="AI94">
            <v>128.08333333333334</v>
          </cell>
          <cell r="AJ94">
            <v>0</v>
          </cell>
        </row>
        <row r="95">
          <cell r="Q95">
            <v>0</v>
          </cell>
          <cell r="R95">
            <v>0</v>
          </cell>
          <cell r="S95">
            <v>0</v>
          </cell>
          <cell r="T95">
            <v>0</v>
          </cell>
          <cell r="AG95">
            <v>83856.875</v>
          </cell>
          <cell r="AH95">
            <v>42804.083333333336</v>
          </cell>
          <cell r="AI95">
            <v>12859.916666666666</v>
          </cell>
          <cell r="AJ95">
            <v>0</v>
          </cell>
        </row>
        <row r="96">
          <cell r="Q96">
            <v>0</v>
          </cell>
          <cell r="R96">
            <v>0</v>
          </cell>
          <cell r="S96">
            <v>0</v>
          </cell>
          <cell r="T96">
            <v>0</v>
          </cell>
          <cell r="AG96">
            <v>0</v>
          </cell>
          <cell r="AH96">
            <v>0</v>
          </cell>
          <cell r="AI96">
            <v>0</v>
          </cell>
          <cell r="AJ96">
            <v>0</v>
          </cell>
        </row>
        <row r="97">
          <cell r="Q97">
            <v>0</v>
          </cell>
          <cell r="R97">
            <v>0</v>
          </cell>
          <cell r="S97">
            <v>0</v>
          </cell>
          <cell r="T97">
            <v>0</v>
          </cell>
          <cell r="AG97">
            <v>69889.993749999994</v>
          </cell>
          <cell r="AH97">
            <v>61545.924583333333</v>
          </cell>
          <cell r="AI97">
            <v>53282.344166666669</v>
          </cell>
          <cell r="AJ97">
            <v>45059.455833333333</v>
          </cell>
        </row>
        <row r="98">
          <cell r="Q98">
            <v>0</v>
          </cell>
          <cell r="R98">
            <v>0</v>
          </cell>
          <cell r="S98">
            <v>0</v>
          </cell>
          <cell r="T98">
            <v>0</v>
          </cell>
          <cell r="AG98">
            <v>0</v>
          </cell>
          <cell r="AH98">
            <v>0</v>
          </cell>
          <cell r="AI98">
            <v>0</v>
          </cell>
          <cell r="AJ98">
            <v>0</v>
          </cell>
        </row>
        <row r="99">
          <cell r="Q99">
            <v>-620534.82999999996</v>
          </cell>
          <cell r="R99">
            <v>-620880.72</v>
          </cell>
          <cell r="S99">
            <v>-620750.31000000006</v>
          </cell>
          <cell r="T99">
            <v>-621105.74</v>
          </cell>
          <cell r="AG99">
            <v>-308356.22291666671</v>
          </cell>
          <cell r="AH99">
            <v>-337929.24</v>
          </cell>
          <cell r="AI99">
            <v>-367360.185</v>
          </cell>
          <cell r="AJ99">
            <v>-406187.63624999998</v>
          </cell>
        </row>
        <row r="100">
          <cell r="Q100">
            <v>608000</v>
          </cell>
          <cell r="R100">
            <v>608000</v>
          </cell>
          <cell r="S100">
            <v>608000</v>
          </cell>
          <cell r="T100">
            <v>608000</v>
          </cell>
          <cell r="AG100">
            <v>608000</v>
          </cell>
          <cell r="AH100">
            <v>608000</v>
          </cell>
          <cell r="AI100">
            <v>608000</v>
          </cell>
          <cell r="AJ100">
            <v>608000</v>
          </cell>
        </row>
        <row r="101">
          <cell r="Q101">
            <v>0</v>
          </cell>
          <cell r="R101">
            <v>0</v>
          </cell>
          <cell r="S101">
            <v>0</v>
          </cell>
          <cell r="T101">
            <v>0</v>
          </cell>
          <cell r="AG101">
            <v>0</v>
          </cell>
          <cell r="AH101">
            <v>0</v>
          </cell>
          <cell r="AI101">
            <v>0</v>
          </cell>
          <cell r="AJ101">
            <v>0</v>
          </cell>
        </row>
        <row r="102">
          <cell r="Q102">
            <v>0</v>
          </cell>
          <cell r="R102">
            <v>0</v>
          </cell>
          <cell r="S102">
            <v>0</v>
          </cell>
          <cell r="T102">
            <v>0</v>
          </cell>
          <cell r="AG102">
            <v>0</v>
          </cell>
          <cell r="AH102">
            <v>0</v>
          </cell>
          <cell r="AI102">
            <v>0</v>
          </cell>
          <cell r="AJ102">
            <v>0</v>
          </cell>
        </row>
        <row r="103">
          <cell r="Q103">
            <v>0</v>
          </cell>
          <cell r="R103">
            <v>0</v>
          </cell>
          <cell r="S103">
            <v>0</v>
          </cell>
          <cell r="T103">
            <v>0</v>
          </cell>
          <cell r="AG103">
            <v>0</v>
          </cell>
          <cell r="AH103">
            <v>0</v>
          </cell>
          <cell r="AI103">
            <v>0</v>
          </cell>
          <cell r="AJ103">
            <v>0</v>
          </cell>
        </row>
        <row r="104">
          <cell r="Q104">
            <v>0</v>
          </cell>
          <cell r="R104">
            <v>0</v>
          </cell>
          <cell r="S104">
            <v>0</v>
          </cell>
          <cell r="T104">
            <v>0</v>
          </cell>
          <cell r="AG104">
            <v>0</v>
          </cell>
          <cell r="AH104">
            <v>0</v>
          </cell>
          <cell r="AI104">
            <v>0</v>
          </cell>
          <cell r="AJ104">
            <v>0</v>
          </cell>
        </row>
        <row r="105">
          <cell r="Q105">
            <v>0</v>
          </cell>
          <cell r="R105">
            <v>0</v>
          </cell>
          <cell r="S105">
            <v>0</v>
          </cell>
          <cell r="T105">
            <v>0</v>
          </cell>
          <cell r="AG105">
            <v>0</v>
          </cell>
          <cell r="AH105">
            <v>0</v>
          </cell>
          <cell r="AI105">
            <v>0</v>
          </cell>
          <cell r="AJ105">
            <v>0</v>
          </cell>
        </row>
        <row r="106">
          <cell r="Q106">
            <v>37033.53</v>
          </cell>
          <cell r="R106">
            <v>37033.53</v>
          </cell>
          <cell r="S106">
            <v>37033.53</v>
          </cell>
          <cell r="T106">
            <v>35934.19</v>
          </cell>
          <cell r="AG106">
            <v>39357.335416666669</v>
          </cell>
          <cell r="AH106">
            <v>39028.061250000006</v>
          </cell>
          <cell r="AI106">
            <v>38698.787083333336</v>
          </cell>
          <cell r="AJ106">
            <v>38365.900000000009</v>
          </cell>
        </row>
        <row r="107">
          <cell r="Q107">
            <v>0</v>
          </cell>
          <cell r="R107">
            <v>0</v>
          </cell>
          <cell r="S107">
            <v>0</v>
          </cell>
          <cell r="T107">
            <v>0</v>
          </cell>
          <cell r="AG107">
            <v>0</v>
          </cell>
          <cell r="AH107">
            <v>0</v>
          </cell>
          <cell r="AI107">
            <v>0</v>
          </cell>
          <cell r="AJ107">
            <v>0</v>
          </cell>
        </row>
        <row r="108">
          <cell r="Q108">
            <v>2118566.46</v>
          </cell>
          <cell r="R108">
            <v>2125214.7400000002</v>
          </cell>
          <cell r="S108">
            <v>2179155.27</v>
          </cell>
          <cell r="T108">
            <v>2311250.11</v>
          </cell>
          <cell r="AG108">
            <v>1812152.0066666666</v>
          </cell>
          <cell r="AH108">
            <v>1865558.4316666666</v>
          </cell>
          <cell r="AI108">
            <v>1921498.1758333335</v>
          </cell>
          <cell r="AJ108">
            <v>1981030.9841666669</v>
          </cell>
        </row>
        <row r="109">
          <cell r="Q109">
            <v>0</v>
          </cell>
          <cell r="R109">
            <v>0</v>
          </cell>
          <cell r="S109">
            <v>0</v>
          </cell>
          <cell r="T109">
            <v>0</v>
          </cell>
          <cell r="AG109">
            <v>0</v>
          </cell>
          <cell r="AH109">
            <v>0</v>
          </cell>
          <cell r="AI109">
            <v>0</v>
          </cell>
          <cell r="AJ109">
            <v>0</v>
          </cell>
        </row>
        <row r="110">
          <cell r="Q110">
            <v>0</v>
          </cell>
          <cell r="R110">
            <v>0</v>
          </cell>
          <cell r="S110">
            <v>0</v>
          </cell>
          <cell r="T110">
            <v>0</v>
          </cell>
          <cell r="AG110">
            <v>0</v>
          </cell>
          <cell r="AH110">
            <v>0</v>
          </cell>
          <cell r="AI110">
            <v>0</v>
          </cell>
          <cell r="AJ110">
            <v>0</v>
          </cell>
        </row>
        <row r="111">
          <cell r="Q111">
            <v>0</v>
          </cell>
          <cell r="R111">
            <v>0</v>
          </cell>
          <cell r="S111">
            <v>0</v>
          </cell>
          <cell r="T111">
            <v>0</v>
          </cell>
          <cell r="AG111">
            <v>134.84583333333333</v>
          </cell>
          <cell r="AH111">
            <v>80.907499999999999</v>
          </cell>
          <cell r="AI111">
            <v>26.969166666666666</v>
          </cell>
          <cell r="AJ111">
            <v>0</v>
          </cell>
        </row>
        <row r="112">
          <cell r="Q112">
            <v>97111.88</v>
          </cell>
          <cell r="R112">
            <v>96882.22</v>
          </cell>
          <cell r="S112">
            <v>96650.84</v>
          </cell>
          <cell r="T112">
            <v>96417.72</v>
          </cell>
          <cell r="AG112">
            <v>98444.434166666659</v>
          </cell>
          <cell r="AH112">
            <v>98224.768333333326</v>
          </cell>
          <cell r="AI112">
            <v>98003.455000000002</v>
          </cell>
          <cell r="AJ112">
            <v>97780.482083333321</v>
          </cell>
        </row>
        <row r="113">
          <cell r="Q113">
            <v>1524606.12</v>
          </cell>
          <cell r="R113">
            <v>1360107.83</v>
          </cell>
          <cell r="S113">
            <v>1335103.76</v>
          </cell>
          <cell r="T113">
            <v>1390428.27</v>
          </cell>
          <cell r="AG113">
            <v>1881863.5720833335</v>
          </cell>
          <cell r="AH113">
            <v>1858052.2666666666</v>
          </cell>
          <cell r="AI113">
            <v>1852019.4654166664</v>
          </cell>
          <cell r="AJ113">
            <v>1816426.5966666667</v>
          </cell>
        </row>
        <row r="114">
          <cell r="Q114">
            <v>0</v>
          </cell>
          <cell r="R114">
            <v>0</v>
          </cell>
          <cell r="S114">
            <v>0</v>
          </cell>
          <cell r="T114">
            <v>0</v>
          </cell>
          <cell r="AG114">
            <v>905.625</v>
          </cell>
          <cell r="AH114">
            <v>525</v>
          </cell>
          <cell r="AI114">
            <v>170.625</v>
          </cell>
          <cell r="AJ114">
            <v>0</v>
          </cell>
        </row>
        <row r="115">
          <cell r="Q115">
            <v>0</v>
          </cell>
          <cell r="R115">
            <v>0</v>
          </cell>
          <cell r="S115">
            <v>0</v>
          </cell>
          <cell r="T115">
            <v>0</v>
          </cell>
          <cell r="AG115">
            <v>0</v>
          </cell>
          <cell r="AH115">
            <v>0</v>
          </cell>
          <cell r="AI115">
            <v>0</v>
          </cell>
          <cell r="AJ115">
            <v>0</v>
          </cell>
        </row>
        <row r="116">
          <cell r="Q116">
            <v>0</v>
          </cell>
          <cell r="R116">
            <v>0</v>
          </cell>
          <cell r="S116">
            <v>0</v>
          </cell>
          <cell r="T116">
            <v>0</v>
          </cell>
          <cell r="AG116">
            <v>0</v>
          </cell>
          <cell r="AH116">
            <v>0</v>
          </cell>
          <cell r="AI116">
            <v>0</v>
          </cell>
          <cell r="AJ116">
            <v>0</v>
          </cell>
        </row>
        <row r="117">
          <cell r="Q117">
            <v>0</v>
          </cell>
          <cell r="R117">
            <v>0</v>
          </cell>
          <cell r="S117">
            <v>0</v>
          </cell>
          <cell r="T117">
            <v>0</v>
          </cell>
          <cell r="AG117">
            <v>0</v>
          </cell>
          <cell r="AH117">
            <v>0</v>
          </cell>
          <cell r="AI117">
            <v>0</v>
          </cell>
          <cell r="AJ117">
            <v>0</v>
          </cell>
        </row>
        <row r="118">
          <cell r="Q118">
            <v>1599514</v>
          </cell>
          <cell r="R118">
            <v>1599514</v>
          </cell>
          <cell r="S118">
            <v>1599514</v>
          </cell>
          <cell r="T118">
            <v>1599514</v>
          </cell>
          <cell r="AG118">
            <v>1574230.5337499997</v>
          </cell>
          <cell r="AH118">
            <v>1576638.4829166664</v>
          </cell>
          <cell r="AI118">
            <v>1579046.4320833331</v>
          </cell>
          <cell r="AJ118">
            <v>1581454.3812499999</v>
          </cell>
        </row>
        <row r="119">
          <cell r="Q119">
            <v>0</v>
          </cell>
          <cell r="R119">
            <v>0</v>
          </cell>
          <cell r="S119">
            <v>0</v>
          </cell>
          <cell r="T119">
            <v>0</v>
          </cell>
          <cell r="AG119">
            <v>0</v>
          </cell>
          <cell r="AH119">
            <v>0</v>
          </cell>
          <cell r="AI119">
            <v>0</v>
          </cell>
          <cell r="AJ119">
            <v>0</v>
          </cell>
        </row>
        <row r="120">
          <cell r="Q120">
            <v>94054.44</v>
          </cell>
          <cell r="R120">
            <v>93861.4</v>
          </cell>
          <cell r="S120">
            <v>93666.92</v>
          </cell>
          <cell r="T120">
            <v>93470.98</v>
          </cell>
          <cell r="AG120">
            <v>95175.521666666682</v>
          </cell>
          <cell r="AH120">
            <v>94990.830416666649</v>
          </cell>
          <cell r="AI120">
            <v>94804.754583333328</v>
          </cell>
          <cell r="AJ120">
            <v>94617.33875000001</v>
          </cell>
        </row>
        <row r="121">
          <cell r="Q121">
            <v>0</v>
          </cell>
          <cell r="R121">
            <v>0</v>
          </cell>
          <cell r="S121">
            <v>0</v>
          </cell>
          <cell r="T121">
            <v>0</v>
          </cell>
          <cell r="AG121">
            <v>22176.08083333333</v>
          </cell>
          <cell r="AH121">
            <v>19823.965416666666</v>
          </cell>
          <cell r="AI121">
            <v>17475.971249999999</v>
          </cell>
          <cell r="AJ121">
            <v>15132.129583333333</v>
          </cell>
        </row>
        <row r="122">
          <cell r="Q122">
            <v>9013.6</v>
          </cell>
          <cell r="R122">
            <v>8981.2099999999991</v>
          </cell>
          <cell r="S122">
            <v>8948.57</v>
          </cell>
          <cell r="T122">
            <v>8915.69</v>
          </cell>
          <cell r="AG122">
            <v>9198.9258333333328</v>
          </cell>
          <cell r="AH122">
            <v>9169.1670833333337</v>
          </cell>
          <cell r="AI122">
            <v>9139.1945833333339</v>
          </cell>
          <cell r="AJ122">
            <v>9107.7629166666684</v>
          </cell>
        </row>
        <row r="123">
          <cell r="Q123">
            <v>75308.08</v>
          </cell>
          <cell r="R123">
            <v>75046.539999999994</v>
          </cell>
          <cell r="S123">
            <v>74783.039999999994</v>
          </cell>
          <cell r="T123">
            <v>74517.56</v>
          </cell>
          <cell r="AG123">
            <v>76825.60291666667</v>
          </cell>
          <cell r="AH123">
            <v>76575.445833333317</v>
          </cell>
          <cell r="AI123">
            <v>76323.412499999991</v>
          </cell>
          <cell r="AJ123">
            <v>76069.488750000004</v>
          </cell>
        </row>
        <row r="124">
          <cell r="Q124">
            <v>33054</v>
          </cell>
          <cell r="R124">
            <v>29578.32</v>
          </cell>
          <cell r="S124">
            <v>29578.32</v>
          </cell>
          <cell r="T124">
            <v>29578.32</v>
          </cell>
          <cell r="AG124">
            <v>31676.75</v>
          </cell>
          <cell r="AH124">
            <v>32909.18</v>
          </cell>
          <cell r="AI124">
            <v>32619.539999999997</v>
          </cell>
          <cell r="AJ124">
            <v>32329.899999999998</v>
          </cell>
        </row>
        <row r="125">
          <cell r="Q125">
            <v>-1599514</v>
          </cell>
          <cell r="R125">
            <v>-1599514</v>
          </cell>
          <cell r="S125">
            <v>-1599514</v>
          </cell>
          <cell r="T125">
            <v>-1599514</v>
          </cell>
          <cell r="AG125">
            <v>-1247018.3233333332</v>
          </cell>
          <cell r="AH125">
            <v>-1380311.1566666665</v>
          </cell>
          <cell r="AI125">
            <v>-1513603.99</v>
          </cell>
          <cell r="AJ125">
            <v>-1581454.3812499999</v>
          </cell>
        </row>
        <row r="126">
          <cell r="Q126">
            <v>0</v>
          </cell>
          <cell r="R126">
            <v>0</v>
          </cell>
          <cell r="S126">
            <v>0</v>
          </cell>
          <cell r="T126">
            <v>0</v>
          </cell>
          <cell r="AG126">
            <v>145833.33333333334</v>
          </cell>
          <cell r="AH126">
            <v>145833.33333333334</v>
          </cell>
          <cell r="AI126">
            <v>145833.33333333334</v>
          </cell>
          <cell r="AJ126">
            <v>145833.33333333334</v>
          </cell>
        </row>
        <row r="127">
          <cell r="Q127">
            <v>41862.910000000003</v>
          </cell>
          <cell r="R127">
            <v>41781.480000000003</v>
          </cell>
          <cell r="S127">
            <v>41699.58</v>
          </cell>
          <cell r="T127">
            <v>41617.199999999997</v>
          </cell>
          <cell r="AG127">
            <v>8739.6104166666664</v>
          </cell>
          <cell r="AH127">
            <v>12224.793333333333</v>
          </cell>
          <cell r="AI127">
            <v>15703.170833333335</v>
          </cell>
          <cell r="AJ127">
            <v>19174.703333333335</v>
          </cell>
        </row>
        <row r="128">
          <cell r="Q128">
            <v>0</v>
          </cell>
          <cell r="R128">
            <v>0</v>
          </cell>
          <cell r="S128">
            <v>0</v>
          </cell>
          <cell r="T128">
            <v>0</v>
          </cell>
          <cell r="AG128">
            <v>0</v>
          </cell>
          <cell r="AH128">
            <v>0</v>
          </cell>
          <cell r="AI128">
            <v>0</v>
          </cell>
          <cell r="AJ128">
            <v>0</v>
          </cell>
        </row>
        <row r="129">
          <cell r="Q129">
            <v>1234200789.6900001</v>
          </cell>
          <cell r="R129">
            <v>1234200789.6900001</v>
          </cell>
          <cell r="S129">
            <v>1234200789.6900001</v>
          </cell>
          <cell r="T129">
            <v>0</v>
          </cell>
          <cell r="AG129">
            <v>1234237589.2425003</v>
          </cell>
          <cell r="AH129">
            <v>1234222867.8025002</v>
          </cell>
          <cell r="AI129">
            <v>1234208142.146667</v>
          </cell>
          <cell r="AJ129">
            <v>1182775747.6195836</v>
          </cell>
        </row>
        <row r="130">
          <cell r="Q130">
            <v>-18082718.420000002</v>
          </cell>
          <cell r="R130">
            <v>-18076005.800000001</v>
          </cell>
          <cell r="S130">
            <v>-18076005.800000001</v>
          </cell>
          <cell r="T130">
            <v>-94233.95</v>
          </cell>
          <cell r="AG130">
            <v>-18124051.317083333</v>
          </cell>
          <cell r="AH130">
            <v>-18078611.830833334</v>
          </cell>
          <cell r="AI130">
            <v>-18080961.762083337</v>
          </cell>
          <cell r="AJ130">
            <v>-17333144.797916669</v>
          </cell>
        </row>
        <row r="131">
          <cell r="Q131">
            <v>-90774.61</v>
          </cell>
          <cell r="R131">
            <v>-85998.17</v>
          </cell>
          <cell r="S131">
            <v>-85998.17</v>
          </cell>
          <cell r="T131">
            <v>-38267.620000000003</v>
          </cell>
          <cell r="AG131">
            <v>-106146.49708333334</v>
          </cell>
          <cell r="AH131">
            <v>-103449.06958333334</v>
          </cell>
          <cell r="AI131">
            <v>-101160.79000000002</v>
          </cell>
          <cell r="AJ131">
            <v>-97491.903749999998</v>
          </cell>
        </row>
        <row r="132">
          <cell r="Q132">
            <v>0</v>
          </cell>
          <cell r="R132">
            <v>0</v>
          </cell>
          <cell r="S132">
            <v>0</v>
          </cell>
          <cell r="T132">
            <v>0</v>
          </cell>
          <cell r="AG132">
            <v>0</v>
          </cell>
          <cell r="AH132">
            <v>0</v>
          </cell>
          <cell r="AI132">
            <v>0</v>
          </cell>
          <cell r="AJ132">
            <v>0</v>
          </cell>
        </row>
        <row r="133">
          <cell r="Q133">
            <v>0</v>
          </cell>
          <cell r="R133">
            <v>0</v>
          </cell>
          <cell r="S133">
            <v>0</v>
          </cell>
          <cell r="T133">
            <v>0</v>
          </cell>
          <cell r="AG133">
            <v>0</v>
          </cell>
          <cell r="AH133">
            <v>0</v>
          </cell>
          <cell r="AI133">
            <v>0</v>
          </cell>
          <cell r="AJ133">
            <v>0</v>
          </cell>
        </row>
        <row r="134">
          <cell r="Q134">
            <v>0</v>
          </cell>
          <cell r="R134">
            <v>0</v>
          </cell>
          <cell r="S134">
            <v>0</v>
          </cell>
          <cell r="T134">
            <v>0</v>
          </cell>
          <cell r="AG134">
            <v>0</v>
          </cell>
          <cell r="AH134">
            <v>0</v>
          </cell>
          <cell r="AI134">
            <v>0</v>
          </cell>
          <cell r="AJ134">
            <v>0</v>
          </cell>
        </row>
        <row r="135">
          <cell r="Q135">
            <v>0</v>
          </cell>
          <cell r="R135">
            <v>0</v>
          </cell>
          <cell r="S135">
            <v>0</v>
          </cell>
          <cell r="T135">
            <v>0</v>
          </cell>
          <cell r="AG135">
            <v>0</v>
          </cell>
          <cell r="AH135">
            <v>0</v>
          </cell>
          <cell r="AI135">
            <v>0</v>
          </cell>
          <cell r="AJ135">
            <v>0</v>
          </cell>
        </row>
        <row r="136">
          <cell r="Q136">
            <v>0</v>
          </cell>
          <cell r="R136">
            <v>0</v>
          </cell>
          <cell r="S136">
            <v>0</v>
          </cell>
          <cell r="T136">
            <v>0</v>
          </cell>
          <cell r="AG136">
            <v>0</v>
          </cell>
          <cell r="AH136">
            <v>0</v>
          </cell>
          <cell r="AI136">
            <v>0</v>
          </cell>
          <cell r="AJ136">
            <v>0</v>
          </cell>
        </row>
        <row r="137">
          <cell r="Q137">
            <v>0</v>
          </cell>
          <cell r="R137">
            <v>0</v>
          </cell>
          <cell r="S137">
            <v>0</v>
          </cell>
          <cell r="T137">
            <v>0</v>
          </cell>
          <cell r="AG137">
            <v>0</v>
          </cell>
          <cell r="AH137">
            <v>0</v>
          </cell>
          <cell r="AI137">
            <v>0</v>
          </cell>
          <cell r="AJ137">
            <v>0</v>
          </cell>
        </row>
        <row r="138">
          <cell r="Q138">
            <v>0</v>
          </cell>
          <cell r="R138">
            <v>0</v>
          </cell>
          <cell r="S138">
            <v>0</v>
          </cell>
          <cell r="T138">
            <v>0</v>
          </cell>
          <cell r="AG138">
            <v>0</v>
          </cell>
          <cell r="AH138">
            <v>0</v>
          </cell>
          <cell r="AI138">
            <v>0</v>
          </cell>
          <cell r="AJ138">
            <v>0</v>
          </cell>
        </row>
        <row r="139">
          <cell r="Q139">
            <v>428.61</v>
          </cell>
          <cell r="R139">
            <v>428.61</v>
          </cell>
          <cell r="S139">
            <v>428.61</v>
          </cell>
          <cell r="T139">
            <v>428.61</v>
          </cell>
          <cell r="AG139">
            <v>-1261.3045833333329</v>
          </cell>
          <cell r="AH139">
            <v>-141.1354166666666</v>
          </cell>
          <cell r="AI139">
            <v>423.77958333333328</v>
          </cell>
          <cell r="AJ139">
            <v>428.60999999999996</v>
          </cell>
        </row>
        <row r="140">
          <cell r="Q140">
            <v>-25163.57</v>
          </cell>
          <cell r="R140">
            <v>-25163.57</v>
          </cell>
          <cell r="S140">
            <v>-25163.57</v>
          </cell>
          <cell r="T140">
            <v>-25163.57</v>
          </cell>
          <cell r="AG140">
            <v>-25163.570000000003</v>
          </cell>
          <cell r="AH140">
            <v>-25163.570000000003</v>
          </cell>
          <cell r="AI140">
            <v>-25163.570000000003</v>
          </cell>
          <cell r="AJ140">
            <v>-25163.570000000003</v>
          </cell>
        </row>
        <row r="141">
          <cell r="Q141">
            <v>0</v>
          </cell>
          <cell r="R141">
            <v>0</v>
          </cell>
          <cell r="S141">
            <v>0</v>
          </cell>
          <cell r="T141">
            <v>0</v>
          </cell>
          <cell r="AG141">
            <v>0</v>
          </cell>
          <cell r="AH141">
            <v>0</v>
          </cell>
          <cell r="AI141">
            <v>0</v>
          </cell>
          <cell r="AJ141">
            <v>0</v>
          </cell>
        </row>
        <row r="142">
          <cell r="Q142">
            <v>0</v>
          </cell>
          <cell r="R142">
            <v>0</v>
          </cell>
          <cell r="S142">
            <v>0</v>
          </cell>
          <cell r="T142">
            <v>0</v>
          </cell>
          <cell r="AG142">
            <v>0</v>
          </cell>
          <cell r="AH142">
            <v>0</v>
          </cell>
          <cell r="AI142">
            <v>0</v>
          </cell>
          <cell r="AJ142">
            <v>0</v>
          </cell>
        </row>
        <row r="143">
          <cell r="Q143">
            <v>-1226371867.3900001</v>
          </cell>
          <cell r="R143">
            <v>-1226371867.3900001</v>
          </cell>
          <cell r="S143">
            <v>-1226371867.3900001</v>
          </cell>
          <cell r="T143">
            <v>0</v>
          </cell>
          <cell r="AG143">
            <v>-1226371867.3899999</v>
          </cell>
          <cell r="AH143">
            <v>-1226371867.3899999</v>
          </cell>
          <cell r="AI143">
            <v>-1226371867.3899999</v>
          </cell>
          <cell r="AJ143">
            <v>-1175273039.5820832</v>
          </cell>
        </row>
        <row r="144">
          <cell r="Q144">
            <v>0</v>
          </cell>
          <cell r="R144">
            <v>0</v>
          </cell>
          <cell r="S144">
            <v>0</v>
          </cell>
          <cell r="T144">
            <v>0</v>
          </cell>
          <cell r="AG144">
            <v>0</v>
          </cell>
          <cell r="AH144">
            <v>0</v>
          </cell>
          <cell r="AI144">
            <v>0</v>
          </cell>
          <cell r="AJ144">
            <v>0</v>
          </cell>
        </row>
        <row r="145">
          <cell r="Q145">
            <v>-8424.89</v>
          </cell>
          <cell r="R145">
            <v>-6338.34</v>
          </cell>
          <cell r="S145">
            <v>-6338.34</v>
          </cell>
          <cell r="T145">
            <v>-3496.36</v>
          </cell>
          <cell r="AG145">
            <v>-8647.8016666666663</v>
          </cell>
          <cell r="AH145">
            <v>-8397.8470833333322</v>
          </cell>
          <cell r="AI145">
            <v>-8154.828333333332</v>
          </cell>
          <cell r="AJ145">
            <v>-7871.776249999999</v>
          </cell>
        </row>
        <row r="146">
          <cell r="Q146">
            <v>0</v>
          </cell>
          <cell r="R146">
            <v>0</v>
          </cell>
          <cell r="S146">
            <v>0</v>
          </cell>
          <cell r="T146">
            <v>0</v>
          </cell>
          <cell r="AG146">
            <v>0</v>
          </cell>
          <cell r="AH146">
            <v>0</v>
          </cell>
          <cell r="AI146">
            <v>0</v>
          </cell>
          <cell r="AJ146">
            <v>0</v>
          </cell>
        </row>
        <row r="147">
          <cell r="Q147">
            <v>0</v>
          </cell>
          <cell r="R147">
            <v>0</v>
          </cell>
          <cell r="S147">
            <v>0</v>
          </cell>
          <cell r="T147">
            <v>0</v>
          </cell>
          <cell r="AG147">
            <v>0</v>
          </cell>
          <cell r="AH147">
            <v>0</v>
          </cell>
          <cell r="AI147">
            <v>0</v>
          </cell>
          <cell r="AJ147">
            <v>0</v>
          </cell>
        </row>
        <row r="148">
          <cell r="Q148">
            <v>0</v>
          </cell>
          <cell r="R148">
            <v>0</v>
          </cell>
          <cell r="S148">
            <v>0</v>
          </cell>
          <cell r="T148">
            <v>0</v>
          </cell>
          <cell r="AG148">
            <v>0</v>
          </cell>
          <cell r="AH148">
            <v>0</v>
          </cell>
          <cell r="AI148">
            <v>0</v>
          </cell>
          <cell r="AJ148">
            <v>0</v>
          </cell>
        </row>
        <row r="149">
          <cell r="Q149">
            <v>0</v>
          </cell>
          <cell r="R149">
            <v>0</v>
          </cell>
          <cell r="S149">
            <v>0</v>
          </cell>
          <cell r="T149">
            <v>0</v>
          </cell>
          <cell r="AG149">
            <v>0</v>
          </cell>
          <cell r="AH149">
            <v>0</v>
          </cell>
          <cell r="AI149">
            <v>0</v>
          </cell>
          <cell r="AJ149">
            <v>0</v>
          </cell>
        </row>
        <row r="150">
          <cell r="Q150">
            <v>0</v>
          </cell>
          <cell r="R150">
            <v>0</v>
          </cell>
          <cell r="S150">
            <v>0</v>
          </cell>
          <cell r="T150">
            <v>0</v>
          </cell>
          <cell r="AG150">
            <v>0</v>
          </cell>
          <cell r="AH150">
            <v>0</v>
          </cell>
          <cell r="AI150">
            <v>0</v>
          </cell>
          <cell r="AJ150">
            <v>0</v>
          </cell>
        </row>
        <row r="151">
          <cell r="Q151">
            <v>0</v>
          </cell>
          <cell r="R151">
            <v>0</v>
          </cell>
          <cell r="S151">
            <v>0</v>
          </cell>
          <cell r="T151">
            <v>0</v>
          </cell>
          <cell r="AG151">
            <v>16.125</v>
          </cell>
          <cell r="AH151">
            <v>16.125</v>
          </cell>
          <cell r="AI151">
            <v>13.4375</v>
          </cell>
          <cell r="AJ151">
            <v>8.0625</v>
          </cell>
        </row>
        <row r="152">
          <cell r="Q152">
            <v>4448.38</v>
          </cell>
          <cell r="R152">
            <v>12262.8</v>
          </cell>
          <cell r="S152">
            <v>12263.8</v>
          </cell>
          <cell r="T152">
            <v>17494.78</v>
          </cell>
          <cell r="AG152">
            <v>17074.78875</v>
          </cell>
          <cell r="AH152">
            <v>16941.189999999999</v>
          </cell>
          <cell r="AI152">
            <v>17837.505000000001</v>
          </cell>
          <cell r="AJ152">
            <v>19071.239166666666</v>
          </cell>
        </row>
        <row r="153">
          <cell r="Q153">
            <v>0</v>
          </cell>
          <cell r="R153">
            <v>0</v>
          </cell>
          <cell r="S153">
            <v>0</v>
          </cell>
          <cell r="T153">
            <v>0</v>
          </cell>
          <cell r="AG153">
            <v>0</v>
          </cell>
          <cell r="AH153">
            <v>0</v>
          </cell>
          <cell r="AI153">
            <v>0</v>
          </cell>
          <cell r="AJ153">
            <v>0</v>
          </cell>
        </row>
        <row r="154">
          <cell r="Q154">
            <v>1649926.64</v>
          </cell>
          <cell r="R154">
            <v>1721704.89</v>
          </cell>
          <cell r="S154">
            <v>1777023.99</v>
          </cell>
          <cell r="T154">
            <v>1851503.89</v>
          </cell>
          <cell r="AG154">
            <v>1061816.1187500001</v>
          </cell>
          <cell r="AH154">
            <v>1166736.5487500003</v>
          </cell>
          <cell r="AI154">
            <v>1269126.1558333335</v>
          </cell>
          <cell r="AJ154">
            <v>1367176.5304166668</v>
          </cell>
        </row>
        <row r="155">
          <cell r="Q155">
            <v>-396322.94</v>
          </cell>
          <cell r="R155">
            <v>-404083.84</v>
          </cell>
          <cell r="S155">
            <v>-412054.14</v>
          </cell>
          <cell r="T155">
            <v>-424383.16</v>
          </cell>
          <cell r="AG155">
            <v>-337554.16541666671</v>
          </cell>
          <cell r="AH155">
            <v>-347125.35500000004</v>
          </cell>
          <cell r="AI155">
            <v>-356383.28750000003</v>
          </cell>
          <cell r="AJ155">
            <v>-365663.76</v>
          </cell>
        </row>
        <row r="156">
          <cell r="Q156">
            <v>-205809.09</v>
          </cell>
          <cell r="R156">
            <v>-71490.98</v>
          </cell>
          <cell r="S156">
            <v>-60576.71</v>
          </cell>
          <cell r="T156">
            <v>-57462.36</v>
          </cell>
          <cell r="AG156">
            <v>-355523.27750000003</v>
          </cell>
          <cell r="AH156">
            <v>-310477.38416666666</v>
          </cell>
          <cell r="AI156">
            <v>-245090.6958333333</v>
          </cell>
          <cell r="AJ156">
            <v>-199769.0395833333</v>
          </cell>
        </row>
        <row r="157">
          <cell r="Q157">
            <v>0</v>
          </cell>
          <cell r="R157">
            <v>0</v>
          </cell>
          <cell r="S157">
            <v>0</v>
          </cell>
          <cell r="T157">
            <v>0</v>
          </cell>
          <cell r="AG157">
            <v>0</v>
          </cell>
          <cell r="AH157">
            <v>0</v>
          </cell>
          <cell r="AI157">
            <v>0</v>
          </cell>
          <cell r="AJ157">
            <v>0</v>
          </cell>
        </row>
        <row r="158">
          <cell r="Q158">
            <v>0</v>
          </cell>
          <cell r="R158">
            <v>0</v>
          </cell>
          <cell r="S158">
            <v>0</v>
          </cell>
          <cell r="T158">
            <v>0</v>
          </cell>
          <cell r="AG158">
            <v>0</v>
          </cell>
          <cell r="AH158">
            <v>0</v>
          </cell>
          <cell r="AI158">
            <v>0</v>
          </cell>
          <cell r="AJ158">
            <v>0</v>
          </cell>
        </row>
        <row r="159">
          <cell r="Q159">
            <v>10095990.51</v>
          </cell>
          <cell r="R159">
            <v>10095990.51</v>
          </cell>
          <cell r="S159">
            <v>10095990.51</v>
          </cell>
          <cell r="T159">
            <v>0</v>
          </cell>
          <cell r="AG159">
            <v>10498553.943333335</v>
          </cell>
          <cell r="AH159">
            <v>9970680.8687500004</v>
          </cell>
          <cell r="AI159">
            <v>10188907.415833334</v>
          </cell>
          <cell r="AJ159">
            <v>9530043.5391666666</v>
          </cell>
        </row>
        <row r="160">
          <cell r="Q160">
            <v>0</v>
          </cell>
          <cell r="R160">
            <v>0</v>
          </cell>
          <cell r="S160">
            <v>0</v>
          </cell>
          <cell r="T160">
            <v>0</v>
          </cell>
          <cell r="AG160">
            <v>52993.567500000005</v>
          </cell>
          <cell r="AH160">
            <v>15165.620416666667</v>
          </cell>
          <cell r="AI160">
            <v>1843.0200000000002</v>
          </cell>
          <cell r="AJ160">
            <v>0</v>
          </cell>
        </row>
        <row r="161">
          <cell r="Q161">
            <v>0</v>
          </cell>
          <cell r="R161">
            <v>0</v>
          </cell>
          <cell r="S161">
            <v>0</v>
          </cell>
          <cell r="T161">
            <v>0</v>
          </cell>
          <cell r="AG161">
            <v>-1192.2820833333333</v>
          </cell>
          <cell r="AH161">
            <v>-781.10333333333335</v>
          </cell>
          <cell r="AI161">
            <v>-296.18708333333331</v>
          </cell>
          <cell r="AJ161">
            <v>0</v>
          </cell>
        </row>
        <row r="162">
          <cell r="Q162">
            <v>0</v>
          </cell>
          <cell r="R162">
            <v>0</v>
          </cell>
          <cell r="S162">
            <v>0</v>
          </cell>
          <cell r="T162">
            <v>0</v>
          </cell>
          <cell r="AG162">
            <v>7545.7304166666681</v>
          </cell>
          <cell r="AH162">
            <v>3772.06</v>
          </cell>
          <cell r="AI162">
            <v>-1.6104166666666666</v>
          </cell>
          <cell r="AJ162">
            <v>0</v>
          </cell>
        </row>
        <row r="163">
          <cell r="Q163">
            <v>0</v>
          </cell>
          <cell r="R163">
            <v>0</v>
          </cell>
          <cell r="S163">
            <v>0</v>
          </cell>
          <cell r="T163">
            <v>0</v>
          </cell>
          <cell r="AG163">
            <v>-9665.3704166666666</v>
          </cell>
          <cell r="AH163">
            <v>-4792.3145833333338</v>
          </cell>
          <cell r="AI163">
            <v>19.571249999999999</v>
          </cell>
          <cell r="AJ163">
            <v>0</v>
          </cell>
        </row>
        <row r="164">
          <cell r="Q164">
            <v>-6308.88</v>
          </cell>
          <cell r="R164">
            <v>-6308.88</v>
          </cell>
          <cell r="S164">
            <v>-4561.8900000000003</v>
          </cell>
          <cell r="T164">
            <v>0</v>
          </cell>
          <cell r="AG164">
            <v>-4889.5179166666667</v>
          </cell>
          <cell r="AH164">
            <v>-5770.3558333333322</v>
          </cell>
          <cell r="AI164">
            <v>-6583.8849999999993</v>
          </cell>
          <cell r="AJ164">
            <v>-5881.2691666666651</v>
          </cell>
        </row>
        <row r="165">
          <cell r="Q165">
            <v>2543964.79</v>
          </cell>
          <cell r="R165">
            <v>0</v>
          </cell>
          <cell r="S165">
            <v>788430.02</v>
          </cell>
          <cell r="T165">
            <v>1436015.17</v>
          </cell>
          <cell r="AG165">
            <v>219380.88041666665</v>
          </cell>
          <cell r="AH165">
            <v>325379.41333333333</v>
          </cell>
          <cell r="AI165">
            <v>358230.66416666663</v>
          </cell>
          <cell r="AJ165">
            <v>450915.88041666668</v>
          </cell>
        </row>
        <row r="166">
          <cell r="Q166">
            <v>167167.14000000001</v>
          </cell>
          <cell r="R166">
            <v>372.45</v>
          </cell>
          <cell r="S166">
            <v>372.75</v>
          </cell>
          <cell r="T166">
            <v>373.06</v>
          </cell>
          <cell r="AG166">
            <v>14023725.663333332</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G167">
            <v>1572.8041666666661</v>
          </cell>
          <cell r="AH167">
            <v>-1546.7083333333328</v>
          </cell>
          <cell r="AI167">
            <v>-1330.9675000000002</v>
          </cell>
          <cell r="AJ167">
            <v>-742.27458333333345</v>
          </cell>
        </row>
        <row r="168">
          <cell r="Q168">
            <v>6767941.8799999999</v>
          </cell>
          <cell r="R168">
            <v>5952280.5099999998</v>
          </cell>
          <cell r="S168">
            <v>8116127.46</v>
          </cell>
          <cell r="T168">
            <v>2863763.47</v>
          </cell>
          <cell r="AG168">
            <v>23785947.33583333</v>
          </cell>
          <cell r="AH168">
            <v>24208946.216249999</v>
          </cell>
          <cell r="AI168">
            <v>23413246.569999997</v>
          </cell>
          <cell r="AJ168">
            <v>21068787.36375</v>
          </cell>
        </row>
        <row r="169">
          <cell r="Q169">
            <v>0</v>
          </cell>
          <cell r="R169">
            <v>0</v>
          </cell>
          <cell r="S169">
            <v>-28038.53</v>
          </cell>
          <cell r="T169">
            <v>0</v>
          </cell>
          <cell r="AG169">
            <v>-7756.5225</v>
          </cell>
          <cell r="AH169">
            <v>-7756.5225</v>
          </cell>
          <cell r="AI169">
            <v>-5046.5333333333338</v>
          </cell>
          <cell r="AJ169">
            <v>-2336.5441666666666</v>
          </cell>
        </row>
        <row r="170">
          <cell r="Q170">
            <v>6035469.8899999997</v>
          </cell>
          <cell r="R170">
            <v>7376564.9100000001</v>
          </cell>
          <cell r="S170">
            <v>5482028.7699999996</v>
          </cell>
          <cell r="T170">
            <v>20539548.379999999</v>
          </cell>
          <cell r="AG170">
            <v>21787935.764583331</v>
          </cell>
          <cell r="AH170">
            <v>19229635.183749996</v>
          </cell>
          <cell r="AI170">
            <v>13939660.131666666</v>
          </cell>
          <cell r="AJ170">
            <v>11865895.225416666</v>
          </cell>
        </row>
        <row r="171">
          <cell r="Q171">
            <v>444969.27</v>
          </cell>
          <cell r="R171">
            <v>-5536455.0199999996</v>
          </cell>
          <cell r="S171">
            <v>255110.68</v>
          </cell>
          <cell r="T171">
            <v>-10612849.49</v>
          </cell>
          <cell r="AG171">
            <v>313636.16208333336</v>
          </cell>
          <cell r="AH171">
            <v>-86000.05875000004</v>
          </cell>
          <cell r="AI171">
            <v>-493957.7104166667</v>
          </cell>
          <cell r="AJ171">
            <v>-941532.29291666672</v>
          </cell>
        </row>
        <row r="172">
          <cell r="Q172">
            <v>4435.47</v>
          </cell>
          <cell r="R172">
            <v>554.75</v>
          </cell>
          <cell r="S172">
            <v>676.71</v>
          </cell>
          <cell r="T172">
            <v>1049.8</v>
          </cell>
          <cell r="AG172">
            <v>466.87208333333348</v>
          </cell>
          <cell r="AH172">
            <v>674.79791666666677</v>
          </cell>
          <cell r="AI172">
            <v>1167.57375</v>
          </cell>
          <cell r="AJ172">
            <v>1568.2558333333334</v>
          </cell>
        </row>
        <row r="173">
          <cell r="Q173">
            <v>-1089.29</v>
          </cell>
          <cell r="R173">
            <v>4.1100000000000003</v>
          </cell>
          <cell r="S173">
            <v>0</v>
          </cell>
          <cell r="T173">
            <v>-4.5</v>
          </cell>
          <cell r="AG173">
            <v>153.57125000000005</v>
          </cell>
          <cell r="AH173">
            <v>202.28166666666678</v>
          </cell>
          <cell r="AI173">
            <v>278.40916666666675</v>
          </cell>
          <cell r="AJ173">
            <v>258.16833333333341</v>
          </cell>
        </row>
        <row r="174">
          <cell r="Q174">
            <v>-228554.63</v>
          </cell>
          <cell r="R174">
            <v>-10</v>
          </cell>
          <cell r="S174">
            <v>-533174.78</v>
          </cell>
          <cell r="T174">
            <v>0</v>
          </cell>
          <cell r="AG174">
            <v>-16412.782916666667</v>
          </cell>
          <cell r="AH174">
            <v>-30712.464583333334</v>
          </cell>
          <cell r="AI174">
            <v>-49503.682500000003</v>
          </cell>
          <cell r="AJ174">
            <v>-63534.33666666667</v>
          </cell>
        </row>
        <row r="175">
          <cell r="Q175">
            <v>38984.5</v>
          </cell>
          <cell r="R175">
            <v>31886.07</v>
          </cell>
          <cell r="S175">
            <v>-61370.46</v>
          </cell>
          <cell r="T175">
            <v>34052.239999999998</v>
          </cell>
          <cell r="AG175">
            <v>35333.852500000001</v>
          </cell>
          <cell r="AH175">
            <v>38610.233749999999</v>
          </cell>
          <cell r="AI175">
            <v>36129.466250000005</v>
          </cell>
          <cell r="AJ175">
            <v>34313.282916666671</v>
          </cell>
        </row>
        <row r="176">
          <cell r="Q176">
            <v>-113206.91</v>
          </cell>
          <cell r="R176">
            <v>-516714.16</v>
          </cell>
          <cell r="S176">
            <v>-664749.5</v>
          </cell>
          <cell r="T176">
            <v>-176420.64</v>
          </cell>
          <cell r="AG176">
            <v>-220615.16208333336</v>
          </cell>
          <cell r="AH176">
            <v>-226332.68083333338</v>
          </cell>
          <cell r="AI176">
            <v>-233242.56625</v>
          </cell>
          <cell r="AJ176">
            <v>-236528.59958333333</v>
          </cell>
        </row>
        <row r="177">
          <cell r="Q177">
            <v>-189218</v>
          </cell>
          <cell r="R177">
            <v>-120835.04</v>
          </cell>
          <cell r="S177">
            <v>-117071.12</v>
          </cell>
          <cell r="T177">
            <v>-115340.72</v>
          </cell>
          <cell r="AG177">
            <v>-234779.88583333333</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G178">
            <v>-19982277.413750004</v>
          </cell>
          <cell r="AH178">
            <v>-17617073.48958334</v>
          </cell>
          <cell r="AI178">
            <v>-12567564.042916665</v>
          </cell>
          <cell r="AJ178">
            <v>-10203656.956249999</v>
          </cell>
        </row>
        <row r="179">
          <cell r="Q179">
            <v>-313977.88</v>
          </cell>
          <cell r="R179">
            <v>-565297.66</v>
          </cell>
          <cell r="S179">
            <v>-282098.98</v>
          </cell>
          <cell r="T179">
            <v>-399651.62</v>
          </cell>
          <cell r="AG179">
            <v>-67407.323333333348</v>
          </cell>
          <cell r="AH179">
            <v>-104043.80416666668</v>
          </cell>
          <cell r="AI179">
            <v>-139351.9975</v>
          </cell>
          <cell r="AJ179">
            <v>-167758.27249999999</v>
          </cell>
        </row>
        <row r="180">
          <cell r="AG180">
            <v>0</v>
          </cell>
          <cell r="AH180">
            <v>0</v>
          </cell>
          <cell r="AI180">
            <v>0</v>
          </cell>
          <cell r="AJ180">
            <v>0</v>
          </cell>
        </row>
        <row r="181">
          <cell r="Q181">
            <v>-102138.3</v>
          </cell>
          <cell r="R181">
            <v>-102138.3</v>
          </cell>
          <cell r="S181">
            <v>-102138.3</v>
          </cell>
          <cell r="T181">
            <v>-90906.61</v>
          </cell>
          <cell r="AG181">
            <v>-102332.89541666668</v>
          </cell>
          <cell r="AH181">
            <v>-102278.57458333333</v>
          </cell>
          <cell r="AI181">
            <v>-102224.25375000002</v>
          </cell>
          <cell r="AJ181">
            <v>-101725.43166666669</v>
          </cell>
        </row>
        <row r="182">
          <cell r="Q182">
            <v>0</v>
          </cell>
          <cell r="R182">
            <v>0</v>
          </cell>
          <cell r="S182">
            <v>0</v>
          </cell>
          <cell r="T182">
            <v>0</v>
          </cell>
          <cell r="AG182">
            <v>0</v>
          </cell>
          <cell r="AH182">
            <v>0</v>
          </cell>
          <cell r="AI182">
            <v>0</v>
          </cell>
          <cell r="AJ182">
            <v>0</v>
          </cell>
        </row>
        <row r="183">
          <cell r="Q183">
            <v>0</v>
          </cell>
          <cell r="R183">
            <v>0</v>
          </cell>
          <cell r="S183">
            <v>0</v>
          </cell>
          <cell r="T183">
            <v>0</v>
          </cell>
          <cell r="AG183">
            <v>0</v>
          </cell>
          <cell r="AH183">
            <v>0</v>
          </cell>
          <cell r="AI183">
            <v>0</v>
          </cell>
          <cell r="AJ183">
            <v>0</v>
          </cell>
        </row>
        <row r="184">
          <cell r="Q184">
            <v>-46459.199999999997</v>
          </cell>
          <cell r="R184">
            <v>-166</v>
          </cell>
          <cell r="S184">
            <v>-166</v>
          </cell>
          <cell r="T184">
            <v>-67</v>
          </cell>
          <cell r="AG184">
            <v>-260218.25625000001</v>
          </cell>
          <cell r="AH184">
            <v>-118326.42041666668</v>
          </cell>
          <cell r="AI184">
            <v>-71032.685000000012</v>
          </cell>
          <cell r="AJ184">
            <v>-55602.875416666655</v>
          </cell>
        </row>
        <row r="185">
          <cell r="Q185">
            <v>174872.98</v>
          </cell>
          <cell r="R185">
            <v>170786.29</v>
          </cell>
          <cell r="S185">
            <v>120611.32</v>
          </cell>
          <cell r="T185">
            <v>217415.47</v>
          </cell>
          <cell r="AG185">
            <v>277723.92708333331</v>
          </cell>
          <cell r="AH185">
            <v>266512.06</v>
          </cell>
          <cell r="AI185">
            <v>254115.31458333333</v>
          </cell>
          <cell r="AJ185">
            <v>238857.85708333334</v>
          </cell>
        </row>
        <row r="186">
          <cell r="Q186">
            <v>0</v>
          </cell>
          <cell r="R186">
            <v>0</v>
          </cell>
          <cell r="S186">
            <v>0</v>
          </cell>
          <cell r="T186">
            <v>0</v>
          </cell>
          <cell r="AG186">
            <v>0</v>
          </cell>
          <cell r="AH186">
            <v>0</v>
          </cell>
          <cell r="AI186">
            <v>0</v>
          </cell>
          <cell r="AJ186">
            <v>0</v>
          </cell>
        </row>
        <row r="187">
          <cell r="Q187">
            <v>41580</v>
          </cell>
          <cell r="R187">
            <v>41580</v>
          </cell>
          <cell r="S187">
            <v>41580</v>
          </cell>
          <cell r="T187">
            <v>41580</v>
          </cell>
          <cell r="AG187">
            <v>41580</v>
          </cell>
          <cell r="AH187">
            <v>41580</v>
          </cell>
          <cell r="AI187">
            <v>41580</v>
          </cell>
          <cell r="AJ187">
            <v>41580</v>
          </cell>
        </row>
        <row r="188">
          <cell r="AG188">
            <v>0</v>
          </cell>
          <cell r="AH188">
            <v>0</v>
          </cell>
          <cell r="AI188">
            <v>0</v>
          </cell>
          <cell r="AJ188">
            <v>0</v>
          </cell>
        </row>
        <row r="189">
          <cell r="Q189">
            <v>24017.54</v>
          </cell>
          <cell r="R189">
            <v>24017.54</v>
          </cell>
          <cell r="S189">
            <v>24017.54</v>
          </cell>
          <cell r="T189">
            <v>24017.54</v>
          </cell>
          <cell r="AG189">
            <v>16100.873333333338</v>
          </cell>
          <cell r="AH189">
            <v>16934.206666666672</v>
          </cell>
          <cell r="AI189">
            <v>17767.540000000005</v>
          </cell>
          <cell r="AJ189">
            <v>18600.87333333334</v>
          </cell>
        </row>
        <row r="190">
          <cell r="Q190">
            <v>1015222.4</v>
          </cell>
          <cell r="R190">
            <v>2678800.59</v>
          </cell>
          <cell r="S190">
            <v>2678800.59</v>
          </cell>
          <cell r="T190">
            <v>2684968.82</v>
          </cell>
          <cell r="AG190">
            <v>308482.58833333338</v>
          </cell>
          <cell r="AH190">
            <v>449053.56624999997</v>
          </cell>
          <cell r="AI190">
            <v>658940.30208333337</v>
          </cell>
          <cell r="AJ190">
            <v>869021.8783333333</v>
          </cell>
        </row>
        <row r="191">
          <cell r="Q191">
            <v>0</v>
          </cell>
          <cell r="R191">
            <v>0</v>
          </cell>
          <cell r="S191">
            <v>0</v>
          </cell>
          <cell r="T191">
            <v>0</v>
          </cell>
          <cell r="AG191">
            <v>0</v>
          </cell>
          <cell r="AH191">
            <v>0</v>
          </cell>
          <cell r="AI191">
            <v>0</v>
          </cell>
          <cell r="AJ191">
            <v>0</v>
          </cell>
        </row>
        <row r="192">
          <cell r="Q192">
            <v>119998.49</v>
          </cell>
          <cell r="R192">
            <v>117499.94</v>
          </cell>
          <cell r="S192">
            <v>117899.94</v>
          </cell>
          <cell r="T192">
            <v>114235</v>
          </cell>
          <cell r="AG192">
            <v>122504.74</v>
          </cell>
          <cell r="AH192">
            <v>122063.13375000002</v>
          </cell>
          <cell r="AI192">
            <v>121534.08791666669</v>
          </cell>
          <cell r="AJ192">
            <v>120889.83625000001</v>
          </cell>
        </row>
        <row r="193">
          <cell r="Q193">
            <v>0</v>
          </cell>
          <cell r="R193">
            <v>0</v>
          </cell>
          <cell r="S193">
            <v>0</v>
          </cell>
          <cell r="T193">
            <v>0</v>
          </cell>
          <cell r="AG193">
            <v>0</v>
          </cell>
          <cell r="AH193">
            <v>0</v>
          </cell>
          <cell r="AI193">
            <v>0</v>
          </cell>
          <cell r="AJ193">
            <v>0</v>
          </cell>
        </row>
        <row r="194">
          <cell r="Q194">
            <v>0</v>
          </cell>
          <cell r="R194">
            <v>0</v>
          </cell>
          <cell r="S194">
            <v>0</v>
          </cell>
          <cell r="T194">
            <v>0</v>
          </cell>
          <cell r="AG194">
            <v>0</v>
          </cell>
          <cell r="AH194">
            <v>0</v>
          </cell>
          <cell r="AI194">
            <v>0</v>
          </cell>
          <cell r="AJ194">
            <v>0</v>
          </cell>
        </row>
        <row r="195">
          <cell r="Q195">
            <v>0</v>
          </cell>
          <cell r="R195">
            <v>0</v>
          </cell>
          <cell r="S195">
            <v>0</v>
          </cell>
          <cell r="T195">
            <v>0</v>
          </cell>
          <cell r="AG195">
            <v>0</v>
          </cell>
          <cell r="AH195">
            <v>0</v>
          </cell>
          <cell r="AI195">
            <v>0</v>
          </cell>
          <cell r="AJ195">
            <v>0</v>
          </cell>
        </row>
        <row r="196">
          <cell r="Q196">
            <v>73353</v>
          </cell>
          <cell r="R196">
            <v>73353</v>
          </cell>
          <cell r="S196">
            <v>73353</v>
          </cell>
          <cell r="T196">
            <v>73353</v>
          </cell>
          <cell r="AG196">
            <v>3056.375</v>
          </cell>
          <cell r="AH196">
            <v>9169.125</v>
          </cell>
          <cell r="AI196">
            <v>15281.875</v>
          </cell>
          <cell r="AJ196">
            <v>21394.625</v>
          </cell>
        </row>
        <row r="197">
          <cell r="Q197">
            <v>812655</v>
          </cell>
          <cell r="R197">
            <v>812655</v>
          </cell>
          <cell r="S197">
            <v>812655</v>
          </cell>
          <cell r="T197">
            <v>812655</v>
          </cell>
          <cell r="AG197">
            <v>633028.20833333337</v>
          </cell>
          <cell r="AH197">
            <v>651936.29166666663</v>
          </cell>
          <cell r="AI197">
            <v>670844.375</v>
          </cell>
          <cell r="AJ197">
            <v>689752.45833333337</v>
          </cell>
        </row>
        <row r="198">
          <cell r="Q198">
            <v>4675.7299999999996</v>
          </cell>
          <cell r="R198">
            <v>4675.7299999999996</v>
          </cell>
          <cell r="S198">
            <v>4675.7299999999996</v>
          </cell>
          <cell r="T198">
            <v>0</v>
          </cell>
          <cell r="AG198">
            <v>4675.7299999999987</v>
          </cell>
          <cell r="AH198">
            <v>4675.7299999999987</v>
          </cell>
          <cell r="AI198">
            <v>4675.7299999999987</v>
          </cell>
          <cell r="AJ198">
            <v>4480.9079166666652</v>
          </cell>
        </row>
        <row r="199">
          <cell r="Q199">
            <v>717254</v>
          </cell>
          <cell r="R199">
            <v>717254</v>
          </cell>
          <cell r="S199">
            <v>717254</v>
          </cell>
          <cell r="T199">
            <v>717254</v>
          </cell>
          <cell r="AG199">
            <v>496915.75</v>
          </cell>
          <cell r="AH199">
            <v>520109.25</v>
          </cell>
          <cell r="AI199">
            <v>543302.75</v>
          </cell>
          <cell r="AJ199">
            <v>566496.25</v>
          </cell>
        </row>
        <row r="200">
          <cell r="Q200">
            <v>3991.54</v>
          </cell>
          <cell r="R200">
            <v>3991.54</v>
          </cell>
          <cell r="S200">
            <v>3991.54</v>
          </cell>
          <cell r="T200">
            <v>3969.64</v>
          </cell>
          <cell r="AG200">
            <v>4060.0358333333338</v>
          </cell>
          <cell r="AH200">
            <v>4051.8875000000007</v>
          </cell>
          <cell r="AI200">
            <v>4043.7391666666676</v>
          </cell>
          <cell r="AJ200">
            <v>4034.6783333333337</v>
          </cell>
        </row>
        <row r="201">
          <cell r="Q201">
            <v>-3261.84</v>
          </cell>
          <cell r="R201">
            <v>-3261.84</v>
          </cell>
          <cell r="S201">
            <v>-3261.84</v>
          </cell>
          <cell r="T201">
            <v>-3261.84</v>
          </cell>
          <cell r="AG201">
            <v>-3227.5341666666668</v>
          </cell>
          <cell r="AH201">
            <v>-3241.1275000000001</v>
          </cell>
          <cell r="AI201">
            <v>-3254.7208333333328</v>
          </cell>
          <cell r="AJ201">
            <v>-3261.6787500000005</v>
          </cell>
        </row>
        <row r="202">
          <cell r="Q202">
            <v>0</v>
          </cell>
          <cell r="R202">
            <v>0</v>
          </cell>
          <cell r="S202">
            <v>0</v>
          </cell>
          <cell r="T202">
            <v>0</v>
          </cell>
          <cell r="AG202">
            <v>0</v>
          </cell>
          <cell r="AH202">
            <v>0</v>
          </cell>
          <cell r="AI202">
            <v>0</v>
          </cell>
          <cell r="AJ202">
            <v>0</v>
          </cell>
        </row>
        <row r="203">
          <cell r="Q203">
            <v>0</v>
          </cell>
          <cell r="R203">
            <v>0</v>
          </cell>
          <cell r="S203">
            <v>0</v>
          </cell>
          <cell r="T203">
            <v>0</v>
          </cell>
          <cell r="AG203">
            <v>0</v>
          </cell>
          <cell r="AH203">
            <v>0</v>
          </cell>
          <cell r="AI203">
            <v>0</v>
          </cell>
          <cell r="AJ203">
            <v>0</v>
          </cell>
        </row>
        <row r="204">
          <cell r="Q204">
            <v>16286.22</v>
          </cell>
          <cell r="R204">
            <v>16286.22</v>
          </cell>
          <cell r="S204">
            <v>16286.22</v>
          </cell>
          <cell r="T204">
            <v>16286.22</v>
          </cell>
          <cell r="AG204">
            <v>13395.565416666665</v>
          </cell>
          <cell r="AH204">
            <v>15322.484583333331</v>
          </cell>
          <cell r="AI204">
            <v>16286.082083333333</v>
          </cell>
          <cell r="AJ204">
            <v>16286.22</v>
          </cell>
        </row>
        <row r="205">
          <cell r="Q205">
            <v>422047.43</v>
          </cell>
          <cell r="R205">
            <v>378292.9</v>
          </cell>
          <cell r="S205">
            <v>266993.23</v>
          </cell>
          <cell r="T205">
            <v>301730.99</v>
          </cell>
          <cell r="AG205">
            <v>443538.54458333337</v>
          </cell>
          <cell r="AH205">
            <v>427265.00416666671</v>
          </cell>
          <cell r="AI205">
            <v>406768.98708333337</v>
          </cell>
          <cell r="AJ205">
            <v>380435.31</v>
          </cell>
        </row>
        <row r="206">
          <cell r="Q206">
            <v>803.66</v>
          </cell>
          <cell r="R206">
            <v>803.66</v>
          </cell>
          <cell r="S206">
            <v>803.66</v>
          </cell>
          <cell r="T206">
            <v>803.66</v>
          </cell>
          <cell r="AG206">
            <v>803.66</v>
          </cell>
          <cell r="AH206">
            <v>803.66</v>
          </cell>
          <cell r="AI206">
            <v>803.66</v>
          </cell>
          <cell r="AJ206">
            <v>803.66</v>
          </cell>
        </row>
        <row r="207">
          <cell r="Q207">
            <v>278.86</v>
          </cell>
          <cell r="R207">
            <v>278.86</v>
          </cell>
          <cell r="S207">
            <v>268.86</v>
          </cell>
          <cell r="T207">
            <v>268.86</v>
          </cell>
          <cell r="AG207">
            <v>156.7141666666667</v>
          </cell>
          <cell r="AH207">
            <v>179.95250000000001</v>
          </cell>
          <cell r="AI207">
            <v>202.7741666666667</v>
          </cell>
          <cell r="AJ207">
            <v>225.1791666666667</v>
          </cell>
        </row>
        <row r="208">
          <cell r="Q208">
            <v>100440.25</v>
          </cell>
          <cell r="R208">
            <v>26063.03</v>
          </cell>
          <cell r="S208">
            <v>94579.57</v>
          </cell>
          <cell r="T208">
            <v>35703.410000000003</v>
          </cell>
          <cell r="AG208">
            <v>58181.324583333335</v>
          </cell>
          <cell r="AH208">
            <v>59531.022499999999</v>
          </cell>
          <cell r="AI208">
            <v>58518.623749999999</v>
          </cell>
          <cell r="AJ208">
            <v>60523.222083333334</v>
          </cell>
        </row>
        <row r="209">
          <cell r="Q209">
            <v>0</v>
          </cell>
          <cell r="R209">
            <v>0</v>
          </cell>
          <cell r="S209">
            <v>0</v>
          </cell>
          <cell r="T209">
            <v>0</v>
          </cell>
          <cell r="AG209">
            <v>44974984.604166664</v>
          </cell>
          <cell r="AH209">
            <v>44974984.604166664</v>
          </cell>
          <cell r="AI209">
            <v>41349984.604166664</v>
          </cell>
          <cell r="AJ209">
            <v>35811442.937499993</v>
          </cell>
        </row>
        <row r="210">
          <cell r="Q210">
            <v>0</v>
          </cell>
          <cell r="R210">
            <v>0</v>
          </cell>
          <cell r="S210">
            <v>0</v>
          </cell>
          <cell r="T210">
            <v>0</v>
          </cell>
          <cell r="AG210">
            <v>5991164.7625000002</v>
          </cell>
          <cell r="AH210">
            <v>5991164.7625000002</v>
          </cell>
          <cell r="AI210">
            <v>5991164.7625000002</v>
          </cell>
          <cell r="AJ210">
            <v>5866164.7625000002</v>
          </cell>
        </row>
        <row r="211">
          <cell r="Q211">
            <v>0</v>
          </cell>
          <cell r="R211">
            <v>0</v>
          </cell>
          <cell r="S211">
            <v>0</v>
          </cell>
          <cell r="T211">
            <v>0</v>
          </cell>
          <cell r="AG211">
            <v>0</v>
          </cell>
          <cell r="AH211">
            <v>0</v>
          </cell>
          <cell r="AI211">
            <v>0</v>
          </cell>
          <cell r="AJ211">
            <v>0</v>
          </cell>
        </row>
        <row r="212">
          <cell r="Q212">
            <v>0</v>
          </cell>
          <cell r="R212">
            <v>0</v>
          </cell>
          <cell r="S212">
            <v>0</v>
          </cell>
          <cell r="T212">
            <v>0</v>
          </cell>
          <cell r="AG212">
            <v>0</v>
          </cell>
          <cell r="AH212">
            <v>0</v>
          </cell>
          <cell r="AI212">
            <v>0</v>
          </cell>
          <cell r="AJ212">
            <v>0</v>
          </cell>
        </row>
        <row r="213">
          <cell r="Q213">
            <v>0</v>
          </cell>
          <cell r="R213">
            <v>0</v>
          </cell>
          <cell r="S213">
            <v>0</v>
          </cell>
          <cell r="T213">
            <v>0</v>
          </cell>
          <cell r="AG213">
            <v>0</v>
          </cell>
          <cell r="AH213">
            <v>0</v>
          </cell>
          <cell r="AI213">
            <v>0</v>
          </cell>
          <cell r="AJ213">
            <v>0</v>
          </cell>
        </row>
        <row r="214">
          <cell r="Q214">
            <v>0</v>
          </cell>
          <cell r="R214">
            <v>0</v>
          </cell>
          <cell r="S214">
            <v>0</v>
          </cell>
          <cell r="T214">
            <v>0</v>
          </cell>
          <cell r="AG214">
            <v>0</v>
          </cell>
          <cell r="AH214">
            <v>0</v>
          </cell>
          <cell r="AI214">
            <v>0</v>
          </cell>
          <cell r="AJ214">
            <v>0</v>
          </cell>
        </row>
        <row r="215">
          <cell r="Q215">
            <v>0</v>
          </cell>
          <cell r="R215">
            <v>0</v>
          </cell>
          <cell r="S215">
            <v>0</v>
          </cell>
          <cell r="T215">
            <v>0</v>
          </cell>
          <cell r="AG215">
            <v>0</v>
          </cell>
          <cell r="AH215">
            <v>0</v>
          </cell>
          <cell r="AI215">
            <v>0</v>
          </cell>
          <cell r="AJ215">
            <v>0</v>
          </cell>
        </row>
        <row r="216">
          <cell r="Q216">
            <v>620534.82999999996</v>
          </cell>
          <cell r="R216">
            <v>620880.72</v>
          </cell>
          <cell r="S216">
            <v>620750.31000000006</v>
          </cell>
          <cell r="T216">
            <v>621105.74</v>
          </cell>
          <cell r="AG216">
            <v>308356.22291666671</v>
          </cell>
          <cell r="AH216">
            <v>337929.24</v>
          </cell>
          <cell r="AI216">
            <v>367360.185</v>
          </cell>
          <cell r="AJ216">
            <v>406187.63624999998</v>
          </cell>
        </row>
        <row r="217">
          <cell r="Q217">
            <v>400701.94</v>
          </cell>
          <cell r="R217">
            <v>425793.94</v>
          </cell>
          <cell r="S217">
            <v>425793.94</v>
          </cell>
          <cell r="T217">
            <v>425793.94</v>
          </cell>
          <cell r="AG217">
            <v>385556.92083333334</v>
          </cell>
          <cell r="AH217">
            <v>395595.17249999993</v>
          </cell>
          <cell r="AI217">
            <v>406678.92416666663</v>
          </cell>
          <cell r="AJ217">
            <v>417762.67583333334</v>
          </cell>
        </row>
        <row r="218">
          <cell r="Q218">
            <v>0</v>
          </cell>
          <cell r="R218">
            <v>0</v>
          </cell>
          <cell r="S218">
            <v>0</v>
          </cell>
          <cell r="T218">
            <v>0</v>
          </cell>
          <cell r="AG218">
            <v>0</v>
          </cell>
          <cell r="AH218">
            <v>0</v>
          </cell>
          <cell r="AI218">
            <v>0</v>
          </cell>
          <cell r="AJ218">
            <v>0</v>
          </cell>
        </row>
        <row r="219">
          <cell r="Q219">
            <v>0</v>
          </cell>
          <cell r="R219">
            <v>0</v>
          </cell>
          <cell r="S219">
            <v>0</v>
          </cell>
          <cell r="T219">
            <v>0</v>
          </cell>
          <cell r="AG219">
            <v>0</v>
          </cell>
          <cell r="AH219">
            <v>0</v>
          </cell>
          <cell r="AI219">
            <v>0</v>
          </cell>
          <cell r="AJ219">
            <v>0</v>
          </cell>
        </row>
        <row r="220">
          <cell r="Q220">
            <v>-579528.92000000004</v>
          </cell>
          <cell r="R220">
            <v>-260874.56</v>
          </cell>
          <cell r="S220">
            <v>-439585.55</v>
          </cell>
          <cell r="T220">
            <v>-141363.09</v>
          </cell>
          <cell r="AG220">
            <v>-384343.55583333335</v>
          </cell>
          <cell r="AH220">
            <v>-392704.19250000006</v>
          </cell>
          <cell r="AI220">
            <v>-397555.09625</v>
          </cell>
          <cell r="AJ220">
            <v>-386126.05333333329</v>
          </cell>
        </row>
        <row r="221">
          <cell r="Q221">
            <v>81271879.180000007</v>
          </cell>
          <cell r="R221">
            <v>82098651.030000001</v>
          </cell>
          <cell r="S221">
            <v>107989145.87</v>
          </cell>
          <cell r="T221">
            <v>114580606.98</v>
          </cell>
          <cell r="AG221">
            <v>94563801.19916667</v>
          </cell>
          <cell r="AH221">
            <v>94550423.744583324</v>
          </cell>
          <cell r="AI221">
            <v>95007865.907916665</v>
          </cell>
          <cell r="AJ221">
            <v>95668138.962916657</v>
          </cell>
        </row>
        <row r="222">
          <cell r="Q222">
            <v>0</v>
          </cell>
          <cell r="R222">
            <v>0</v>
          </cell>
          <cell r="S222">
            <v>0</v>
          </cell>
          <cell r="T222">
            <v>0</v>
          </cell>
          <cell r="AG222">
            <v>0</v>
          </cell>
          <cell r="AH222">
            <v>0</v>
          </cell>
          <cell r="AI222">
            <v>0</v>
          </cell>
          <cell r="AJ222">
            <v>0</v>
          </cell>
        </row>
        <row r="223">
          <cell r="Q223">
            <v>0</v>
          </cell>
          <cell r="R223">
            <v>0</v>
          </cell>
          <cell r="S223">
            <v>0</v>
          </cell>
          <cell r="T223">
            <v>0</v>
          </cell>
          <cell r="AG223">
            <v>7002.8499999999995</v>
          </cell>
          <cell r="AH223">
            <v>4201.71</v>
          </cell>
          <cell r="AI223">
            <v>1400.57</v>
          </cell>
          <cell r="AJ223">
            <v>0</v>
          </cell>
        </row>
        <row r="224">
          <cell r="Q224">
            <v>0</v>
          </cell>
          <cell r="R224">
            <v>0</v>
          </cell>
          <cell r="S224">
            <v>0</v>
          </cell>
          <cell r="T224">
            <v>0</v>
          </cell>
          <cell r="AG224">
            <v>0</v>
          </cell>
          <cell r="AH224">
            <v>0</v>
          </cell>
          <cell r="AI224">
            <v>0</v>
          </cell>
          <cell r="AJ224">
            <v>0</v>
          </cell>
        </row>
        <row r="225">
          <cell r="Q225">
            <v>23887574.18</v>
          </cell>
          <cell r="R225">
            <v>29501636.440000001</v>
          </cell>
          <cell r="S225">
            <v>65101277.909999996</v>
          </cell>
          <cell r="T225">
            <v>80899216.280000001</v>
          </cell>
          <cell r="AG225">
            <v>38562477.249583341</v>
          </cell>
          <cell r="AH225">
            <v>38652359.240416676</v>
          </cell>
          <cell r="AI225">
            <v>39578084.299583338</v>
          </cell>
          <cell r="AJ225">
            <v>41675315.340833336</v>
          </cell>
        </row>
        <row r="226">
          <cell r="Q226">
            <v>-81271879</v>
          </cell>
          <cell r="R226">
            <v>-82098651</v>
          </cell>
          <cell r="S226">
            <v>-107989146</v>
          </cell>
          <cell r="T226">
            <v>-114580607</v>
          </cell>
          <cell r="AG226">
            <v>-67254823.875</v>
          </cell>
          <cell r="AH226">
            <v>-74061929.291666672</v>
          </cell>
          <cell r="AI226">
            <v>-81982254.166666672</v>
          </cell>
          <cell r="AJ226">
            <v>-91255993.875</v>
          </cell>
        </row>
        <row r="227">
          <cell r="Q227">
            <v>-23887574</v>
          </cell>
          <cell r="R227">
            <v>-29501636</v>
          </cell>
          <cell r="S227">
            <v>-65101278</v>
          </cell>
          <cell r="T227">
            <v>-80899216</v>
          </cell>
          <cell r="AG227">
            <v>-27224954.083333332</v>
          </cell>
          <cell r="AH227">
            <v>-29449504.5</v>
          </cell>
          <cell r="AI227">
            <v>-33391292.583333332</v>
          </cell>
          <cell r="AJ227">
            <v>-39474646.5</v>
          </cell>
        </row>
        <row r="228">
          <cell r="Q228">
            <v>156153650</v>
          </cell>
          <cell r="R228">
            <v>181755031</v>
          </cell>
          <cell r="S228">
            <v>267321135</v>
          </cell>
          <cell r="T228">
            <v>292670117</v>
          </cell>
          <cell r="AG228">
            <v>133104704.33333333</v>
          </cell>
          <cell r="AH228">
            <v>147184232.70833334</v>
          </cell>
          <cell r="AI228">
            <v>165895739.625</v>
          </cell>
          <cell r="AJ228">
            <v>189228708.45833334</v>
          </cell>
        </row>
        <row r="229">
          <cell r="Q229">
            <v>-7000000</v>
          </cell>
          <cell r="R229">
            <v>-93000000</v>
          </cell>
          <cell r="S229">
            <v>-37000000</v>
          </cell>
          <cell r="T229">
            <v>-111000000</v>
          </cell>
          <cell r="AG229">
            <v>-4875000</v>
          </cell>
          <cell r="AH229">
            <v>-9041666.666666666</v>
          </cell>
          <cell r="AI229">
            <v>-14458333.333333334</v>
          </cell>
          <cell r="AJ229">
            <v>-20625000</v>
          </cell>
        </row>
        <row r="230">
          <cell r="Q230">
            <v>52781</v>
          </cell>
          <cell r="R230">
            <v>56439</v>
          </cell>
          <cell r="S230">
            <v>69986</v>
          </cell>
          <cell r="T230">
            <v>73474</v>
          </cell>
          <cell r="AG230">
            <v>41382.125</v>
          </cell>
          <cell r="AH230">
            <v>45932.958333333336</v>
          </cell>
          <cell r="AI230">
            <v>51200.666666666664</v>
          </cell>
          <cell r="AJ230">
            <v>57178.166666666664</v>
          </cell>
        </row>
        <row r="231">
          <cell r="Q231">
            <v>14196</v>
          </cell>
          <cell r="R231">
            <v>21519</v>
          </cell>
          <cell r="S231">
            <v>44673</v>
          </cell>
          <cell r="T231">
            <v>52057</v>
          </cell>
          <cell r="AG231">
            <v>15675</v>
          </cell>
          <cell r="AH231">
            <v>17163.125</v>
          </cell>
          <cell r="AI231">
            <v>19921.125</v>
          </cell>
          <cell r="AJ231">
            <v>23951.541666666668</v>
          </cell>
        </row>
        <row r="232">
          <cell r="Q232">
            <v>-24960275.609999999</v>
          </cell>
          <cell r="R232">
            <v>-27527019.940000001</v>
          </cell>
          <cell r="S232">
            <v>-24466777.550000001</v>
          </cell>
          <cell r="T232">
            <v>-15519770.09</v>
          </cell>
          <cell r="AG232">
            <v>-22454849.852500003</v>
          </cell>
          <cell r="AH232">
            <v>-22070783.897916663</v>
          </cell>
          <cell r="AI232">
            <v>-21434872.451250006</v>
          </cell>
          <cell r="AJ232">
            <v>-20489093.883333337</v>
          </cell>
        </row>
        <row r="233">
          <cell r="AG233">
            <v>0</v>
          </cell>
          <cell r="AH233">
            <v>0</v>
          </cell>
          <cell r="AI233">
            <v>0</v>
          </cell>
          <cell r="AJ233">
            <v>0</v>
          </cell>
        </row>
        <row r="234">
          <cell r="Q234">
            <v>0</v>
          </cell>
          <cell r="R234">
            <v>0</v>
          </cell>
          <cell r="S234">
            <v>0</v>
          </cell>
          <cell r="T234">
            <v>0</v>
          </cell>
          <cell r="AG234">
            <v>-3.6491666666666664</v>
          </cell>
          <cell r="AH234">
            <v>-1.1399999999999999</v>
          </cell>
          <cell r="AI234">
            <v>-0.37999999999999995</v>
          </cell>
          <cell r="AJ234">
            <v>0</v>
          </cell>
        </row>
        <row r="235">
          <cell r="Q235">
            <v>-3588.77</v>
          </cell>
          <cell r="R235">
            <v>-3588.77</v>
          </cell>
          <cell r="S235">
            <v>-7855.77</v>
          </cell>
          <cell r="T235">
            <v>0</v>
          </cell>
          <cell r="AG235">
            <v>3288.3491666666669</v>
          </cell>
          <cell r="AH235">
            <v>1789.531666666667</v>
          </cell>
          <cell r="AI235">
            <v>-215.59499999999994</v>
          </cell>
          <cell r="AJ235">
            <v>-1307.0541666666666</v>
          </cell>
        </row>
        <row r="236">
          <cell r="Q236">
            <v>0</v>
          </cell>
          <cell r="R236">
            <v>0</v>
          </cell>
          <cell r="S236">
            <v>0</v>
          </cell>
          <cell r="T236">
            <v>0</v>
          </cell>
          <cell r="AG236">
            <v>0</v>
          </cell>
          <cell r="AH236">
            <v>0</v>
          </cell>
          <cell r="AI236">
            <v>0</v>
          </cell>
          <cell r="AJ236">
            <v>0</v>
          </cell>
        </row>
        <row r="237">
          <cell r="Q237">
            <v>0</v>
          </cell>
          <cell r="R237">
            <v>0</v>
          </cell>
          <cell r="S237">
            <v>0</v>
          </cell>
          <cell r="T237">
            <v>0</v>
          </cell>
          <cell r="AG237">
            <v>1532.8754166666668</v>
          </cell>
          <cell r="AH237">
            <v>973.52791666666656</v>
          </cell>
          <cell r="AI237">
            <v>366.26041666666669</v>
          </cell>
          <cell r="AJ237">
            <v>38.666666666666664</v>
          </cell>
        </row>
        <row r="238">
          <cell r="Q238">
            <v>0</v>
          </cell>
          <cell r="R238">
            <v>0</v>
          </cell>
          <cell r="S238">
            <v>0</v>
          </cell>
          <cell r="T238">
            <v>0</v>
          </cell>
          <cell r="AG238">
            <v>-1697.2174999999997</v>
          </cell>
          <cell r="AH238">
            <v>-1388.6324999999999</v>
          </cell>
          <cell r="AI238">
            <v>-1080.0474999999999</v>
          </cell>
          <cell r="AJ238">
            <v>-771.46249999999998</v>
          </cell>
        </row>
        <row r="239">
          <cell r="AG239">
            <v>0</v>
          </cell>
          <cell r="AH239">
            <v>0</v>
          </cell>
          <cell r="AI239">
            <v>0</v>
          </cell>
          <cell r="AJ239">
            <v>0</v>
          </cell>
        </row>
        <row r="240">
          <cell r="Q240">
            <v>10575161.74</v>
          </cell>
          <cell r="R240">
            <v>9166488.0899999999</v>
          </cell>
          <cell r="S240">
            <v>3817892.31</v>
          </cell>
          <cell r="T240">
            <v>13478041.51</v>
          </cell>
          <cell r="AG240">
            <v>10854058.44875</v>
          </cell>
          <cell r="AH240">
            <v>10881235.73</v>
          </cell>
          <cell r="AI240">
            <v>10853125.952083332</v>
          </cell>
          <cell r="AJ240">
            <v>11180435.561249999</v>
          </cell>
        </row>
        <row r="241">
          <cell r="Q241">
            <v>83514.28</v>
          </cell>
          <cell r="R241">
            <v>152338.4</v>
          </cell>
          <cell r="S241">
            <v>260146.16</v>
          </cell>
          <cell r="T241">
            <v>185421.35</v>
          </cell>
          <cell r="AG241">
            <v>122053.60000000002</v>
          </cell>
          <cell r="AH241">
            <v>123696.06875000002</v>
          </cell>
          <cell r="AI241">
            <v>132421.87583333332</v>
          </cell>
          <cell r="AJ241">
            <v>141227.53124999997</v>
          </cell>
        </row>
        <row r="242">
          <cell r="Q242">
            <v>83513.98</v>
          </cell>
          <cell r="R242">
            <v>152338.4</v>
          </cell>
          <cell r="S242">
            <v>217388.12</v>
          </cell>
          <cell r="T242">
            <v>295012.77</v>
          </cell>
          <cell r="AG242">
            <v>114732.37</v>
          </cell>
          <cell r="AH242">
            <v>118845.48125000001</v>
          </cell>
          <cell r="AI242">
            <v>128260.3625</v>
          </cell>
          <cell r="AJ242">
            <v>140299.66791666669</v>
          </cell>
        </row>
        <row r="243">
          <cell r="Q243">
            <v>0</v>
          </cell>
          <cell r="R243">
            <v>0</v>
          </cell>
          <cell r="S243">
            <v>0</v>
          </cell>
          <cell r="T243">
            <v>0</v>
          </cell>
          <cell r="AG243">
            <v>0</v>
          </cell>
          <cell r="AH243">
            <v>0</v>
          </cell>
          <cell r="AI243">
            <v>0</v>
          </cell>
          <cell r="AJ243">
            <v>0</v>
          </cell>
        </row>
        <row r="244">
          <cell r="Q244">
            <v>0</v>
          </cell>
          <cell r="R244">
            <v>0</v>
          </cell>
          <cell r="S244">
            <v>0</v>
          </cell>
          <cell r="T244">
            <v>0</v>
          </cell>
          <cell r="AG244">
            <v>0</v>
          </cell>
          <cell r="AH244">
            <v>0</v>
          </cell>
          <cell r="AI244">
            <v>0</v>
          </cell>
          <cell r="AJ244">
            <v>0</v>
          </cell>
        </row>
        <row r="245">
          <cell r="Q245">
            <v>19696979.32</v>
          </cell>
          <cell r="R245">
            <v>15985606.18</v>
          </cell>
          <cell r="S245">
            <v>10621047.050000001</v>
          </cell>
          <cell r="T245">
            <v>10374461.550000001</v>
          </cell>
          <cell r="AG245">
            <v>13656149.512500001</v>
          </cell>
          <cell r="AH245">
            <v>14300064.913333334</v>
          </cell>
          <cell r="AI245">
            <v>14364383.863750001</v>
          </cell>
          <cell r="AJ245">
            <v>13936220.889166668</v>
          </cell>
        </row>
        <row r="246">
          <cell r="Q246">
            <v>573427.56999999995</v>
          </cell>
          <cell r="R246">
            <v>311655.82</v>
          </cell>
          <cell r="S246">
            <v>614040.48</v>
          </cell>
          <cell r="T246">
            <v>684930.46</v>
          </cell>
          <cell r="AG246">
            <v>1086103.84375</v>
          </cell>
          <cell r="AH246">
            <v>992622.69291666674</v>
          </cell>
          <cell r="AI246">
            <v>908563.43291666685</v>
          </cell>
          <cell r="AJ246">
            <v>849292.20208333328</v>
          </cell>
        </row>
        <row r="247">
          <cell r="Q247">
            <v>11166794.85</v>
          </cell>
          <cell r="R247">
            <v>14628965.85</v>
          </cell>
          <cell r="S247">
            <v>14588885.85</v>
          </cell>
          <cell r="T247">
            <v>14548805.85</v>
          </cell>
          <cell r="AG247">
            <v>12444851.593750002</v>
          </cell>
          <cell r="AH247">
            <v>12320851.956250003</v>
          </cell>
          <cell r="AI247">
            <v>12319181.943750001</v>
          </cell>
          <cell r="AJ247">
            <v>12314171.93125</v>
          </cell>
        </row>
        <row r="248">
          <cell r="Q248">
            <v>0</v>
          </cell>
          <cell r="R248">
            <v>0</v>
          </cell>
          <cell r="S248">
            <v>0</v>
          </cell>
          <cell r="T248">
            <v>0</v>
          </cell>
          <cell r="AG248">
            <v>0</v>
          </cell>
          <cell r="AH248">
            <v>0</v>
          </cell>
          <cell r="AI248">
            <v>0</v>
          </cell>
          <cell r="AJ248">
            <v>0</v>
          </cell>
        </row>
        <row r="249">
          <cell r="Q249">
            <v>-40</v>
          </cell>
          <cell r="R249">
            <v>-40</v>
          </cell>
          <cell r="S249">
            <v>-40</v>
          </cell>
          <cell r="T249">
            <v>0</v>
          </cell>
          <cell r="AG249">
            <v>41967.105833333328</v>
          </cell>
          <cell r="AH249">
            <v>41967.105833333328</v>
          </cell>
          <cell r="AI249">
            <v>38272.168749999997</v>
          </cell>
          <cell r="AJ249">
            <v>31602.191666666666</v>
          </cell>
        </row>
        <row r="250">
          <cell r="Q250">
            <v>0</v>
          </cell>
          <cell r="R250">
            <v>-9043.26</v>
          </cell>
          <cell r="S250">
            <v>-5510.91</v>
          </cell>
          <cell r="T250">
            <v>0</v>
          </cell>
          <cell r="AG250">
            <v>-21041.143749999999</v>
          </cell>
          <cell r="AH250">
            <v>-16669.688749999998</v>
          </cell>
          <cell r="AI250">
            <v>-12025.125</v>
          </cell>
          <cell r="AJ250">
            <v>-9629.2525000000005</v>
          </cell>
        </row>
        <row r="251">
          <cell r="Q251">
            <v>0</v>
          </cell>
          <cell r="R251">
            <v>0</v>
          </cell>
          <cell r="S251">
            <v>0</v>
          </cell>
          <cell r="T251">
            <v>0</v>
          </cell>
          <cell r="AG251">
            <v>0</v>
          </cell>
          <cell r="AH251">
            <v>0</v>
          </cell>
          <cell r="AI251">
            <v>0</v>
          </cell>
          <cell r="AJ251">
            <v>0</v>
          </cell>
        </row>
        <row r="252">
          <cell r="Q252">
            <v>0</v>
          </cell>
          <cell r="R252">
            <v>0</v>
          </cell>
          <cell r="S252">
            <v>0</v>
          </cell>
          <cell r="T252">
            <v>0</v>
          </cell>
          <cell r="AG252">
            <v>0</v>
          </cell>
          <cell r="AH252">
            <v>0</v>
          </cell>
          <cell r="AI252">
            <v>0</v>
          </cell>
          <cell r="AJ252">
            <v>0</v>
          </cell>
        </row>
        <row r="253">
          <cell r="Q253">
            <v>0</v>
          </cell>
          <cell r="R253">
            <v>0</v>
          </cell>
          <cell r="S253">
            <v>0</v>
          </cell>
          <cell r="T253">
            <v>0</v>
          </cell>
          <cell r="AG253">
            <v>0</v>
          </cell>
          <cell r="AH253">
            <v>0</v>
          </cell>
          <cell r="AI253">
            <v>0</v>
          </cell>
          <cell r="AJ253">
            <v>0</v>
          </cell>
        </row>
        <row r="254">
          <cell r="Q254">
            <v>0</v>
          </cell>
          <cell r="R254">
            <v>0</v>
          </cell>
          <cell r="S254">
            <v>0</v>
          </cell>
          <cell r="T254">
            <v>0</v>
          </cell>
          <cell r="AG254">
            <v>-6.9241666666666672</v>
          </cell>
          <cell r="AH254">
            <v>0</v>
          </cell>
          <cell r="AI254">
            <v>0</v>
          </cell>
          <cell r="AJ254">
            <v>0</v>
          </cell>
        </row>
        <row r="255">
          <cell r="Q255">
            <v>287028.95</v>
          </cell>
          <cell r="R255">
            <v>285756.46999999997</v>
          </cell>
          <cell r="S255">
            <v>285756.46999999997</v>
          </cell>
          <cell r="T255">
            <v>285756.46999999997</v>
          </cell>
          <cell r="AG255">
            <v>298000.9366666667</v>
          </cell>
          <cell r="AH255">
            <v>296321.82333333336</v>
          </cell>
          <cell r="AI255">
            <v>294807.78333333338</v>
          </cell>
          <cell r="AJ255">
            <v>293293.74333333335</v>
          </cell>
        </row>
        <row r="256">
          <cell r="Q256">
            <v>3646174.18</v>
          </cell>
          <cell r="R256">
            <v>3786098.82</v>
          </cell>
          <cell r="S256">
            <v>3688795</v>
          </cell>
          <cell r="T256">
            <v>4317109.05</v>
          </cell>
          <cell r="AG256">
            <v>2704883.19</v>
          </cell>
          <cell r="AH256">
            <v>2850274.1670833328</v>
          </cell>
          <cell r="AI256">
            <v>2981286.6675</v>
          </cell>
          <cell r="AJ256">
            <v>3103621.2945833332</v>
          </cell>
        </row>
        <row r="257">
          <cell r="Q257">
            <v>20</v>
          </cell>
          <cell r="R257">
            <v>0</v>
          </cell>
          <cell r="S257">
            <v>0</v>
          </cell>
          <cell r="T257">
            <v>0</v>
          </cell>
          <cell r="AG257">
            <v>6441.5579166666676</v>
          </cell>
          <cell r="AH257">
            <v>6439.3275000000003</v>
          </cell>
          <cell r="AI257">
            <v>6439.3275000000003</v>
          </cell>
          <cell r="AJ257">
            <v>6439.3275000000003</v>
          </cell>
        </row>
        <row r="258">
          <cell r="Q258">
            <v>0</v>
          </cell>
          <cell r="R258">
            <v>0</v>
          </cell>
          <cell r="S258">
            <v>0</v>
          </cell>
          <cell r="T258">
            <v>0</v>
          </cell>
          <cell r="AG258">
            <v>0</v>
          </cell>
          <cell r="AH258">
            <v>0</v>
          </cell>
          <cell r="AI258">
            <v>0</v>
          </cell>
          <cell r="AJ258">
            <v>0</v>
          </cell>
        </row>
        <row r="259">
          <cell r="Q259">
            <v>40871.89</v>
          </cell>
          <cell r="R259">
            <v>44605.79</v>
          </cell>
          <cell r="S259">
            <v>51172.28</v>
          </cell>
          <cell r="T259">
            <v>48196.52</v>
          </cell>
          <cell r="AG259">
            <v>50997.327916666669</v>
          </cell>
          <cell r="AH259">
            <v>51153.948750000003</v>
          </cell>
          <cell r="AI259">
            <v>51482.439583333333</v>
          </cell>
          <cell r="AJ259">
            <v>53477.460833333338</v>
          </cell>
        </row>
        <row r="260">
          <cell r="Q260">
            <v>11407303.92</v>
          </cell>
          <cell r="R260">
            <v>9999076.5999999996</v>
          </cell>
          <cell r="S260">
            <v>9399801.6500000004</v>
          </cell>
          <cell r="T260">
            <v>12226150.960000001</v>
          </cell>
          <cell r="AG260">
            <v>9947142.5291666668</v>
          </cell>
          <cell r="AH260">
            <v>9917092.4020833336</v>
          </cell>
          <cell r="AI260">
            <v>9873465.6208333336</v>
          </cell>
          <cell r="AJ260">
            <v>9932660.7950000018</v>
          </cell>
        </row>
        <row r="261">
          <cell r="Q261">
            <v>65557704.82</v>
          </cell>
          <cell r="R261">
            <v>65557704.82</v>
          </cell>
          <cell r="S261">
            <v>65093539.770000003</v>
          </cell>
          <cell r="T261">
            <v>65093539.770000003</v>
          </cell>
          <cell r="AG261">
            <v>66505247.618333347</v>
          </cell>
          <cell r="AH261">
            <v>66351683.132083349</v>
          </cell>
          <cell r="AI261">
            <v>66224965.25250002</v>
          </cell>
          <cell r="AJ261">
            <v>66078907.162500001</v>
          </cell>
        </row>
        <row r="262">
          <cell r="Q262">
            <v>1448.24</v>
          </cell>
          <cell r="R262">
            <v>1448.24</v>
          </cell>
          <cell r="S262">
            <v>1448.24</v>
          </cell>
          <cell r="T262">
            <v>0</v>
          </cell>
          <cell r="AG262">
            <v>666.37</v>
          </cell>
          <cell r="AH262">
            <v>737.67333333333329</v>
          </cell>
          <cell r="AI262">
            <v>827.79333333333341</v>
          </cell>
          <cell r="AJ262">
            <v>840.1049999999999</v>
          </cell>
        </row>
        <row r="263">
          <cell r="Q263">
            <v>0</v>
          </cell>
          <cell r="R263">
            <v>0</v>
          </cell>
          <cell r="S263">
            <v>0</v>
          </cell>
          <cell r="T263">
            <v>0</v>
          </cell>
          <cell r="AG263">
            <v>0</v>
          </cell>
          <cell r="AH263">
            <v>0</v>
          </cell>
          <cell r="AI263">
            <v>0</v>
          </cell>
          <cell r="AJ263">
            <v>0</v>
          </cell>
        </row>
        <row r="264">
          <cell r="Q264">
            <v>0</v>
          </cell>
          <cell r="R264">
            <v>0</v>
          </cell>
          <cell r="S264">
            <v>0</v>
          </cell>
          <cell r="T264">
            <v>0</v>
          </cell>
          <cell r="AG264">
            <v>0</v>
          </cell>
          <cell r="AH264">
            <v>0</v>
          </cell>
          <cell r="AI264">
            <v>0</v>
          </cell>
          <cell r="AJ264">
            <v>0</v>
          </cell>
        </row>
        <row r="265">
          <cell r="Q265">
            <v>2405.5</v>
          </cell>
          <cell r="R265">
            <v>0</v>
          </cell>
          <cell r="S265">
            <v>0</v>
          </cell>
          <cell r="T265">
            <v>0</v>
          </cell>
          <cell r="AG265">
            <v>-11693.827916666667</v>
          </cell>
          <cell r="AH265">
            <v>-8073.4245833333325</v>
          </cell>
          <cell r="AI265">
            <v>-4553.2504166666668</v>
          </cell>
          <cell r="AJ265">
            <v>-2028.4095833333333</v>
          </cell>
        </row>
        <row r="266">
          <cell r="Q266">
            <v>0</v>
          </cell>
          <cell r="R266">
            <v>0</v>
          </cell>
          <cell r="S266">
            <v>0</v>
          </cell>
          <cell r="T266">
            <v>0</v>
          </cell>
          <cell r="AG266">
            <v>33875.055416666662</v>
          </cell>
          <cell r="AH266">
            <v>12250.566666666666</v>
          </cell>
          <cell r="AI266">
            <v>0</v>
          </cell>
          <cell r="AJ266">
            <v>0</v>
          </cell>
        </row>
        <row r="267">
          <cell r="Q267">
            <v>0</v>
          </cell>
          <cell r="R267">
            <v>0</v>
          </cell>
          <cell r="S267">
            <v>0</v>
          </cell>
          <cell r="T267">
            <v>0</v>
          </cell>
          <cell r="AG267">
            <v>28722.269583333331</v>
          </cell>
          <cell r="AH267">
            <v>23500.038749999996</v>
          </cell>
          <cell r="AI267">
            <v>18277.807916666668</v>
          </cell>
          <cell r="AJ267">
            <v>13055.577083333332</v>
          </cell>
        </row>
        <row r="268">
          <cell r="Q268">
            <v>1276.2</v>
          </cell>
          <cell r="R268">
            <v>1276.2</v>
          </cell>
          <cell r="S268">
            <v>1276.2</v>
          </cell>
          <cell r="T268">
            <v>0</v>
          </cell>
          <cell r="AG268">
            <v>686901.11250000016</v>
          </cell>
          <cell r="AH268">
            <v>562242.03750000021</v>
          </cell>
          <cell r="AI268">
            <v>437582.9625000002</v>
          </cell>
          <cell r="AJ268">
            <v>312870.71250000014</v>
          </cell>
        </row>
        <row r="269">
          <cell r="Q269">
            <v>67516.460000000006</v>
          </cell>
          <cell r="R269">
            <v>38819.599999999999</v>
          </cell>
          <cell r="S269">
            <v>35341.089999999997</v>
          </cell>
          <cell r="T269">
            <v>0</v>
          </cell>
          <cell r="AG269">
            <v>59841.265833333338</v>
          </cell>
          <cell r="AH269">
            <v>64271.935000000005</v>
          </cell>
          <cell r="AI269">
            <v>67361.96375000001</v>
          </cell>
          <cell r="AJ269">
            <v>63279.70166666666</v>
          </cell>
        </row>
        <row r="270">
          <cell r="R270">
            <v>0</v>
          </cell>
          <cell r="S270">
            <v>205776.56</v>
          </cell>
          <cell r="T270">
            <v>272399.3</v>
          </cell>
          <cell r="AG270">
            <v>0</v>
          </cell>
          <cell r="AH270">
            <v>0</v>
          </cell>
          <cell r="AI270">
            <v>8574.0233333333326</v>
          </cell>
          <cell r="AJ270">
            <v>28498.017499999998</v>
          </cell>
        </row>
        <row r="271">
          <cell r="Q271">
            <v>533.64</v>
          </cell>
          <cell r="R271">
            <v>169.15</v>
          </cell>
          <cell r="S271">
            <v>2379.67</v>
          </cell>
          <cell r="T271">
            <v>2168.75</v>
          </cell>
          <cell r="AG271">
            <v>46501.368750000001</v>
          </cell>
          <cell r="AH271">
            <v>39004.656666666669</v>
          </cell>
          <cell r="AI271">
            <v>33820.592083333344</v>
          </cell>
          <cell r="AJ271">
            <v>28731.386666666673</v>
          </cell>
        </row>
        <row r="272">
          <cell r="Q272">
            <v>167308.73000000001</v>
          </cell>
          <cell r="R272">
            <v>162629.26</v>
          </cell>
          <cell r="S272">
            <v>158918.92000000001</v>
          </cell>
          <cell r="T272">
            <v>148957.35999999999</v>
          </cell>
          <cell r="AG272">
            <v>470316.98499999987</v>
          </cell>
          <cell r="AH272">
            <v>392125.99833333329</v>
          </cell>
          <cell r="AI272">
            <v>329276.66624999995</v>
          </cell>
          <cell r="AJ272">
            <v>283928.84666666668</v>
          </cell>
        </row>
        <row r="273">
          <cell r="Q273">
            <v>593764.73</v>
          </cell>
          <cell r="R273">
            <v>550189.84</v>
          </cell>
          <cell r="S273">
            <v>520621.75</v>
          </cell>
          <cell r="T273">
            <v>496142.91</v>
          </cell>
          <cell r="AG273">
            <v>981065.80291666684</v>
          </cell>
          <cell r="AH273">
            <v>917979.45958333334</v>
          </cell>
          <cell r="AI273">
            <v>858240.65333333332</v>
          </cell>
          <cell r="AJ273">
            <v>801590.64708333323</v>
          </cell>
        </row>
        <row r="274">
          <cell r="Q274">
            <v>608272.1</v>
          </cell>
          <cell r="R274">
            <v>136471.76</v>
          </cell>
          <cell r="S274">
            <v>313623.93</v>
          </cell>
          <cell r="T274">
            <v>2934826.05</v>
          </cell>
          <cell r="AG274">
            <v>405602.22333333333</v>
          </cell>
          <cell r="AH274">
            <v>400351.07000000007</v>
          </cell>
          <cell r="AI274">
            <v>356537.15541666659</v>
          </cell>
          <cell r="AJ274">
            <v>414923.58624999999</v>
          </cell>
        </row>
        <row r="275">
          <cell r="Q275">
            <v>0</v>
          </cell>
          <cell r="R275">
            <v>0</v>
          </cell>
          <cell r="S275">
            <v>0</v>
          </cell>
          <cell r="T275">
            <v>0</v>
          </cell>
          <cell r="AG275">
            <v>153376.68416666667</v>
          </cell>
          <cell r="AH275">
            <v>153376.68416666667</v>
          </cell>
          <cell r="AI275">
            <v>143698.17374999999</v>
          </cell>
          <cell r="AJ275">
            <v>123634.58833333333</v>
          </cell>
        </row>
        <row r="276">
          <cell r="Q276">
            <v>928</v>
          </cell>
          <cell r="R276">
            <v>928</v>
          </cell>
          <cell r="S276">
            <v>928</v>
          </cell>
          <cell r="T276">
            <v>0</v>
          </cell>
          <cell r="AG276">
            <v>15566.456666666667</v>
          </cell>
          <cell r="AH276">
            <v>15643.79</v>
          </cell>
          <cell r="AI276">
            <v>15299.667083333334</v>
          </cell>
          <cell r="AJ276">
            <v>14385.795416666666</v>
          </cell>
        </row>
        <row r="277">
          <cell r="Q277">
            <v>727781.97</v>
          </cell>
          <cell r="R277">
            <v>727781.97</v>
          </cell>
          <cell r="S277">
            <v>727781.97</v>
          </cell>
          <cell r="T277">
            <v>727781.97</v>
          </cell>
          <cell r="AG277">
            <v>588802.12124999997</v>
          </cell>
          <cell r="AH277">
            <v>649450.61874999991</v>
          </cell>
          <cell r="AI277">
            <v>710099.11624999985</v>
          </cell>
          <cell r="AJ277">
            <v>738316.4658333332</v>
          </cell>
        </row>
        <row r="278">
          <cell r="Q278">
            <v>73258</v>
          </cell>
          <cell r="R278">
            <v>80256.44</v>
          </cell>
          <cell r="S278">
            <v>79024.289999999994</v>
          </cell>
          <cell r="T278">
            <v>88877.42</v>
          </cell>
          <cell r="AG278">
            <v>196945.65041666664</v>
          </cell>
          <cell r="AH278">
            <v>193921.96791666668</v>
          </cell>
          <cell r="AI278">
            <v>183581.71208333332</v>
          </cell>
          <cell r="AJ278">
            <v>173465.62625</v>
          </cell>
        </row>
        <row r="279">
          <cell r="Q279">
            <v>0</v>
          </cell>
          <cell r="R279">
            <v>0</v>
          </cell>
          <cell r="S279">
            <v>0</v>
          </cell>
          <cell r="T279">
            <v>0</v>
          </cell>
          <cell r="AG279">
            <v>153834.93</v>
          </cell>
          <cell r="AH279">
            <v>153834.93</v>
          </cell>
          <cell r="AI279">
            <v>153834.93</v>
          </cell>
          <cell r="AJ279">
            <v>153834.93</v>
          </cell>
        </row>
        <row r="280">
          <cell r="Q280">
            <v>0</v>
          </cell>
          <cell r="R280">
            <v>0</v>
          </cell>
          <cell r="S280">
            <v>0</v>
          </cell>
          <cell r="T280">
            <v>0</v>
          </cell>
          <cell r="AG280">
            <v>0</v>
          </cell>
          <cell r="AH280">
            <v>0</v>
          </cell>
          <cell r="AI280">
            <v>0</v>
          </cell>
          <cell r="AJ280">
            <v>0</v>
          </cell>
        </row>
        <row r="281">
          <cell r="Q281">
            <v>0</v>
          </cell>
          <cell r="R281">
            <v>0</v>
          </cell>
          <cell r="S281">
            <v>0</v>
          </cell>
          <cell r="T281">
            <v>0</v>
          </cell>
          <cell r="AG281">
            <v>0</v>
          </cell>
          <cell r="AH281">
            <v>0</v>
          </cell>
          <cell r="AI281">
            <v>0</v>
          </cell>
          <cell r="AJ281">
            <v>0</v>
          </cell>
        </row>
        <row r="282">
          <cell r="Q282">
            <v>-704300.58</v>
          </cell>
          <cell r="R282">
            <v>-756156.15</v>
          </cell>
          <cell r="S282">
            <v>-997986.44</v>
          </cell>
          <cell r="T282">
            <v>-890666.89</v>
          </cell>
          <cell r="AG282">
            <v>-762055.05999999994</v>
          </cell>
          <cell r="AH282">
            <v>-769728.84583333321</v>
          </cell>
          <cell r="AI282">
            <v>-783463.18583333341</v>
          </cell>
          <cell r="AJ282">
            <v>-793875.13333333342</v>
          </cell>
        </row>
        <row r="283">
          <cell r="Q283">
            <v>0</v>
          </cell>
          <cell r="R283">
            <v>0</v>
          </cell>
          <cell r="S283">
            <v>0</v>
          </cell>
          <cell r="T283">
            <v>0</v>
          </cell>
          <cell r="AG283">
            <v>0</v>
          </cell>
          <cell r="AH283">
            <v>0</v>
          </cell>
          <cell r="AI283">
            <v>0</v>
          </cell>
          <cell r="AJ283">
            <v>0</v>
          </cell>
        </row>
        <row r="284">
          <cell r="Q284">
            <v>-188040.46</v>
          </cell>
          <cell r="R284">
            <v>-295643.94</v>
          </cell>
          <cell r="S284">
            <v>-643600.94999999995</v>
          </cell>
          <cell r="T284">
            <v>-491334.78</v>
          </cell>
          <cell r="AG284">
            <v>-259983.76041666666</v>
          </cell>
          <cell r="AH284">
            <v>-267281.45583333337</v>
          </cell>
          <cell r="AI284">
            <v>-288372.1424999999</v>
          </cell>
          <cell r="AJ284">
            <v>-309379.9145833333</v>
          </cell>
        </row>
        <row r="285">
          <cell r="Q285">
            <v>-41487700</v>
          </cell>
          <cell r="R285">
            <v>-41487700</v>
          </cell>
          <cell r="S285">
            <v>-41487700</v>
          </cell>
          <cell r="T285">
            <v>-41487700</v>
          </cell>
          <cell r="AG285">
            <v>-41487700</v>
          </cell>
          <cell r="AH285">
            <v>-41487700</v>
          </cell>
          <cell r="AI285">
            <v>-41487700</v>
          </cell>
          <cell r="AJ285">
            <v>-41487700</v>
          </cell>
        </row>
        <row r="286">
          <cell r="Q286">
            <v>0</v>
          </cell>
          <cell r="R286">
            <v>0</v>
          </cell>
          <cell r="S286">
            <v>0</v>
          </cell>
          <cell r="T286">
            <v>0</v>
          </cell>
          <cell r="AG286">
            <v>0</v>
          </cell>
          <cell r="AH286">
            <v>0</v>
          </cell>
          <cell r="AI286">
            <v>0</v>
          </cell>
          <cell r="AJ286">
            <v>0</v>
          </cell>
        </row>
        <row r="287">
          <cell r="Q287">
            <v>825652</v>
          </cell>
          <cell r="R287">
            <v>882860</v>
          </cell>
          <cell r="S287">
            <v>1094776</v>
          </cell>
          <cell r="T287">
            <v>1149342</v>
          </cell>
          <cell r="AG287">
            <v>599755.41666666663</v>
          </cell>
          <cell r="AH287">
            <v>670943.41666666663</v>
          </cell>
          <cell r="AI287">
            <v>753344.91666666663</v>
          </cell>
          <cell r="AJ287">
            <v>846849.83333333337</v>
          </cell>
        </row>
        <row r="288">
          <cell r="Q288">
            <v>222060</v>
          </cell>
          <cell r="R288">
            <v>336625</v>
          </cell>
          <cell r="S288">
            <v>698815</v>
          </cell>
          <cell r="T288">
            <v>814327</v>
          </cell>
          <cell r="AG288">
            <v>204427.75</v>
          </cell>
          <cell r="AH288">
            <v>227706.29166666666</v>
          </cell>
          <cell r="AI288">
            <v>270849.625</v>
          </cell>
          <cell r="AJ288">
            <v>333897.20833333331</v>
          </cell>
        </row>
        <row r="289">
          <cell r="Q289">
            <v>0</v>
          </cell>
          <cell r="R289">
            <v>0</v>
          </cell>
          <cell r="S289">
            <v>0</v>
          </cell>
          <cell r="T289">
            <v>0</v>
          </cell>
          <cell r="AG289">
            <v>-121878.65916666668</v>
          </cell>
          <cell r="AH289">
            <v>-73613.863333333327</v>
          </cell>
          <cell r="AI289">
            <v>-25103.112499999999</v>
          </cell>
          <cell r="AJ289">
            <v>-798.07333333333338</v>
          </cell>
        </row>
        <row r="290">
          <cell r="Q290">
            <v>-860740.12</v>
          </cell>
          <cell r="R290">
            <v>-709761.25</v>
          </cell>
          <cell r="S290">
            <v>-719931.31</v>
          </cell>
          <cell r="T290">
            <v>-738291.59</v>
          </cell>
          <cell r="AG290">
            <v>-512625.48499999993</v>
          </cell>
          <cell r="AH290">
            <v>-562815.92166666663</v>
          </cell>
          <cell r="AI290">
            <v>-606502.47166666668</v>
          </cell>
          <cell r="AJ290">
            <v>-634488.96375</v>
          </cell>
        </row>
        <row r="291">
          <cell r="Q291">
            <v>0</v>
          </cell>
          <cell r="R291">
            <v>0</v>
          </cell>
          <cell r="S291">
            <v>0</v>
          </cell>
          <cell r="T291">
            <v>0</v>
          </cell>
          <cell r="AG291">
            <v>3843.2320833333338</v>
          </cell>
          <cell r="AH291">
            <v>2307.2775000000001</v>
          </cell>
          <cell r="AI291">
            <v>769.09250000000009</v>
          </cell>
          <cell r="AJ291">
            <v>0</v>
          </cell>
        </row>
        <row r="292">
          <cell r="Q292">
            <v>46601.67</v>
          </cell>
          <cell r="R292">
            <v>62612.34</v>
          </cell>
          <cell r="S292">
            <v>-32464.22</v>
          </cell>
          <cell r="T292">
            <v>9762.34</v>
          </cell>
          <cell r="AG292">
            <v>120748.51666666668</v>
          </cell>
          <cell r="AH292">
            <v>90090.880000000005</v>
          </cell>
          <cell r="AI292">
            <v>53031.878333333327</v>
          </cell>
          <cell r="AJ292">
            <v>31419.910833333328</v>
          </cell>
        </row>
        <row r="293">
          <cell r="Q293">
            <v>-5275.45</v>
          </cell>
          <cell r="R293">
            <v>-6055.45</v>
          </cell>
          <cell r="S293">
            <v>-15841.49</v>
          </cell>
          <cell r="T293">
            <v>0</v>
          </cell>
          <cell r="AG293">
            <v>69075.088333333333</v>
          </cell>
          <cell r="AH293">
            <v>41608.38041666666</v>
          </cell>
          <cell r="AI293">
            <v>11866.335833333333</v>
          </cell>
          <cell r="AJ293">
            <v>-3133.7474999999999</v>
          </cell>
        </row>
        <row r="294">
          <cell r="Q294">
            <v>37708.07</v>
          </cell>
          <cell r="R294">
            <v>20980.74</v>
          </cell>
          <cell r="S294">
            <v>-3030.11</v>
          </cell>
          <cell r="T294">
            <v>-1666.46</v>
          </cell>
          <cell r="AG294">
            <v>67092.246249999982</v>
          </cell>
          <cell r="AH294">
            <v>67547.653749999983</v>
          </cell>
          <cell r="AI294">
            <v>57056.488749999997</v>
          </cell>
          <cell r="AJ294">
            <v>45044.769583333342</v>
          </cell>
        </row>
        <row r="295">
          <cell r="Q295">
            <v>0</v>
          </cell>
          <cell r="R295">
            <v>0</v>
          </cell>
          <cell r="S295">
            <v>0</v>
          </cell>
          <cell r="T295">
            <v>0</v>
          </cell>
          <cell r="AG295">
            <v>37206.120833333334</v>
          </cell>
          <cell r="AH295">
            <v>22716.081250000003</v>
          </cell>
          <cell r="AI295">
            <v>7904.2979166666664</v>
          </cell>
          <cell r="AJ295">
            <v>348.95000000000005</v>
          </cell>
        </row>
        <row r="296">
          <cell r="R296">
            <v>-160042.01</v>
          </cell>
          <cell r="S296">
            <v>-205776.56</v>
          </cell>
          <cell r="T296">
            <v>-272399.3</v>
          </cell>
          <cell r="AG296">
            <v>0</v>
          </cell>
          <cell r="AH296">
            <v>-6668.4170833333337</v>
          </cell>
          <cell r="AI296">
            <v>-21910.857500000002</v>
          </cell>
          <cell r="AJ296">
            <v>-41834.851666666662</v>
          </cell>
        </row>
        <row r="297">
          <cell r="Q297">
            <v>7231614.8799999999</v>
          </cell>
          <cell r="R297">
            <v>7765142.4500000002</v>
          </cell>
          <cell r="S297">
            <v>8348264.6399999997</v>
          </cell>
          <cell r="T297">
            <v>10949264.52</v>
          </cell>
          <cell r="AG297">
            <v>3600500.1133333333</v>
          </cell>
          <cell r="AH297">
            <v>4149040.1362500004</v>
          </cell>
          <cell r="AI297">
            <v>4734747.5916666677</v>
          </cell>
          <cell r="AJ297">
            <v>5452054.7712500012</v>
          </cell>
        </row>
        <row r="298">
          <cell r="Q298">
            <v>0</v>
          </cell>
          <cell r="R298">
            <v>0</v>
          </cell>
          <cell r="S298">
            <v>0</v>
          </cell>
          <cell r="T298">
            <v>0</v>
          </cell>
          <cell r="AG298">
            <v>0</v>
          </cell>
          <cell r="AH298">
            <v>0</v>
          </cell>
          <cell r="AI298">
            <v>0</v>
          </cell>
          <cell r="AJ298">
            <v>0</v>
          </cell>
        </row>
        <row r="299">
          <cell r="Q299">
            <v>572189.79</v>
          </cell>
          <cell r="R299">
            <v>586686.18999999994</v>
          </cell>
          <cell r="S299">
            <v>540262.16</v>
          </cell>
          <cell r="T299">
            <v>669427.55000000005</v>
          </cell>
          <cell r="AG299">
            <v>657716.03708333336</v>
          </cell>
          <cell r="AH299">
            <v>654062.96333333338</v>
          </cell>
          <cell r="AI299">
            <v>647513.35666666669</v>
          </cell>
          <cell r="AJ299">
            <v>642176.3466666668</v>
          </cell>
        </row>
        <row r="300">
          <cell r="Q300">
            <v>1030583.88</v>
          </cell>
          <cell r="R300">
            <v>983628.26</v>
          </cell>
          <cell r="S300">
            <v>889074.69</v>
          </cell>
          <cell r="T300">
            <v>680103.45</v>
          </cell>
          <cell r="AG300">
            <v>934256.26291666657</v>
          </cell>
          <cell r="AH300">
            <v>943059.16416666657</v>
          </cell>
          <cell r="AI300">
            <v>948099.01166666672</v>
          </cell>
          <cell r="AJ300">
            <v>948764.81666666653</v>
          </cell>
        </row>
        <row r="301">
          <cell r="Q301">
            <v>125324.99</v>
          </cell>
          <cell r="R301">
            <v>94948.99</v>
          </cell>
          <cell r="S301">
            <v>133220.99</v>
          </cell>
          <cell r="T301">
            <v>128739.99</v>
          </cell>
          <cell r="AG301">
            <v>119152.40666666668</v>
          </cell>
          <cell r="AH301">
            <v>122109.28166666668</v>
          </cell>
          <cell r="AI301">
            <v>124590.90666666666</v>
          </cell>
          <cell r="AJ301">
            <v>126259.11499999999</v>
          </cell>
        </row>
        <row r="302">
          <cell r="Q302">
            <v>19225.34</v>
          </cell>
          <cell r="R302">
            <v>18935.419999999998</v>
          </cell>
          <cell r="S302">
            <v>25145.759999999998</v>
          </cell>
          <cell r="T302">
            <v>21561.8</v>
          </cell>
          <cell r="AG302">
            <v>19446.528333333332</v>
          </cell>
          <cell r="AH302">
            <v>19626.41</v>
          </cell>
          <cell r="AI302">
            <v>20058.492916666666</v>
          </cell>
          <cell r="AJ302">
            <v>20285.944999999996</v>
          </cell>
        </row>
        <row r="303">
          <cell r="Q303">
            <v>0</v>
          </cell>
          <cell r="R303">
            <v>0</v>
          </cell>
          <cell r="S303">
            <v>0</v>
          </cell>
          <cell r="T303">
            <v>0</v>
          </cell>
          <cell r="AG303">
            <v>0</v>
          </cell>
          <cell r="AH303">
            <v>0</v>
          </cell>
          <cell r="AI303">
            <v>0</v>
          </cell>
          <cell r="AJ303">
            <v>0</v>
          </cell>
        </row>
        <row r="304">
          <cell r="Q304">
            <v>3923076.58</v>
          </cell>
          <cell r="R304">
            <v>3923076.58</v>
          </cell>
          <cell r="S304">
            <v>3923076.58</v>
          </cell>
          <cell r="T304">
            <v>3920951.59</v>
          </cell>
          <cell r="AG304">
            <v>3925921.1716666664</v>
          </cell>
          <cell r="AH304">
            <v>3925633.4683333323</v>
          </cell>
          <cell r="AI304">
            <v>3925345.7649999992</v>
          </cell>
          <cell r="AJ304">
            <v>3924969.5204166663</v>
          </cell>
        </row>
        <row r="305">
          <cell r="Q305">
            <v>1111480.51</v>
          </cell>
          <cell r="R305">
            <v>1111480.51</v>
          </cell>
          <cell r="S305">
            <v>1111480.51</v>
          </cell>
          <cell r="T305">
            <v>1102268.1200000001</v>
          </cell>
          <cell r="AG305">
            <v>1184995.9208333332</v>
          </cell>
          <cell r="AH305">
            <v>1173217.9862499998</v>
          </cell>
          <cell r="AI305">
            <v>1161811.4670833333</v>
          </cell>
          <cell r="AJ305">
            <v>1150021.0983333332</v>
          </cell>
        </row>
        <row r="306">
          <cell r="Q306">
            <v>0</v>
          </cell>
          <cell r="R306">
            <v>0</v>
          </cell>
          <cell r="S306">
            <v>0</v>
          </cell>
          <cell r="T306">
            <v>0</v>
          </cell>
          <cell r="AG306">
            <v>0</v>
          </cell>
          <cell r="AH306">
            <v>0</v>
          </cell>
          <cell r="AI306">
            <v>0</v>
          </cell>
          <cell r="AJ306">
            <v>0</v>
          </cell>
        </row>
        <row r="307">
          <cell r="Q307">
            <v>2637032.69</v>
          </cell>
          <cell r="R307">
            <v>2535409.8199999998</v>
          </cell>
          <cell r="S307">
            <v>2485089.0499999998</v>
          </cell>
          <cell r="T307">
            <v>2485089.0499999998</v>
          </cell>
          <cell r="AG307">
            <v>2684186.3008333337</v>
          </cell>
          <cell r="AH307">
            <v>2674819.1145833335</v>
          </cell>
          <cell r="AI307">
            <v>2659120.9433333334</v>
          </cell>
          <cell r="AJ307">
            <v>2641485.1820833334</v>
          </cell>
        </row>
        <row r="308">
          <cell r="Q308">
            <v>7359.29</v>
          </cell>
          <cell r="R308">
            <v>7359.29</v>
          </cell>
          <cell r="S308">
            <v>7359.29</v>
          </cell>
          <cell r="T308">
            <v>0</v>
          </cell>
          <cell r="AG308">
            <v>7359.2899999999981</v>
          </cell>
          <cell r="AH308">
            <v>7359.2899999999981</v>
          </cell>
          <cell r="AI308">
            <v>7359.2899999999981</v>
          </cell>
          <cell r="AJ308">
            <v>7052.652916666666</v>
          </cell>
        </row>
        <row r="309">
          <cell r="Q309">
            <v>0</v>
          </cell>
          <cell r="R309">
            <v>0</v>
          </cell>
          <cell r="S309">
            <v>0</v>
          </cell>
          <cell r="T309">
            <v>0</v>
          </cell>
          <cell r="AG309">
            <v>0</v>
          </cell>
          <cell r="AH309">
            <v>0</v>
          </cell>
          <cell r="AI309">
            <v>0</v>
          </cell>
          <cell r="AJ309">
            <v>0</v>
          </cell>
        </row>
        <row r="310">
          <cell r="Q310">
            <v>354008.19</v>
          </cell>
          <cell r="R310">
            <v>354008.19</v>
          </cell>
          <cell r="S310">
            <v>354008.19</v>
          </cell>
          <cell r="T310">
            <v>354008.19</v>
          </cell>
          <cell r="AG310">
            <v>354008.19</v>
          </cell>
          <cell r="AH310">
            <v>354008.19</v>
          </cell>
          <cell r="AI310">
            <v>354008.19</v>
          </cell>
          <cell r="AJ310">
            <v>354008.19</v>
          </cell>
        </row>
        <row r="311">
          <cell r="Q311">
            <v>0</v>
          </cell>
          <cell r="R311">
            <v>0</v>
          </cell>
          <cell r="S311">
            <v>0</v>
          </cell>
          <cell r="T311">
            <v>0</v>
          </cell>
          <cell r="AG311">
            <v>0</v>
          </cell>
          <cell r="AH311">
            <v>0</v>
          </cell>
          <cell r="AI311">
            <v>0</v>
          </cell>
          <cell r="AJ311">
            <v>0</v>
          </cell>
        </row>
        <row r="312">
          <cell r="Q312">
            <v>1357044.6</v>
          </cell>
          <cell r="R312">
            <v>1357044.6</v>
          </cell>
          <cell r="S312">
            <v>1357044.6</v>
          </cell>
          <cell r="T312">
            <v>0</v>
          </cell>
          <cell r="AG312">
            <v>1358124.6708333332</v>
          </cell>
          <cell r="AH312">
            <v>1354834.0075000001</v>
          </cell>
          <cell r="AI312">
            <v>1351543.3441666665</v>
          </cell>
          <cell r="AJ312">
            <v>1293632.76875</v>
          </cell>
        </row>
        <row r="313">
          <cell r="Q313">
            <v>59.22</v>
          </cell>
          <cell r="R313">
            <v>59.22</v>
          </cell>
          <cell r="S313">
            <v>59.22</v>
          </cell>
          <cell r="T313">
            <v>86.14</v>
          </cell>
          <cell r="AG313">
            <v>226.11750000000004</v>
          </cell>
          <cell r="AH313">
            <v>231.05250000000001</v>
          </cell>
          <cell r="AI313">
            <v>235.98749999999998</v>
          </cell>
          <cell r="AJ313">
            <v>242.04416666666665</v>
          </cell>
        </row>
        <row r="314">
          <cell r="Q314">
            <v>98202.36</v>
          </cell>
          <cell r="R314">
            <v>98202.36</v>
          </cell>
          <cell r="S314">
            <v>98202.36</v>
          </cell>
          <cell r="T314">
            <v>98202.36</v>
          </cell>
          <cell r="AG314">
            <v>70091.861666666664</v>
          </cell>
          <cell r="AH314">
            <v>78275.424999999988</v>
          </cell>
          <cell r="AI314">
            <v>86458.988333333327</v>
          </cell>
          <cell r="AJ314">
            <v>94642.534999999989</v>
          </cell>
        </row>
        <row r="315">
          <cell r="Q315">
            <v>65.900000000000006</v>
          </cell>
          <cell r="R315">
            <v>342.4</v>
          </cell>
          <cell r="S315">
            <v>909.61</v>
          </cell>
          <cell r="T315">
            <v>555.19000000000005</v>
          </cell>
          <cell r="AG315">
            <v>110.46124999999996</v>
          </cell>
          <cell r="AH315">
            <v>-266.60208333333338</v>
          </cell>
          <cell r="AI315">
            <v>-608.51083333333338</v>
          </cell>
          <cell r="AJ315">
            <v>-1017.1829166666663</v>
          </cell>
        </row>
        <row r="316">
          <cell r="Q316">
            <v>156778.10999999999</v>
          </cell>
          <cell r="R316">
            <v>118974.11</v>
          </cell>
          <cell r="S316">
            <v>116008.11</v>
          </cell>
          <cell r="T316">
            <v>123238.11</v>
          </cell>
          <cell r="AG316">
            <v>144056.90166666664</v>
          </cell>
          <cell r="AH316">
            <v>145035.19333333333</v>
          </cell>
          <cell r="AI316">
            <v>142770.35999999999</v>
          </cell>
          <cell r="AJ316">
            <v>140468.44333333333</v>
          </cell>
        </row>
        <row r="317">
          <cell r="Q317">
            <v>0</v>
          </cell>
          <cell r="R317">
            <v>0</v>
          </cell>
          <cell r="S317">
            <v>0</v>
          </cell>
          <cell r="T317">
            <v>0</v>
          </cell>
          <cell r="AG317">
            <v>0</v>
          </cell>
          <cell r="AH317">
            <v>0</v>
          </cell>
          <cell r="AI317">
            <v>0</v>
          </cell>
          <cell r="AJ317">
            <v>0</v>
          </cell>
        </row>
        <row r="318">
          <cell r="R318">
            <v>0</v>
          </cell>
          <cell r="S318">
            <v>0</v>
          </cell>
          <cell r="T318">
            <v>1327239.27</v>
          </cell>
          <cell r="AG318">
            <v>0</v>
          </cell>
          <cell r="AH318">
            <v>0</v>
          </cell>
          <cell r="AI318">
            <v>0</v>
          </cell>
          <cell r="AJ318">
            <v>55301.636250000003</v>
          </cell>
        </row>
        <row r="319">
          <cell r="Q319">
            <v>494245.66</v>
          </cell>
          <cell r="R319">
            <v>487684.88</v>
          </cell>
          <cell r="S319">
            <v>486044.67</v>
          </cell>
          <cell r="T319">
            <v>485497.93</v>
          </cell>
          <cell r="AG319">
            <v>563111.10916666675</v>
          </cell>
          <cell r="AH319">
            <v>554819.00624999998</v>
          </cell>
          <cell r="AI319">
            <v>546321.87833333341</v>
          </cell>
          <cell r="AJ319">
            <v>537938.65249999997</v>
          </cell>
        </row>
        <row r="320">
          <cell r="Q320">
            <v>338925.45</v>
          </cell>
          <cell r="R320">
            <v>263276.40000000002</v>
          </cell>
          <cell r="S320">
            <v>527410.32999999996</v>
          </cell>
          <cell r="T320">
            <v>742563.47</v>
          </cell>
          <cell r="AG320">
            <v>82554.491666666669</v>
          </cell>
          <cell r="AH320">
            <v>106562.85083333333</v>
          </cell>
          <cell r="AI320">
            <v>140507.96541666667</v>
          </cell>
          <cell r="AJ320">
            <v>190893.80375000005</v>
          </cell>
        </row>
        <row r="321">
          <cell r="Q321">
            <v>0</v>
          </cell>
          <cell r="R321">
            <v>0</v>
          </cell>
          <cell r="S321">
            <v>0</v>
          </cell>
          <cell r="T321">
            <v>0</v>
          </cell>
          <cell r="AG321">
            <v>0</v>
          </cell>
          <cell r="AH321">
            <v>0</v>
          </cell>
          <cell r="AI321">
            <v>0</v>
          </cell>
          <cell r="AJ321">
            <v>0</v>
          </cell>
        </row>
        <row r="322">
          <cell r="Q322">
            <v>0</v>
          </cell>
          <cell r="R322">
            <v>0</v>
          </cell>
          <cell r="S322">
            <v>0</v>
          </cell>
          <cell r="T322">
            <v>0</v>
          </cell>
          <cell r="AG322">
            <v>0</v>
          </cell>
          <cell r="AH322">
            <v>0</v>
          </cell>
          <cell r="AI322">
            <v>0</v>
          </cell>
          <cell r="AJ322">
            <v>0</v>
          </cell>
        </row>
        <row r="323">
          <cell r="Q323">
            <v>0</v>
          </cell>
          <cell r="R323">
            <v>0</v>
          </cell>
          <cell r="S323">
            <v>0</v>
          </cell>
          <cell r="T323">
            <v>0</v>
          </cell>
          <cell r="AG323">
            <v>0</v>
          </cell>
          <cell r="AH323">
            <v>0</v>
          </cell>
          <cell r="AI323">
            <v>0</v>
          </cell>
          <cell r="AJ323">
            <v>0</v>
          </cell>
        </row>
        <row r="324">
          <cell r="Q324">
            <v>0</v>
          </cell>
          <cell r="R324">
            <v>0</v>
          </cell>
          <cell r="S324">
            <v>0</v>
          </cell>
          <cell r="T324">
            <v>0</v>
          </cell>
          <cell r="AG324">
            <v>0</v>
          </cell>
          <cell r="AH324">
            <v>0</v>
          </cell>
          <cell r="AI324">
            <v>0</v>
          </cell>
          <cell r="AJ324">
            <v>0</v>
          </cell>
        </row>
        <row r="325">
          <cell r="Q325">
            <v>0</v>
          </cell>
          <cell r="R325">
            <v>0</v>
          </cell>
          <cell r="S325">
            <v>0</v>
          </cell>
          <cell r="T325">
            <v>0</v>
          </cell>
          <cell r="AG325">
            <v>-2932.5733333333333</v>
          </cell>
          <cell r="AH325">
            <v>0</v>
          </cell>
          <cell r="AI325">
            <v>0</v>
          </cell>
          <cell r="AJ325">
            <v>0</v>
          </cell>
        </row>
        <row r="326">
          <cell r="Q326">
            <v>0</v>
          </cell>
          <cell r="R326">
            <v>0</v>
          </cell>
          <cell r="S326">
            <v>0</v>
          </cell>
          <cell r="T326">
            <v>0</v>
          </cell>
          <cell r="AG326">
            <v>-1264.2662499999999</v>
          </cell>
          <cell r="AH326">
            <v>0</v>
          </cell>
          <cell r="AI326">
            <v>0</v>
          </cell>
          <cell r="AJ326">
            <v>0</v>
          </cell>
        </row>
        <row r="327">
          <cell r="Q327">
            <v>0</v>
          </cell>
          <cell r="R327">
            <v>0</v>
          </cell>
          <cell r="S327">
            <v>0</v>
          </cell>
          <cell r="T327">
            <v>0</v>
          </cell>
          <cell r="AG327">
            <v>0</v>
          </cell>
          <cell r="AH327">
            <v>0</v>
          </cell>
          <cell r="AI327">
            <v>0</v>
          </cell>
          <cell r="AJ327">
            <v>0</v>
          </cell>
        </row>
        <row r="328">
          <cell r="Q328">
            <v>4721021.2699999996</v>
          </cell>
          <cell r="R328">
            <v>5022948.6100000003</v>
          </cell>
          <cell r="S328">
            <v>4706055.5999999996</v>
          </cell>
          <cell r="T328">
            <v>4975534.68</v>
          </cell>
          <cell r="AG328">
            <v>5227346.2262500003</v>
          </cell>
          <cell r="AH328">
            <v>5170696.979166667</v>
          </cell>
          <cell r="AI328">
            <v>5127446.3566666665</v>
          </cell>
          <cell r="AJ328">
            <v>5097574.1729166666</v>
          </cell>
        </row>
        <row r="329">
          <cell r="Q329">
            <v>2836421.87</v>
          </cell>
          <cell r="R329">
            <v>2837027.87</v>
          </cell>
          <cell r="S329">
            <v>2843435.87</v>
          </cell>
          <cell r="T329">
            <v>2844733.87</v>
          </cell>
          <cell r="AG329">
            <v>2868952.8283333336</v>
          </cell>
          <cell r="AH329">
            <v>2866981.9116666671</v>
          </cell>
          <cell r="AI329">
            <v>2865009.4533333336</v>
          </cell>
          <cell r="AJ329">
            <v>2860710.0366666671</v>
          </cell>
        </row>
        <row r="330">
          <cell r="Q330">
            <v>-4721021.2699999996</v>
          </cell>
          <cell r="R330">
            <v>-5022948.6100000003</v>
          </cell>
          <cell r="S330">
            <v>-4706055.5999999996</v>
          </cell>
          <cell r="T330">
            <v>-4975534.68</v>
          </cell>
          <cell r="AG330">
            <v>-5199695.9237500001</v>
          </cell>
          <cell r="AH330">
            <v>-5144945.2716666674</v>
          </cell>
          <cell r="AI330">
            <v>-5110875.8554166667</v>
          </cell>
          <cell r="AJ330">
            <v>-5094196.8220833344</v>
          </cell>
        </row>
        <row r="331">
          <cell r="Q331">
            <v>2192286.79</v>
          </cell>
          <cell r="R331">
            <v>2192741.79</v>
          </cell>
          <cell r="S331">
            <v>2197549.79</v>
          </cell>
          <cell r="T331">
            <v>2198523.79</v>
          </cell>
          <cell r="AG331">
            <v>2216670.4983333326</v>
          </cell>
          <cell r="AH331">
            <v>2215202.5816666661</v>
          </cell>
          <cell r="AI331">
            <v>2213728.4149999996</v>
          </cell>
          <cell r="AJ331">
            <v>2210504.0399999996</v>
          </cell>
        </row>
        <row r="332">
          <cell r="Q332">
            <v>0</v>
          </cell>
          <cell r="R332">
            <v>0</v>
          </cell>
          <cell r="S332">
            <v>0</v>
          </cell>
          <cell r="T332">
            <v>0</v>
          </cell>
          <cell r="AG332">
            <v>0</v>
          </cell>
          <cell r="AH332">
            <v>0</v>
          </cell>
          <cell r="AI332">
            <v>0</v>
          </cell>
          <cell r="AJ332">
            <v>0</v>
          </cell>
        </row>
        <row r="333">
          <cell r="Q333">
            <v>10572727</v>
          </cell>
          <cell r="R333">
            <v>11552468.869999999</v>
          </cell>
          <cell r="S333">
            <v>11917323.93</v>
          </cell>
          <cell r="T333">
            <v>11910163.23</v>
          </cell>
          <cell r="AG333">
            <v>11436204.515000001</v>
          </cell>
          <cell r="AH333">
            <v>11375326.93125</v>
          </cell>
          <cell r="AI333">
            <v>11367516.997083336</v>
          </cell>
          <cell r="AJ333">
            <v>11397406.2675</v>
          </cell>
        </row>
        <row r="334">
          <cell r="Q334">
            <v>3848177.76</v>
          </cell>
          <cell r="R334">
            <v>4036266.64</v>
          </cell>
          <cell r="S334">
            <v>4146925.09</v>
          </cell>
          <cell r="T334">
            <v>4312676.6500000004</v>
          </cell>
          <cell r="AG334">
            <v>3872220.0808333331</v>
          </cell>
          <cell r="AH334">
            <v>3883457.6766666663</v>
          </cell>
          <cell r="AI334">
            <v>3909833.4575</v>
          </cell>
          <cell r="AJ334">
            <v>3946353.2608333342</v>
          </cell>
        </row>
        <row r="335">
          <cell r="Q335">
            <v>2147553.89</v>
          </cell>
          <cell r="R335">
            <v>2084706.86</v>
          </cell>
          <cell r="S335">
            <v>2104705.85</v>
          </cell>
          <cell r="T335">
            <v>2115371.46</v>
          </cell>
          <cell r="AG335">
            <v>2137950.2512500002</v>
          </cell>
          <cell r="AH335">
            <v>2133282.8966666665</v>
          </cell>
          <cell r="AI335">
            <v>2133379.1295833332</v>
          </cell>
          <cell r="AJ335">
            <v>2128090.17625</v>
          </cell>
        </row>
        <row r="336">
          <cell r="Q336">
            <v>2958340.19</v>
          </cell>
          <cell r="R336">
            <v>2965876.93</v>
          </cell>
          <cell r="S336">
            <v>2991432.79</v>
          </cell>
          <cell r="T336">
            <v>2991432.79</v>
          </cell>
          <cell r="AG336">
            <v>2499029.757916667</v>
          </cell>
          <cell r="AH336">
            <v>2625434.0229166667</v>
          </cell>
          <cell r="AI336">
            <v>2753217.1462500002</v>
          </cell>
          <cell r="AJ336">
            <v>2826932.6483333334</v>
          </cell>
        </row>
        <row r="337">
          <cell r="Q337">
            <v>0</v>
          </cell>
          <cell r="R337">
            <v>0</v>
          </cell>
          <cell r="S337">
            <v>0</v>
          </cell>
          <cell r="T337">
            <v>0</v>
          </cell>
          <cell r="AG337">
            <v>0</v>
          </cell>
          <cell r="AH337">
            <v>0</v>
          </cell>
          <cell r="AI337">
            <v>0</v>
          </cell>
          <cell r="AJ337">
            <v>0</v>
          </cell>
        </row>
        <row r="338">
          <cell r="Q338">
            <v>1422947.12</v>
          </cell>
          <cell r="R338">
            <v>1387386.15</v>
          </cell>
          <cell r="S338">
            <v>1400460.77</v>
          </cell>
          <cell r="T338">
            <v>1397633.47</v>
          </cell>
          <cell r="AG338">
            <v>1354044.1820833336</v>
          </cell>
          <cell r="AH338">
            <v>1365069.6045833335</v>
          </cell>
          <cell r="AI338">
            <v>1375282.7208333334</v>
          </cell>
          <cell r="AJ338">
            <v>1390398.9166666667</v>
          </cell>
        </row>
        <row r="339">
          <cell r="Q339">
            <v>0</v>
          </cell>
          <cell r="R339">
            <v>0</v>
          </cell>
          <cell r="S339">
            <v>0</v>
          </cell>
          <cell r="T339">
            <v>0</v>
          </cell>
          <cell r="AG339">
            <v>0</v>
          </cell>
          <cell r="AH339">
            <v>0</v>
          </cell>
          <cell r="AI339">
            <v>0</v>
          </cell>
          <cell r="AJ339">
            <v>0</v>
          </cell>
        </row>
        <row r="340">
          <cell r="Q340">
            <v>250817.5</v>
          </cell>
          <cell r="R340">
            <v>250817.5</v>
          </cell>
          <cell r="S340">
            <v>250817.5</v>
          </cell>
          <cell r="T340">
            <v>218545.64</v>
          </cell>
          <cell r="AG340">
            <v>181387.84208333332</v>
          </cell>
          <cell r="AH340">
            <v>186680.82750000001</v>
          </cell>
          <cell r="AI340">
            <v>192181.28833333333</v>
          </cell>
          <cell r="AJ340">
            <v>197548.02458333332</v>
          </cell>
        </row>
        <row r="341">
          <cell r="Q341">
            <v>42792.49</v>
          </cell>
          <cell r="R341">
            <v>42792.49</v>
          </cell>
          <cell r="S341">
            <v>42792.49</v>
          </cell>
          <cell r="T341">
            <v>42792.49</v>
          </cell>
          <cell r="AG341">
            <v>55403.834583333322</v>
          </cell>
          <cell r="AH341">
            <v>52580.572500000002</v>
          </cell>
          <cell r="AI341">
            <v>50102.60125</v>
          </cell>
          <cell r="AJ341">
            <v>48123.133333333331</v>
          </cell>
        </row>
        <row r="342">
          <cell r="Q342">
            <v>-21117.83</v>
          </cell>
          <cell r="R342">
            <v>-21117.83</v>
          </cell>
          <cell r="S342">
            <v>-21117.83</v>
          </cell>
          <cell r="T342">
            <v>-21117.83</v>
          </cell>
          <cell r="AG342">
            <v>-25958.445000000007</v>
          </cell>
          <cell r="AH342">
            <v>-25403.5625</v>
          </cell>
          <cell r="AI342">
            <v>-24856.050416666669</v>
          </cell>
          <cell r="AJ342">
            <v>-24296.507500000007</v>
          </cell>
        </row>
        <row r="343">
          <cell r="Q343">
            <v>22845369.129999999</v>
          </cell>
          <cell r="R343">
            <v>20681262.190000001</v>
          </cell>
          <cell r="S343">
            <v>19418665.23</v>
          </cell>
          <cell r="T343">
            <v>17992124.489999998</v>
          </cell>
          <cell r="AG343">
            <v>9032550.8670833353</v>
          </cell>
          <cell r="AH343">
            <v>10400541.503333334</v>
          </cell>
          <cell r="AI343">
            <v>11750515.9625</v>
          </cell>
          <cell r="AJ343">
            <v>13093148.199999997</v>
          </cell>
        </row>
        <row r="344">
          <cell r="Q344">
            <v>5226846.07</v>
          </cell>
          <cell r="R344">
            <v>5093439.28</v>
          </cell>
          <cell r="S344">
            <v>5021162.8499999996</v>
          </cell>
          <cell r="T344">
            <v>4228866.8899999997</v>
          </cell>
          <cell r="AG344">
            <v>6095338.3849999988</v>
          </cell>
          <cell r="AH344">
            <v>5811603.8716666661</v>
          </cell>
          <cell r="AI344">
            <v>5354133.2929166667</v>
          </cell>
          <cell r="AJ344">
            <v>4716344.9304166669</v>
          </cell>
        </row>
        <row r="345">
          <cell r="Q345">
            <v>16505606.880000001</v>
          </cell>
          <cell r="R345">
            <v>18142782.530000001</v>
          </cell>
          <cell r="S345">
            <v>17396206.16</v>
          </cell>
          <cell r="T345">
            <v>14258360.630000001</v>
          </cell>
          <cell r="AG345">
            <v>12512721.42375</v>
          </cell>
          <cell r="AH345">
            <v>12815895.775</v>
          </cell>
          <cell r="AI345">
            <v>13082496.1775</v>
          </cell>
          <cell r="AJ345">
            <v>13369987.371666664</v>
          </cell>
        </row>
        <row r="346">
          <cell r="Q346">
            <v>576201.30000000005</v>
          </cell>
          <cell r="R346">
            <v>576201.30000000005</v>
          </cell>
          <cell r="S346">
            <v>576201.30000000005</v>
          </cell>
          <cell r="T346">
            <v>576201.30000000005</v>
          </cell>
          <cell r="AG346">
            <v>541186.29999999993</v>
          </cell>
          <cell r="AH346">
            <v>555192.29999999993</v>
          </cell>
          <cell r="AI346">
            <v>569198.29999999993</v>
          </cell>
          <cell r="AJ346">
            <v>576201.29999999993</v>
          </cell>
        </row>
        <row r="347">
          <cell r="AG347">
            <v>0</v>
          </cell>
          <cell r="AH347">
            <v>0</v>
          </cell>
          <cell r="AI347">
            <v>0</v>
          </cell>
          <cell r="AJ347">
            <v>0</v>
          </cell>
        </row>
        <row r="348">
          <cell r="Q348">
            <v>6395.07</v>
          </cell>
          <cell r="R348">
            <v>5329.22</v>
          </cell>
          <cell r="S348">
            <v>4263.37</v>
          </cell>
          <cell r="T348">
            <v>3197.52</v>
          </cell>
          <cell r="AG348">
            <v>3630.0791666666678</v>
          </cell>
          <cell r="AH348">
            <v>3722.1850000000009</v>
          </cell>
          <cell r="AI348">
            <v>3797.5425</v>
          </cell>
          <cell r="AJ348">
            <v>3856.1516666666671</v>
          </cell>
        </row>
        <row r="349">
          <cell r="Q349">
            <v>0</v>
          </cell>
          <cell r="R349">
            <v>0</v>
          </cell>
          <cell r="S349">
            <v>0</v>
          </cell>
          <cell r="T349">
            <v>0</v>
          </cell>
          <cell r="AG349">
            <v>0</v>
          </cell>
          <cell r="AH349">
            <v>0</v>
          </cell>
          <cell r="AI349">
            <v>0</v>
          </cell>
          <cell r="AJ349">
            <v>0</v>
          </cell>
        </row>
        <row r="350">
          <cell r="Q350">
            <v>287570.48</v>
          </cell>
          <cell r="R350">
            <v>160216.94</v>
          </cell>
          <cell r="S350">
            <v>367613.4</v>
          </cell>
          <cell r="T350">
            <v>1484979.38</v>
          </cell>
          <cell r="AG350">
            <v>680741.73458333325</v>
          </cell>
          <cell r="AH350">
            <v>687369.44166666653</v>
          </cell>
          <cell r="AI350">
            <v>704366.15458333318</v>
          </cell>
          <cell r="AJ350">
            <v>727803.96166666655</v>
          </cell>
        </row>
        <row r="351">
          <cell r="Q351">
            <v>4845.53</v>
          </cell>
          <cell r="R351">
            <v>4240.51</v>
          </cell>
          <cell r="S351">
            <v>3635.49</v>
          </cell>
          <cell r="T351">
            <v>3030.47</v>
          </cell>
          <cell r="AG351">
            <v>6106.7104166666659</v>
          </cell>
          <cell r="AH351">
            <v>5456.1750000000002</v>
          </cell>
          <cell r="AI351">
            <v>4892.4370833333342</v>
          </cell>
          <cell r="AJ351">
            <v>4415.4966666666669</v>
          </cell>
        </row>
        <row r="352">
          <cell r="Q352">
            <v>5378</v>
          </cell>
          <cell r="R352">
            <v>4033.5</v>
          </cell>
          <cell r="S352">
            <v>2689</v>
          </cell>
          <cell r="T352">
            <v>1344.5</v>
          </cell>
          <cell r="AG352">
            <v>7462.1483333333335</v>
          </cell>
          <cell r="AH352">
            <v>7432.6633333333339</v>
          </cell>
          <cell r="AI352">
            <v>7411.6016666666665</v>
          </cell>
          <cell r="AJ352">
            <v>7398.9633333333331</v>
          </cell>
        </row>
        <row r="353">
          <cell r="Q353">
            <v>823670.69</v>
          </cell>
          <cell r="R353">
            <v>696952.12</v>
          </cell>
          <cell r="S353">
            <v>570233.55000000005</v>
          </cell>
          <cell r="T353">
            <v>443514.98</v>
          </cell>
          <cell r="AG353">
            <v>646609.08416666661</v>
          </cell>
          <cell r="AH353">
            <v>678762.72249999992</v>
          </cell>
          <cell r="AI353">
            <v>705557.41416666657</v>
          </cell>
          <cell r="AJ353">
            <v>726993.15916666656</v>
          </cell>
        </row>
        <row r="354">
          <cell r="Q354">
            <v>34041.68</v>
          </cell>
          <cell r="R354">
            <v>30083.35</v>
          </cell>
          <cell r="S354">
            <v>26125.02</v>
          </cell>
          <cell r="T354">
            <v>22166.69</v>
          </cell>
          <cell r="AG354">
            <v>15423.300000000001</v>
          </cell>
          <cell r="AH354">
            <v>17324.942500000001</v>
          </cell>
          <cell r="AI354">
            <v>18992.210000000003</v>
          </cell>
          <cell r="AJ354">
            <v>20425.102499999997</v>
          </cell>
        </row>
        <row r="355">
          <cell r="Q355">
            <v>0</v>
          </cell>
          <cell r="R355">
            <v>0</v>
          </cell>
          <cell r="S355">
            <v>0</v>
          </cell>
          <cell r="T355">
            <v>0</v>
          </cell>
          <cell r="AG355">
            <v>0</v>
          </cell>
          <cell r="AH355">
            <v>0</v>
          </cell>
          <cell r="AI355">
            <v>0</v>
          </cell>
          <cell r="AJ355">
            <v>0</v>
          </cell>
        </row>
        <row r="356">
          <cell r="Q356">
            <v>13681.06</v>
          </cell>
          <cell r="R356">
            <v>6840.57</v>
          </cell>
          <cell r="S356">
            <v>0</v>
          </cell>
          <cell r="T356">
            <v>88570.72</v>
          </cell>
          <cell r="AG356">
            <v>36650.659166666672</v>
          </cell>
          <cell r="AH356">
            <v>37163.356249999997</v>
          </cell>
          <cell r="AI356">
            <v>37334.254166666673</v>
          </cell>
          <cell r="AJ356">
            <v>37965.034999999996</v>
          </cell>
        </row>
        <row r="357">
          <cell r="Q357">
            <v>33187.5</v>
          </cell>
          <cell r="R357">
            <v>29500</v>
          </cell>
          <cell r="S357">
            <v>25812.5</v>
          </cell>
          <cell r="T357">
            <v>22125</v>
          </cell>
          <cell r="AG357">
            <v>22508.721666666665</v>
          </cell>
          <cell r="AH357">
            <v>22041.224999999995</v>
          </cell>
          <cell r="AI357">
            <v>21628.728333333336</v>
          </cell>
          <cell r="AJ357">
            <v>21271.231666666667</v>
          </cell>
        </row>
        <row r="358">
          <cell r="Q358">
            <v>759744</v>
          </cell>
          <cell r="R358">
            <v>633120</v>
          </cell>
          <cell r="S358">
            <v>506496</v>
          </cell>
          <cell r="T358">
            <v>379872</v>
          </cell>
          <cell r="AG358">
            <v>662932.37541666662</v>
          </cell>
          <cell r="AH358">
            <v>673328.78791666671</v>
          </cell>
          <cell r="AI358">
            <v>681834.94374999998</v>
          </cell>
          <cell r="AJ358">
            <v>688450.84291666665</v>
          </cell>
        </row>
        <row r="359">
          <cell r="Q359">
            <v>4313.3999999999996</v>
          </cell>
          <cell r="R359">
            <v>2156.7399999999998</v>
          </cell>
          <cell r="S359">
            <v>0</v>
          </cell>
          <cell r="T359">
            <v>24249.5</v>
          </cell>
          <cell r="AG359">
            <v>11853.29166666667</v>
          </cell>
          <cell r="AH359">
            <v>11859.599583333335</v>
          </cell>
          <cell r="AI359">
            <v>11861.703333333333</v>
          </cell>
          <cell r="AJ359">
            <v>11883.626666666665</v>
          </cell>
        </row>
        <row r="360">
          <cell r="Q360">
            <v>0</v>
          </cell>
          <cell r="R360">
            <v>0</v>
          </cell>
          <cell r="S360">
            <v>0</v>
          </cell>
          <cell r="T360">
            <v>0</v>
          </cell>
          <cell r="AG360">
            <v>0</v>
          </cell>
          <cell r="AH360">
            <v>0</v>
          </cell>
          <cell r="AI360">
            <v>0</v>
          </cell>
          <cell r="AJ360">
            <v>0</v>
          </cell>
        </row>
        <row r="361">
          <cell r="Q361">
            <v>0</v>
          </cell>
          <cell r="R361">
            <v>33333.339999999997</v>
          </cell>
          <cell r="S361">
            <v>16666.68</v>
          </cell>
          <cell r="T361">
            <v>0</v>
          </cell>
          <cell r="AG361">
            <v>28968.752499999999</v>
          </cell>
          <cell r="AH361">
            <v>29034.724999999995</v>
          </cell>
          <cell r="AI361">
            <v>29133.68416666667</v>
          </cell>
          <cell r="AJ361">
            <v>29166.670833333334</v>
          </cell>
        </row>
        <row r="362">
          <cell r="Q362">
            <v>0</v>
          </cell>
          <cell r="R362">
            <v>0</v>
          </cell>
          <cell r="S362">
            <v>0</v>
          </cell>
          <cell r="T362">
            <v>0</v>
          </cell>
          <cell r="AG362">
            <v>0</v>
          </cell>
          <cell r="AH362">
            <v>0</v>
          </cell>
          <cell r="AI362">
            <v>0</v>
          </cell>
          <cell r="AJ362">
            <v>0</v>
          </cell>
        </row>
        <row r="363">
          <cell r="Q363">
            <v>0</v>
          </cell>
          <cell r="R363">
            <v>0</v>
          </cell>
          <cell r="S363">
            <v>0</v>
          </cell>
          <cell r="T363">
            <v>0</v>
          </cell>
          <cell r="AG363">
            <v>0</v>
          </cell>
          <cell r="AH363">
            <v>0</v>
          </cell>
          <cell r="AI363">
            <v>0</v>
          </cell>
          <cell r="AJ363">
            <v>0</v>
          </cell>
        </row>
        <row r="364">
          <cell r="AG364">
            <v>0</v>
          </cell>
          <cell r="AH364">
            <v>0</v>
          </cell>
          <cell r="AI364">
            <v>0</v>
          </cell>
          <cell r="AJ364">
            <v>0</v>
          </cell>
        </row>
        <row r="365">
          <cell r="Q365">
            <v>0</v>
          </cell>
          <cell r="R365">
            <v>0</v>
          </cell>
          <cell r="S365">
            <v>0</v>
          </cell>
          <cell r="T365">
            <v>0</v>
          </cell>
          <cell r="AG365">
            <v>0</v>
          </cell>
          <cell r="AH365">
            <v>0</v>
          </cell>
          <cell r="AI365">
            <v>0</v>
          </cell>
          <cell r="AJ365">
            <v>0</v>
          </cell>
        </row>
        <row r="366">
          <cell r="Q366">
            <v>0</v>
          </cell>
          <cell r="R366">
            <v>0</v>
          </cell>
          <cell r="S366">
            <v>0</v>
          </cell>
          <cell r="T366">
            <v>0</v>
          </cell>
          <cell r="AG366">
            <v>0</v>
          </cell>
          <cell r="AH366">
            <v>0</v>
          </cell>
          <cell r="AI366">
            <v>0</v>
          </cell>
          <cell r="AJ366">
            <v>0</v>
          </cell>
        </row>
        <row r="367">
          <cell r="Q367">
            <v>0</v>
          </cell>
          <cell r="R367">
            <v>0</v>
          </cell>
          <cell r="S367">
            <v>0</v>
          </cell>
          <cell r="T367">
            <v>0</v>
          </cell>
          <cell r="AG367">
            <v>0</v>
          </cell>
          <cell r="AH367">
            <v>0</v>
          </cell>
          <cell r="AI367">
            <v>0</v>
          </cell>
          <cell r="AJ367">
            <v>0</v>
          </cell>
        </row>
        <row r="368">
          <cell r="Q368">
            <v>0</v>
          </cell>
          <cell r="R368">
            <v>0</v>
          </cell>
          <cell r="S368">
            <v>0</v>
          </cell>
          <cell r="T368">
            <v>0</v>
          </cell>
          <cell r="AG368">
            <v>0</v>
          </cell>
          <cell r="AH368">
            <v>0</v>
          </cell>
          <cell r="AI368">
            <v>0</v>
          </cell>
          <cell r="AJ368">
            <v>0</v>
          </cell>
        </row>
        <row r="369">
          <cell r="Q369">
            <v>0</v>
          </cell>
          <cell r="R369">
            <v>0</v>
          </cell>
          <cell r="S369">
            <v>0</v>
          </cell>
          <cell r="T369">
            <v>0</v>
          </cell>
          <cell r="AG369">
            <v>0</v>
          </cell>
          <cell r="AH369">
            <v>0</v>
          </cell>
          <cell r="AI369">
            <v>0</v>
          </cell>
          <cell r="AJ369">
            <v>0</v>
          </cell>
        </row>
        <row r="370">
          <cell r="Q370">
            <v>0</v>
          </cell>
          <cell r="R370">
            <v>0</v>
          </cell>
          <cell r="S370">
            <v>0</v>
          </cell>
          <cell r="T370">
            <v>0</v>
          </cell>
          <cell r="AG370">
            <v>0</v>
          </cell>
          <cell r="AH370">
            <v>0</v>
          </cell>
          <cell r="AI370">
            <v>0</v>
          </cell>
          <cell r="AJ370">
            <v>0</v>
          </cell>
        </row>
        <row r="371">
          <cell r="Q371">
            <v>0</v>
          </cell>
          <cell r="R371">
            <v>0</v>
          </cell>
          <cell r="S371">
            <v>0</v>
          </cell>
          <cell r="T371">
            <v>0</v>
          </cell>
          <cell r="AG371">
            <v>0</v>
          </cell>
          <cell r="AH371">
            <v>0</v>
          </cell>
          <cell r="AI371">
            <v>0</v>
          </cell>
          <cell r="AJ371">
            <v>0</v>
          </cell>
        </row>
        <row r="372">
          <cell r="Q372">
            <v>0</v>
          </cell>
          <cell r="R372">
            <v>0</v>
          </cell>
          <cell r="S372">
            <v>0</v>
          </cell>
          <cell r="T372">
            <v>0</v>
          </cell>
          <cell r="AG372">
            <v>0</v>
          </cell>
          <cell r="AH372">
            <v>0</v>
          </cell>
          <cell r="AI372">
            <v>0</v>
          </cell>
          <cell r="AJ372">
            <v>0</v>
          </cell>
        </row>
        <row r="373">
          <cell r="Q373">
            <v>0</v>
          </cell>
          <cell r="R373">
            <v>0</v>
          </cell>
          <cell r="S373">
            <v>0</v>
          </cell>
          <cell r="T373">
            <v>0</v>
          </cell>
          <cell r="AG373">
            <v>0</v>
          </cell>
          <cell r="AH373">
            <v>0</v>
          </cell>
          <cell r="AI373">
            <v>0</v>
          </cell>
          <cell r="AJ373">
            <v>0</v>
          </cell>
        </row>
        <row r="374">
          <cell r="Q374">
            <v>7619.56</v>
          </cell>
          <cell r="R374">
            <v>6708.22</v>
          </cell>
          <cell r="S374">
            <v>5782.88</v>
          </cell>
          <cell r="T374">
            <v>6082.21</v>
          </cell>
          <cell r="AG374">
            <v>6125.9758333333339</v>
          </cell>
          <cell r="AH374">
            <v>6051.3833333333341</v>
          </cell>
          <cell r="AI374">
            <v>5972.9291666666659</v>
          </cell>
          <cell r="AJ374">
            <v>5941.0579166666657</v>
          </cell>
        </row>
        <row r="375">
          <cell r="Q375">
            <v>634331.06000000006</v>
          </cell>
          <cell r="R375">
            <v>0</v>
          </cell>
          <cell r="S375">
            <v>0</v>
          </cell>
          <cell r="T375">
            <v>714302.59</v>
          </cell>
          <cell r="AG375">
            <v>414599.38166666665</v>
          </cell>
          <cell r="AH375">
            <v>394916.46500000003</v>
          </cell>
          <cell r="AI375">
            <v>394916.46500000003</v>
          </cell>
          <cell r="AJ375">
            <v>361459.99374999997</v>
          </cell>
        </row>
        <row r="376">
          <cell r="Q376">
            <v>68080.509999999995</v>
          </cell>
          <cell r="R376">
            <v>62843.51</v>
          </cell>
          <cell r="S376">
            <v>57606.51</v>
          </cell>
          <cell r="T376">
            <v>52369.51</v>
          </cell>
          <cell r="AG376">
            <v>99502.51</v>
          </cell>
          <cell r="AH376">
            <v>94265.51</v>
          </cell>
          <cell r="AI376">
            <v>89028.51</v>
          </cell>
          <cell r="AJ376">
            <v>83791.509999999995</v>
          </cell>
        </row>
        <row r="377">
          <cell r="Q377">
            <v>166029.35999999999</v>
          </cell>
          <cell r="R377">
            <v>110686.25</v>
          </cell>
          <cell r="S377">
            <v>55343.14</v>
          </cell>
          <cell r="T377">
            <v>664117.35</v>
          </cell>
          <cell r="AG377">
            <v>359695.8033333334</v>
          </cell>
          <cell r="AH377">
            <v>359714.93791666673</v>
          </cell>
          <cell r="AI377">
            <v>359726.41833333328</v>
          </cell>
          <cell r="AJ377">
            <v>359730.24500000005</v>
          </cell>
        </row>
        <row r="378">
          <cell r="Q378">
            <v>0</v>
          </cell>
          <cell r="R378">
            <v>0</v>
          </cell>
          <cell r="S378">
            <v>0</v>
          </cell>
          <cell r="T378">
            <v>0</v>
          </cell>
          <cell r="AG378">
            <v>0</v>
          </cell>
          <cell r="AH378">
            <v>0</v>
          </cell>
          <cell r="AI378">
            <v>0</v>
          </cell>
          <cell r="AJ378">
            <v>0</v>
          </cell>
        </row>
        <row r="379">
          <cell r="Q379">
            <v>0</v>
          </cell>
          <cell r="R379">
            <v>0</v>
          </cell>
          <cell r="S379">
            <v>0</v>
          </cell>
          <cell r="T379">
            <v>0</v>
          </cell>
          <cell r="AG379">
            <v>0</v>
          </cell>
          <cell r="AH379">
            <v>0</v>
          </cell>
          <cell r="AI379">
            <v>0</v>
          </cell>
          <cell r="AJ379">
            <v>0</v>
          </cell>
        </row>
        <row r="380">
          <cell r="Q380">
            <v>2649.96</v>
          </cell>
          <cell r="R380">
            <v>2384.96</v>
          </cell>
          <cell r="S380">
            <v>2119.96</v>
          </cell>
          <cell r="T380">
            <v>1854.96</v>
          </cell>
          <cell r="AG380">
            <v>1324.1266666666663</v>
          </cell>
          <cell r="AH380">
            <v>1349.4599999999998</v>
          </cell>
          <cell r="AI380">
            <v>1372.1266666666663</v>
          </cell>
          <cell r="AJ380">
            <v>1392.1266666666663</v>
          </cell>
        </row>
        <row r="381">
          <cell r="Q381">
            <v>6280.51</v>
          </cell>
          <cell r="R381">
            <v>6280.51</v>
          </cell>
          <cell r="S381">
            <v>6280.51</v>
          </cell>
          <cell r="T381">
            <v>12394.15</v>
          </cell>
          <cell r="AG381">
            <v>4972.0704166666674</v>
          </cell>
          <cell r="AH381">
            <v>5495.4462500000009</v>
          </cell>
          <cell r="AI381">
            <v>6018.8220833333353</v>
          </cell>
          <cell r="AJ381">
            <v>6535.2450000000017</v>
          </cell>
        </row>
        <row r="382">
          <cell r="AG382">
            <v>0</v>
          </cell>
          <cell r="AH382">
            <v>0</v>
          </cell>
          <cell r="AI382">
            <v>0</v>
          </cell>
          <cell r="AJ382">
            <v>0</v>
          </cell>
        </row>
        <row r="383">
          <cell r="Q383">
            <v>0</v>
          </cell>
          <cell r="R383">
            <v>40000</v>
          </cell>
          <cell r="S383">
            <v>39000</v>
          </cell>
          <cell r="T383">
            <v>38000</v>
          </cell>
          <cell r="AG383">
            <v>0</v>
          </cell>
          <cell r="AH383">
            <v>1666.6666666666667</v>
          </cell>
          <cell r="AI383">
            <v>4958.333333333333</v>
          </cell>
          <cell r="AJ383">
            <v>8166.666666666667</v>
          </cell>
        </row>
        <row r="384">
          <cell r="Q384">
            <v>8441.76</v>
          </cell>
          <cell r="R384">
            <v>478.82</v>
          </cell>
          <cell r="S384">
            <v>0</v>
          </cell>
          <cell r="T384">
            <v>0</v>
          </cell>
          <cell r="AG384">
            <v>43099.188750000001</v>
          </cell>
          <cell r="AH384">
            <v>35763.724583333336</v>
          </cell>
          <cell r="AI384">
            <v>28609.48166666667</v>
          </cell>
          <cell r="AJ384">
            <v>22508.146666666667</v>
          </cell>
        </row>
        <row r="385">
          <cell r="Q385">
            <v>18133.32</v>
          </cell>
          <cell r="R385">
            <v>15866.65</v>
          </cell>
          <cell r="S385">
            <v>13599.98</v>
          </cell>
          <cell r="T385">
            <v>11333.31</v>
          </cell>
          <cell r="AG385">
            <v>17780.018749999999</v>
          </cell>
          <cell r="AH385">
            <v>16673.905833333334</v>
          </cell>
          <cell r="AI385">
            <v>15715.352083333333</v>
          </cell>
          <cell r="AJ385">
            <v>14904.3575</v>
          </cell>
        </row>
        <row r="386">
          <cell r="Q386">
            <v>25200.9</v>
          </cell>
          <cell r="R386">
            <v>16800.62</v>
          </cell>
          <cell r="S386">
            <v>8400.34</v>
          </cell>
          <cell r="T386">
            <v>0</v>
          </cell>
          <cell r="AG386">
            <v>46166.786666666674</v>
          </cell>
          <cell r="AH386">
            <v>46186.123333333344</v>
          </cell>
          <cell r="AI386">
            <v>46197.726666666676</v>
          </cell>
          <cell r="AJ386">
            <v>46201.595000000001</v>
          </cell>
        </row>
        <row r="387">
          <cell r="Q387">
            <v>25200.89</v>
          </cell>
          <cell r="R387">
            <v>16800.61</v>
          </cell>
          <cell r="S387">
            <v>8400.33</v>
          </cell>
          <cell r="T387">
            <v>0</v>
          </cell>
          <cell r="AG387">
            <v>46166.798749999994</v>
          </cell>
          <cell r="AH387">
            <v>46186.127499999995</v>
          </cell>
          <cell r="AI387">
            <v>46197.722083333327</v>
          </cell>
          <cell r="AJ387">
            <v>46201.585833333324</v>
          </cell>
        </row>
        <row r="388">
          <cell r="Q388">
            <v>598138.18999999994</v>
          </cell>
          <cell r="R388">
            <v>586409.98</v>
          </cell>
          <cell r="S388">
            <v>574681.77</v>
          </cell>
          <cell r="T388">
            <v>562953.56000000006</v>
          </cell>
          <cell r="AG388">
            <v>668507.45000000019</v>
          </cell>
          <cell r="AH388">
            <v>656779.24000000022</v>
          </cell>
          <cell r="AI388">
            <v>645051.03000000014</v>
          </cell>
          <cell r="AJ388">
            <v>633322.81999999995</v>
          </cell>
        </row>
        <row r="389">
          <cell r="Q389">
            <v>2262000</v>
          </cell>
          <cell r="R389">
            <v>2262000</v>
          </cell>
          <cell r="S389">
            <v>1892466</v>
          </cell>
          <cell r="T389">
            <v>1399777</v>
          </cell>
          <cell r="AG389">
            <v>2212040.5683333334</v>
          </cell>
          <cell r="AH389">
            <v>2157290.5683333334</v>
          </cell>
          <cell r="AI389">
            <v>1982114.1516666666</v>
          </cell>
          <cell r="AJ389">
            <v>1843934.9679166668</v>
          </cell>
        </row>
        <row r="390">
          <cell r="Q390">
            <v>0</v>
          </cell>
          <cell r="R390">
            <v>0</v>
          </cell>
          <cell r="S390">
            <v>0</v>
          </cell>
          <cell r="T390">
            <v>0</v>
          </cell>
          <cell r="AG390">
            <v>150159.4325</v>
          </cell>
          <cell r="AH390">
            <v>150159.4325</v>
          </cell>
          <cell r="AI390">
            <v>150159.4325</v>
          </cell>
          <cell r="AJ390">
            <v>112619.57458333333</v>
          </cell>
        </row>
        <row r="391">
          <cell r="Q391">
            <v>0</v>
          </cell>
          <cell r="R391">
            <v>0</v>
          </cell>
          <cell r="S391">
            <v>0</v>
          </cell>
          <cell r="T391">
            <v>0</v>
          </cell>
          <cell r="AG391">
            <v>0</v>
          </cell>
          <cell r="AH391">
            <v>0</v>
          </cell>
          <cell r="AI391">
            <v>0</v>
          </cell>
          <cell r="AJ391">
            <v>0</v>
          </cell>
        </row>
        <row r="392">
          <cell r="Q392">
            <v>0</v>
          </cell>
          <cell r="R392">
            <v>0</v>
          </cell>
          <cell r="S392">
            <v>0</v>
          </cell>
          <cell r="T392">
            <v>0</v>
          </cell>
          <cell r="AG392">
            <v>0</v>
          </cell>
          <cell r="AH392">
            <v>0</v>
          </cell>
          <cell r="AI392">
            <v>0</v>
          </cell>
          <cell r="AJ392">
            <v>0</v>
          </cell>
        </row>
        <row r="393">
          <cell r="Q393">
            <v>50520.11</v>
          </cell>
          <cell r="R393">
            <v>44131.42</v>
          </cell>
          <cell r="S393">
            <v>38242.730000000003</v>
          </cell>
          <cell r="T393">
            <v>29832.04</v>
          </cell>
          <cell r="AG393">
            <v>43442.523333333324</v>
          </cell>
          <cell r="AH393">
            <v>43811.859999999993</v>
          </cell>
          <cell r="AI393">
            <v>44135.36333333332</v>
          </cell>
          <cell r="AJ393">
            <v>43483.69999999999</v>
          </cell>
        </row>
        <row r="394">
          <cell r="Q394">
            <v>39229.1</v>
          </cell>
          <cell r="R394">
            <v>26152.75</v>
          </cell>
          <cell r="S394">
            <v>13076.4</v>
          </cell>
          <cell r="T394">
            <v>145074.4</v>
          </cell>
          <cell r="AG394">
            <v>75516.625</v>
          </cell>
          <cell r="AH394">
            <v>73517.750416666662</v>
          </cell>
          <cell r="AI394">
            <v>72319.180000000008</v>
          </cell>
          <cell r="AJ394">
            <v>77964.737500000003</v>
          </cell>
        </row>
        <row r="395">
          <cell r="Q395">
            <v>0</v>
          </cell>
          <cell r="R395">
            <v>0</v>
          </cell>
          <cell r="S395">
            <v>0</v>
          </cell>
          <cell r="T395">
            <v>0</v>
          </cell>
          <cell r="AG395">
            <v>0</v>
          </cell>
          <cell r="AH395">
            <v>0</v>
          </cell>
          <cell r="AI395">
            <v>0</v>
          </cell>
          <cell r="AJ395">
            <v>0</v>
          </cell>
        </row>
        <row r="396">
          <cell r="Q396">
            <v>32466.61</v>
          </cell>
          <cell r="R396">
            <v>29144.94</v>
          </cell>
          <cell r="S396">
            <v>25823.27</v>
          </cell>
          <cell r="T396">
            <v>22501.599999999999</v>
          </cell>
          <cell r="AG396">
            <v>7594.2945833333333</v>
          </cell>
          <cell r="AH396">
            <v>10161.442499999999</v>
          </cell>
          <cell r="AI396">
            <v>12451.784583333334</v>
          </cell>
          <cell r="AJ396">
            <v>14465.320833333331</v>
          </cell>
        </row>
        <row r="397">
          <cell r="Q397">
            <v>38352.01</v>
          </cell>
          <cell r="R397">
            <v>34090.68</v>
          </cell>
          <cell r="S397">
            <v>29829.35</v>
          </cell>
          <cell r="T397">
            <v>25568.02</v>
          </cell>
          <cell r="AG397">
            <v>19879.167916666665</v>
          </cell>
          <cell r="AH397">
            <v>22897.613333333331</v>
          </cell>
          <cell r="AI397">
            <v>25560.947916666668</v>
          </cell>
          <cell r="AJ397">
            <v>26931.671666666665</v>
          </cell>
        </row>
        <row r="398">
          <cell r="Q398">
            <v>36720</v>
          </cell>
          <cell r="R398">
            <v>32640</v>
          </cell>
          <cell r="S398">
            <v>28560</v>
          </cell>
          <cell r="T398">
            <v>24480</v>
          </cell>
          <cell r="AG398">
            <v>19312.5</v>
          </cell>
          <cell r="AH398">
            <v>22202.5</v>
          </cell>
          <cell r="AI398">
            <v>24752.5</v>
          </cell>
          <cell r="AJ398">
            <v>26025</v>
          </cell>
        </row>
        <row r="399">
          <cell r="Q399">
            <v>0</v>
          </cell>
          <cell r="R399">
            <v>0</v>
          </cell>
          <cell r="S399">
            <v>0</v>
          </cell>
          <cell r="T399">
            <v>0</v>
          </cell>
          <cell r="AG399">
            <v>0</v>
          </cell>
          <cell r="AH399">
            <v>0</v>
          </cell>
          <cell r="AI399">
            <v>0</v>
          </cell>
          <cell r="AJ399">
            <v>0</v>
          </cell>
        </row>
        <row r="400">
          <cell r="Q400">
            <v>134299.78</v>
          </cell>
          <cell r="R400">
            <v>89533.2</v>
          </cell>
          <cell r="S400">
            <v>44766.62</v>
          </cell>
          <cell r="T400">
            <v>0</v>
          </cell>
          <cell r="AG400">
            <v>245653.81208333335</v>
          </cell>
          <cell r="AH400">
            <v>245966.26333333331</v>
          </cell>
          <cell r="AI400">
            <v>246153.73541666663</v>
          </cell>
          <cell r="AJ400">
            <v>246216.22666666665</v>
          </cell>
        </row>
        <row r="401">
          <cell r="AG401">
            <v>0</v>
          </cell>
          <cell r="AH401">
            <v>0</v>
          </cell>
          <cell r="AI401">
            <v>0</v>
          </cell>
          <cell r="AJ401">
            <v>0</v>
          </cell>
        </row>
        <row r="402">
          <cell r="Q402">
            <v>0</v>
          </cell>
          <cell r="R402">
            <v>0</v>
          </cell>
          <cell r="S402">
            <v>0</v>
          </cell>
          <cell r="T402">
            <v>0</v>
          </cell>
          <cell r="AG402">
            <v>0</v>
          </cell>
          <cell r="AH402">
            <v>0</v>
          </cell>
          <cell r="AI402">
            <v>0</v>
          </cell>
          <cell r="AJ402">
            <v>0</v>
          </cell>
        </row>
        <row r="403">
          <cell r="Q403">
            <v>64999.97</v>
          </cell>
          <cell r="R403">
            <v>43333.3</v>
          </cell>
          <cell r="S403">
            <v>21666.63</v>
          </cell>
          <cell r="T403">
            <v>0</v>
          </cell>
          <cell r="AG403">
            <v>111041.65541666669</v>
          </cell>
          <cell r="AH403">
            <v>115555.54166666667</v>
          </cell>
          <cell r="AI403">
            <v>118263.87208333334</v>
          </cell>
          <cell r="AJ403">
            <v>119166.64833333333</v>
          </cell>
        </row>
        <row r="404">
          <cell r="Q404">
            <v>0</v>
          </cell>
          <cell r="R404">
            <v>0</v>
          </cell>
          <cell r="S404">
            <v>0</v>
          </cell>
          <cell r="T404">
            <v>0</v>
          </cell>
          <cell r="AG404">
            <v>0</v>
          </cell>
          <cell r="AH404">
            <v>0</v>
          </cell>
          <cell r="AI404">
            <v>0</v>
          </cell>
          <cell r="AJ404">
            <v>0</v>
          </cell>
        </row>
        <row r="405">
          <cell r="Q405">
            <v>273544.59999999998</v>
          </cell>
          <cell r="R405">
            <v>700</v>
          </cell>
          <cell r="S405">
            <v>0</v>
          </cell>
          <cell r="T405">
            <v>0</v>
          </cell>
          <cell r="AG405">
            <v>58619.3675</v>
          </cell>
          <cell r="AH405">
            <v>54394.345416666671</v>
          </cell>
          <cell r="AI405">
            <v>35465.279583333329</v>
          </cell>
          <cell r="AJ405">
            <v>24513.716666666664</v>
          </cell>
        </row>
        <row r="406">
          <cell r="Q406">
            <v>0</v>
          </cell>
          <cell r="R406">
            <v>0</v>
          </cell>
          <cell r="S406">
            <v>0</v>
          </cell>
          <cell r="T406">
            <v>0</v>
          </cell>
          <cell r="AG406">
            <v>0</v>
          </cell>
          <cell r="AH406">
            <v>0</v>
          </cell>
          <cell r="AI406">
            <v>0</v>
          </cell>
          <cell r="AJ406">
            <v>0</v>
          </cell>
        </row>
        <row r="407">
          <cell r="Q407">
            <v>0</v>
          </cell>
          <cell r="R407">
            <v>0</v>
          </cell>
          <cell r="S407">
            <v>0</v>
          </cell>
          <cell r="T407">
            <v>0</v>
          </cell>
          <cell r="AG407">
            <v>0</v>
          </cell>
          <cell r="AH407">
            <v>0</v>
          </cell>
          <cell r="AI407">
            <v>0</v>
          </cell>
          <cell r="AJ407">
            <v>0</v>
          </cell>
        </row>
        <row r="408">
          <cell r="Q408">
            <v>0</v>
          </cell>
          <cell r="R408">
            <v>0</v>
          </cell>
          <cell r="S408">
            <v>0</v>
          </cell>
          <cell r="T408">
            <v>0</v>
          </cell>
          <cell r="AG408">
            <v>649.12708333333319</v>
          </cell>
          <cell r="AH408">
            <v>523.48458333333326</v>
          </cell>
          <cell r="AI408">
            <v>523.30583333333323</v>
          </cell>
          <cell r="AJ408">
            <v>554.35749999999996</v>
          </cell>
        </row>
        <row r="409">
          <cell r="Q409">
            <v>0</v>
          </cell>
          <cell r="R409">
            <v>0</v>
          </cell>
          <cell r="S409">
            <v>0</v>
          </cell>
          <cell r="T409">
            <v>0</v>
          </cell>
          <cell r="AG409">
            <v>0</v>
          </cell>
          <cell r="AH409">
            <v>0</v>
          </cell>
          <cell r="AI409">
            <v>0</v>
          </cell>
          <cell r="AJ409">
            <v>0</v>
          </cell>
        </row>
        <row r="410">
          <cell r="Q410">
            <v>0</v>
          </cell>
          <cell r="R410">
            <v>0</v>
          </cell>
          <cell r="S410">
            <v>0</v>
          </cell>
          <cell r="T410">
            <v>0</v>
          </cell>
          <cell r="AG410">
            <v>0</v>
          </cell>
          <cell r="AH410">
            <v>0</v>
          </cell>
          <cell r="AI410">
            <v>0</v>
          </cell>
          <cell r="AJ410">
            <v>0</v>
          </cell>
        </row>
        <row r="411">
          <cell r="Q411">
            <v>331164.63</v>
          </cell>
          <cell r="R411">
            <v>331164.63</v>
          </cell>
          <cell r="S411">
            <v>331164.63</v>
          </cell>
          <cell r="T411">
            <v>0</v>
          </cell>
          <cell r="AG411">
            <v>71331.551250000004</v>
          </cell>
          <cell r="AH411">
            <v>98928.603750000009</v>
          </cell>
          <cell r="AI411">
            <v>126525.65625</v>
          </cell>
          <cell r="AJ411">
            <v>111557.67</v>
          </cell>
        </row>
        <row r="412">
          <cell r="Q412">
            <v>18240</v>
          </cell>
          <cell r="R412">
            <v>22800</v>
          </cell>
          <cell r="S412">
            <v>27878.16</v>
          </cell>
          <cell r="T412">
            <v>32647.25</v>
          </cell>
          <cell r="AG412">
            <v>9500</v>
          </cell>
          <cell r="AH412">
            <v>10450</v>
          </cell>
          <cell r="AI412">
            <v>11801.590000000002</v>
          </cell>
          <cell r="AJ412">
            <v>13373.482083333334</v>
          </cell>
        </row>
        <row r="413">
          <cell r="Q413">
            <v>0</v>
          </cell>
          <cell r="R413">
            <v>0</v>
          </cell>
          <cell r="S413">
            <v>0</v>
          </cell>
          <cell r="T413">
            <v>0</v>
          </cell>
          <cell r="AG413">
            <v>0</v>
          </cell>
          <cell r="AH413">
            <v>0</v>
          </cell>
          <cell r="AI413">
            <v>0</v>
          </cell>
          <cell r="AJ413">
            <v>0</v>
          </cell>
        </row>
        <row r="414">
          <cell r="Q414">
            <v>0</v>
          </cell>
          <cell r="R414">
            <v>0</v>
          </cell>
          <cell r="S414">
            <v>0</v>
          </cell>
          <cell r="T414">
            <v>0</v>
          </cell>
          <cell r="AG414">
            <v>0</v>
          </cell>
          <cell r="AH414">
            <v>0</v>
          </cell>
          <cell r="AI414">
            <v>0</v>
          </cell>
          <cell r="AJ414">
            <v>0</v>
          </cell>
        </row>
        <row r="415">
          <cell r="Q415">
            <v>0</v>
          </cell>
          <cell r="R415">
            <v>0</v>
          </cell>
          <cell r="S415">
            <v>0</v>
          </cell>
          <cell r="T415">
            <v>0</v>
          </cell>
          <cell r="AG415">
            <v>0</v>
          </cell>
          <cell r="AH415">
            <v>0</v>
          </cell>
          <cell r="AI415">
            <v>0</v>
          </cell>
          <cell r="AJ415">
            <v>0</v>
          </cell>
        </row>
        <row r="416">
          <cell r="Q416">
            <v>0</v>
          </cell>
          <cell r="R416">
            <v>0</v>
          </cell>
          <cell r="S416">
            <v>0</v>
          </cell>
          <cell r="T416">
            <v>0</v>
          </cell>
          <cell r="AG416">
            <v>0</v>
          </cell>
          <cell r="AH416">
            <v>0</v>
          </cell>
          <cell r="AI416">
            <v>0</v>
          </cell>
          <cell r="AJ416">
            <v>0</v>
          </cell>
        </row>
        <row r="417">
          <cell r="Q417">
            <v>0</v>
          </cell>
          <cell r="R417">
            <v>0</v>
          </cell>
          <cell r="S417">
            <v>0</v>
          </cell>
          <cell r="T417">
            <v>0</v>
          </cell>
          <cell r="AG417">
            <v>0</v>
          </cell>
          <cell r="AH417">
            <v>0</v>
          </cell>
          <cell r="AI417">
            <v>0</v>
          </cell>
          <cell r="AJ417">
            <v>0</v>
          </cell>
        </row>
        <row r="418">
          <cell r="Q418">
            <v>0</v>
          </cell>
          <cell r="R418">
            <v>0</v>
          </cell>
          <cell r="S418">
            <v>0</v>
          </cell>
          <cell r="T418">
            <v>0</v>
          </cell>
          <cell r="AG418">
            <v>0</v>
          </cell>
          <cell r="AH418">
            <v>0</v>
          </cell>
          <cell r="AI418">
            <v>0</v>
          </cell>
          <cell r="AJ418">
            <v>0</v>
          </cell>
        </row>
        <row r="419">
          <cell r="Q419">
            <v>728.34</v>
          </cell>
          <cell r="R419">
            <v>726.62</v>
          </cell>
          <cell r="S419">
            <v>724.88</v>
          </cell>
          <cell r="T419">
            <v>723.13</v>
          </cell>
          <cell r="AG419">
            <v>738.33416666666665</v>
          </cell>
          <cell r="AH419">
            <v>736.68666666666684</v>
          </cell>
          <cell r="AI419">
            <v>735.02708333333339</v>
          </cell>
          <cell r="AJ419">
            <v>733.35458333333338</v>
          </cell>
        </row>
        <row r="420">
          <cell r="Q420">
            <v>0</v>
          </cell>
          <cell r="R420">
            <v>0</v>
          </cell>
          <cell r="S420">
            <v>0</v>
          </cell>
          <cell r="T420">
            <v>0</v>
          </cell>
          <cell r="AG420">
            <v>0</v>
          </cell>
          <cell r="AH420">
            <v>0</v>
          </cell>
          <cell r="AI420">
            <v>0</v>
          </cell>
          <cell r="AJ420">
            <v>0</v>
          </cell>
        </row>
        <row r="421">
          <cell r="Q421">
            <v>0</v>
          </cell>
          <cell r="R421">
            <v>0</v>
          </cell>
          <cell r="S421">
            <v>0</v>
          </cell>
          <cell r="T421">
            <v>0</v>
          </cell>
          <cell r="AG421">
            <v>0</v>
          </cell>
          <cell r="AH421">
            <v>0</v>
          </cell>
          <cell r="AI421">
            <v>0</v>
          </cell>
          <cell r="AJ421">
            <v>0</v>
          </cell>
        </row>
        <row r="422">
          <cell r="Q422">
            <v>0</v>
          </cell>
          <cell r="R422">
            <v>0</v>
          </cell>
          <cell r="S422">
            <v>0</v>
          </cell>
          <cell r="T422">
            <v>0</v>
          </cell>
          <cell r="AG422">
            <v>0</v>
          </cell>
          <cell r="AH422">
            <v>0</v>
          </cell>
          <cell r="AI422">
            <v>0</v>
          </cell>
          <cell r="AJ422">
            <v>0</v>
          </cell>
        </row>
        <row r="423">
          <cell r="Q423">
            <v>0</v>
          </cell>
          <cell r="R423">
            <v>0</v>
          </cell>
          <cell r="S423">
            <v>0</v>
          </cell>
          <cell r="T423">
            <v>0</v>
          </cell>
          <cell r="AG423">
            <v>0</v>
          </cell>
          <cell r="AH423">
            <v>0</v>
          </cell>
          <cell r="AI423">
            <v>0</v>
          </cell>
          <cell r="AJ423">
            <v>0</v>
          </cell>
        </row>
        <row r="424">
          <cell r="Q424">
            <v>0</v>
          </cell>
          <cell r="R424">
            <v>0</v>
          </cell>
          <cell r="S424">
            <v>0</v>
          </cell>
          <cell r="T424">
            <v>0</v>
          </cell>
          <cell r="AG424">
            <v>-1.0275000000000001</v>
          </cell>
          <cell r="AH424">
            <v>-0.97291666666666654</v>
          </cell>
          <cell r="AI424">
            <v>-0.91833333333333333</v>
          </cell>
          <cell r="AJ424">
            <v>-0.91833333333333333</v>
          </cell>
        </row>
        <row r="425">
          <cell r="Q425">
            <v>0</v>
          </cell>
          <cell r="R425">
            <v>0</v>
          </cell>
          <cell r="S425">
            <v>0</v>
          </cell>
          <cell r="T425">
            <v>0</v>
          </cell>
          <cell r="AG425">
            <v>0</v>
          </cell>
          <cell r="AH425">
            <v>0</v>
          </cell>
          <cell r="AI425">
            <v>0</v>
          </cell>
          <cell r="AJ425">
            <v>0</v>
          </cell>
        </row>
        <row r="426">
          <cell r="Q426">
            <v>0</v>
          </cell>
          <cell r="R426">
            <v>0</v>
          </cell>
          <cell r="S426">
            <v>0</v>
          </cell>
          <cell r="T426">
            <v>0</v>
          </cell>
          <cell r="AG426">
            <v>2.4683333333333333</v>
          </cell>
          <cell r="AH426">
            <v>1.2341666666666666</v>
          </cell>
          <cell r="AI426">
            <v>0</v>
          </cell>
          <cell r="AJ426">
            <v>0</v>
          </cell>
        </row>
        <row r="427">
          <cell r="Q427">
            <v>2423.96</v>
          </cell>
          <cell r="R427">
            <v>0</v>
          </cell>
          <cell r="S427">
            <v>197.19</v>
          </cell>
          <cell r="T427">
            <v>394.38</v>
          </cell>
          <cell r="AG427">
            <v>1110.9816666666668</v>
          </cell>
          <cell r="AH427">
            <v>1211.9800000000002</v>
          </cell>
          <cell r="AI427">
            <v>1211.0145833333333</v>
          </cell>
          <cell r="AJ427">
            <v>1208.1183333333333</v>
          </cell>
        </row>
        <row r="428">
          <cell r="AG428">
            <v>0</v>
          </cell>
          <cell r="AH428">
            <v>0</v>
          </cell>
          <cell r="AI428">
            <v>0</v>
          </cell>
          <cell r="AJ428">
            <v>0</v>
          </cell>
        </row>
        <row r="429">
          <cell r="Q429">
            <v>55401936</v>
          </cell>
          <cell r="R429">
            <v>64177637</v>
          </cell>
          <cell r="S429">
            <v>73606449</v>
          </cell>
          <cell r="T429">
            <v>76285086</v>
          </cell>
          <cell r="AG429">
            <v>58614595.25</v>
          </cell>
          <cell r="AH429">
            <v>58614925.125</v>
          </cell>
          <cell r="AI429">
            <v>58856908.666666664</v>
          </cell>
          <cell r="AJ429">
            <v>59323146</v>
          </cell>
        </row>
        <row r="430">
          <cell r="Q430">
            <v>13122447.779999999</v>
          </cell>
          <cell r="R430">
            <v>27049081.449999999</v>
          </cell>
          <cell r="S430">
            <v>51367848.539999999</v>
          </cell>
          <cell r="T430">
            <v>54822019.439999998</v>
          </cell>
          <cell r="AG430">
            <v>22637718.637916666</v>
          </cell>
          <cell r="AH430">
            <v>22258855.065833334</v>
          </cell>
          <cell r="AI430">
            <v>22736267.760416668</v>
          </cell>
          <cell r="AJ430">
            <v>24130487.860833332</v>
          </cell>
        </row>
        <row r="431">
          <cell r="Q431">
            <v>934907.55</v>
          </cell>
          <cell r="R431">
            <v>867011.08</v>
          </cell>
          <cell r="S431">
            <v>867011.08</v>
          </cell>
          <cell r="T431">
            <v>691290.36</v>
          </cell>
          <cell r="AG431">
            <v>1086343.9495833335</v>
          </cell>
          <cell r="AH431">
            <v>1063393.2733333334</v>
          </cell>
          <cell r="AI431">
            <v>1049241.9883333335</v>
          </cell>
          <cell r="AJ431">
            <v>1027044.9504166668</v>
          </cell>
        </row>
        <row r="432">
          <cell r="Q432">
            <v>-56336844</v>
          </cell>
          <cell r="R432">
            <v>-65044648</v>
          </cell>
          <cell r="S432">
            <v>-74473460</v>
          </cell>
          <cell r="T432">
            <v>-76976376</v>
          </cell>
          <cell r="AG432">
            <v>-37783158.25</v>
          </cell>
          <cell r="AH432">
            <v>-42840720.416666664</v>
          </cell>
          <cell r="AI432">
            <v>-48653974.916666664</v>
          </cell>
          <cell r="AJ432">
            <v>-54964384.75</v>
          </cell>
        </row>
        <row r="433">
          <cell r="Q433">
            <v>-13122448</v>
          </cell>
          <cell r="R433">
            <v>-26602543</v>
          </cell>
          <cell r="S433">
            <v>-51367849</v>
          </cell>
          <cell r="T433">
            <v>-54822020</v>
          </cell>
          <cell r="AG433">
            <v>-16492420.083333334</v>
          </cell>
          <cell r="AH433">
            <v>-18147628.041666668</v>
          </cell>
          <cell r="AI433">
            <v>-21396394.375</v>
          </cell>
          <cell r="AJ433">
            <v>-25820972.25</v>
          </cell>
        </row>
        <row r="434">
          <cell r="Q434">
            <v>10416107.560000001</v>
          </cell>
          <cell r="R434">
            <v>10396908.32</v>
          </cell>
          <cell r="S434">
            <v>6464341.4100000001</v>
          </cell>
          <cell r="T434">
            <v>0</v>
          </cell>
          <cell r="AG434">
            <v>1383664.6833333333</v>
          </cell>
          <cell r="AH434">
            <v>1868508.0899999999</v>
          </cell>
          <cell r="AI434">
            <v>2257462.8604166671</v>
          </cell>
          <cell r="AJ434">
            <v>2404107.2683333335</v>
          </cell>
        </row>
        <row r="435">
          <cell r="Q435">
            <v>-280083</v>
          </cell>
          <cell r="R435">
            <v>-199328</v>
          </cell>
          <cell r="S435">
            <v>-290528</v>
          </cell>
          <cell r="T435">
            <v>0</v>
          </cell>
          <cell r="AG435">
            <v>252788.125</v>
          </cell>
          <cell r="AH435">
            <v>232812.66666666666</v>
          </cell>
          <cell r="AI435">
            <v>212402</v>
          </cell>
          <cell r="AJ435">
            <v>195989.33333333334</v>
          </cell>
        </row>
        <row r="436">
          <cell r="Q436">
            <v>4297216</v>
          </cell>
          <cell r="R436">
            <v>4297216</v>
          </cell>
          <cell r="S436">
            <v>4297216</v>
          </cell>
          <cell r="T436">
            <v>7592985</v>
          </cell>
          <cell r="AG436">
            <v>2955821.5</v>
          </cell>
          <cell r="AH436">
            <v>3313922.8333333335</v>
          </cell>
          <cell r="AI436">
            <v>3672024.1666666665</v>
          </cell>
          <cell r="AJ436">
            <v>4167449.2083333335</v>
          </cell>
        </row>
        <row r="437">
          <cell r="Q437">
            <v>-59899</v>
          </cell>
          <cell r="R437">
            <v>-59899</v>
          </cell>
          <cell r="S437">
            <v>-59899</v>
          </cell>
          <cell r="T437">
            <v>0</v>
          </cell>
          <cell r="AG437">
            <v>2899347.4583333335</v>
          </cell>
          <cell r="AH437">
            <v>2894355.875</v>
          </cell>
          <cell r="AI437">
            <v>2889364.2916666665</v>
          </cell>
          <cell r="AJ437">
            <v>2735310.375</v>
          </cell>
        </row>
        <row r="438">
          <cell r="Q438">
            <v>8910029</v>
          </cell>
          <cell r="R438">
            <v>8910029</v>
          </cell>
          <cell r="S438">
            <v>8910029</v>
          </cell>
          <cell r="T438">
            <v>8624115</v>
          </cell>
          <cell r="AG438">
            <v>7243287.625</v>
          </cell>
          <cell r="AH438">
            <v>7985790.041666667</v>
          </cell>
          <cell r="AI438">
            <v>8728292.458333334</v>
          </cell>
          <cell r="AJ438">
            <v>9047638.958333334</v>
          </cell>
        </row>
        <row r="439">
          <cell r="AG439">
            <v>0</v>
          </cell>
          <cell r="AH439">
            <v>0</v>
          </cell>
          <cell r="AI439">
            <v>0</v>
          </cell>
          <cell r="AJ439">
            <v>0</v>
          </cell>
        </row>
        <row r="440">
          <cell r="AG440">
            <v>0</v>
          </cell>
          <cell r="AH440">
            <v>0</v>
          </cell>
          <cell r="AI440">
            <v>0</v>
          </cell>
          <cell r="AJ440">
            <v>0</v>
          </cell>
        </row>
        <row r="441">
          <cell r="Q441">
            <v>0</v>
          </cell>
          <cell r="R441">
            <v>0</v>
          </cell>
          <cell r="S441">
            <v>0</v>
          </cell>
          <cell r="T441">
            <v>0</v>
          </cell>
          <cell r="AG441">
            <v>0</v>
          </cell>
          <cell r="AH441">
            <v>0</v>
          </cell>
          <cell r="AI441">
            <v>0</v>
          </cell>
          <cell r="AJ441">
            <v>0</v>
          </cell>
        </row>
        <row r="442">
          <cell r="Q442">
            <v>0</v>
          </cell>
          <cell r="R442">
            <v>0</v>
          </cell>
          <cell r="S442">
            <v>0</v>
          </cell>
          <cell r="T442">
            <v>0</v>
          </cell>
          <cell r="AG442">
            <v>0</v>
          </cell>
          <cell r="AH442">
            <v>0</v>
          </cell>
          <cell r="AI442">
            <v>0</v>
          </cell>
          <cell r="AJ442">
            <v>0</v>
          </cell>
        </row>
        <row r="443">
          <cell r="Q443">
            <v>1484498.2</v>
          </cell>
          <cell r="R443">
            <v>1476087.45</v>
          </cell>
          <cell r="S443">
            <v>1467676.7</v>
          </cell>
          <cell r="T443">
            <v>1459265.95</v>
          </cell>
          <cell r="AG443">
            <v>1534962.6999999995</v>
          </cell>
          <cell r="AH443">
            <v>1526551.9499999995</v>
          </cell>
          <cell r="AI443">
            <v>1518141.1999999995</v>
          </cell>
          <cell r="AJ443">
            <v>1509730.4499999995</v>
          </cell>
        </row>
        <row r="444">
          <cell r="Q444">
            <v>0</v>
          </cell>
          <cell r="R444">
            <v>0</v>
          </cell>
          <cell r="S444">
            <v>0</v>
          </cell>
          <cell r="T444">
            <v>0</v>
          </cell>
          <cell r="AG444">
            <v>0</v>
          </cell>
          <cell r="AH444">
            <v>0</v>
          </cell>
          <cell r="AI444">
            <v>0</v>
          </cell>
          <cell r="AJ444">
            <v>0</v>
          </cell>
        </row>
        <row r="445">
          <cell r="Q445">
            <v>84854</v>
          </cell>
          <cell r="R445">
            <v>84436</v>
          </cell>
          <cell r="S445">
            <v>84018</v>
          </cell>
          <cell r="T445">
            <v>83600</v>
          </cell>
          <cell r="AG445">
            <v>87362</v>
          </cell>
          <cell r="AH445">
            <v>86944</v>
          </cell>
          <cell r="AI445">
            <v>86526</v>
          </cell>
          <cell r="AJ445">
            <v>86108</v>
          </cell>
        </row>
        <row r="446">
          <cell r="Q446">
            <v>0</v>
          </cell>
          <cell r="R446">
            <v>0</v>
          </cell>
          <cell r="S446">
            <v>0</v>
          </cell>
          <cell r="T446">
            <v>0</v>
          </cell>
          <cell r="AG446">
            <v>145417.71875</v>
          </cell>
          <cell r="AH446">
            <v>124156.23708333331</v>
          </cell>
          <cell r="AI446">
            <v>102984.79375</v>
          </cell>
          <cell r="AJ446">
            <v>81903.388749999998</v>
          </cell>
        </row>
        <row r="447">
          <cell r="Q447">
            <v>92251.75</v>
          </cell>
          <cell r="R447">
            <v>91339.22</v>
          </cell>
          <cell r="S447">
            <v>90426.69</v>
          </cell>
          <cell r="T447">
            <v>89514.16</v>
          </cell>
          <cell r="AG447">
            <v>212115.30374999999</v>
          </cell>
          <cell r="AH447">
            <v>198498.30041666667</v>
          </cell>
          <cell r="AI447">
            <v>185266.15208333335</v>
          </cell>
          <cell r="AJ447">
            <v>172418.85874999998</v>
          </cell>
        </row>
        <row r="448">
          <cell r="Q448">
            <v>405214.23</v>
          </cell>
          <cell r="R448">
            <v>398551.98</v>
          </cell>
          <cell r="S448">
            <v>391889.73</v>
          </cell>
          <cell r="T448">
            <v>385227.48</v>
          </cell>
          <cell r="AG448">
            <v>445187.73</v>
          </cell>
          <cell r="AH448">
            <v>438525.48</v>
          </cell>
          <cell r="AI448">
            <v>431863.23</v>
          </cell>
          <cell r="AJ448">
            <v>425200.98</v>
          </cell>
        </row>
        <row r="449">
          <cell r="Q449">
            <v>43695.22</v>
          </cell>
          <cell r="R449">
            <v>42545.35</v>
          </cell>
          <cell r="S449">
            <v>41395.480000000003</v>
          </cell>
          <cell r="T449">
            <v>40245.61</v>
          </cell>
          <cell r="AG449">
            <v>50594.44</v>
          </cell>
          <cell r="AH449">
            <v>49444.57</v>
          </cell>
          <cell r="AI449">
            <v>48294.69999999999</v>
          </cell>
          <cell r="AJ449">
            <v>47144.829999999994</v>
          </cell>
        </row>
        <row r="450">
          <cell r="Q450">
            <v>186410.3</v>
          </cell>
          <cell r="R450">
            <v>181750.04</v>
          </cell>
          <cell r="S450">
            <v>177089.78</v>
          </cell>
          <cell r="T450">
            <v>172429.52</v>
          </cell>
          <cell r="AG450">
            <v>214371.86000000002</v>
          </cell>
          <cell r="AH450">
            <v>209711.6</v>
          </cell>
          <cell r="AI450">
            <v>205051.34</v>
          </cell>
          <cell r="AJ450">
            <v>200391.08000000005</v>
          </cell>
        </row>
        <row r="451">
          <cell r="Q451">
            <v>0</v>
          </cell>
          <cell r="R451">
            <v>0</v>
          </cell>
          <cell r="S451">
            <v>0</v>
          </cell>
          <cell r="T451">
            <v>0</v>
          </cell>
          <cell r="AG451">
            <v>12793.300833333333</v>
          </cell>
          <cell r="AH451">
            <v>11037.510416666666</v>
          </cell>
          <cell r="AI451">
            <v>9297.189166666667</v>
          </cell>
          <cell r="AJ451">
            <v>7572.3370833333329</v>
          </cell>
        </row>
        <row r="452">
          <cell r="Q452">
            <v>0</v>
          </cell>
          <cell r="R452">
            <v>0</v>
          </cell>
          <cell r="S452">
            <v>0</v>
          </cell>
          <cell r="T452">
            <v>0</v>
          </cell>
          <cell r="AG452">
            <v>11189.38875</v>
          </cell>
          <cell r="AH452">
            <v>9068.2708333333339</v>
          </cell>
          <cell r="AI452">
            <v>6986.0720833333326</v>
          </cell>
          <cell r="AJ452">
            <v>4942.7924999999996</v>
          </cell>
        </row>
        <row r="453">
          <cell r="Q453">
            <v>0</v>
          </cell>
          <cell r="R453">
            <v>0</v>
          </cell>
          <cell r="S453">
            <v>0</v>
          </cell>
          <cell r="T453">
            <v>0</v>
          </cell>
          <cell r="AG453">
            <v>208644.91</v>
          </cell>
          <cell r="AH453">
            <v>170331.04333333333</v>
          </cell>
          <cell r="AI453">
            <v>132187.08333333334</v>
          </cell>
          <cell r="AJ453">
            <v>94213.030000000013</v>
          </cell>
        </row>
        <row r="454">
          <cell r="AG454">
            <v>0</v>
          </cell>
          <cell r="AH454">
            <v>0</v>
          </cell>
          <cell r="AI454">
            <v>0</v>
          </cell>
          <cell r="AJ454">
            <v>0</v>
          </cell>
        </row>
        <row r="455">
          <cell r="Q455">
            <v>0</v>
          </cell>
          <cell r="R455">
            <v>0</v>
          </cell>
          <cell r="S455">
            <v>0</v>
          </cell>
          <cell r="T455">
            <v>0</v>
          </cell>
          <cell r="AG455">
            <v>177947.74958333335</v>
          </cell>
          <cell r="AH455">
            <v>145270.86291666667</v>
          </cell>
          <cell r="AI455">
            <v>112738.88458333333</v>
          </cell>
          <cell r="AJ455">
            <v>80351.81458333334</v>
          </cell>
        </row>
        <row r="456">
          <cell r="Q456">
            <v>0</v>
          </cell>
          <cell r="R456">
            <v>0</v>
          </cell>
          <cell r="S456">
            <v>0</v>
          </cell>
          <cell r="T456">
            <v>0</v>
          </cell>
          <cell r="AG456">
            <v>591888.40416666667</v>
          </cell>
          <cell r="AH456">
            <v>483231.43333333335</v>
          </cell>
          <cell r="AI456">
            <v>375041.8041666667</v>
          </cell>
          <cell r="AJ456">
            <v>267319.51666666666</v>
          </cell>
        </row>
        <row r="457">
          <cell r="Q457">
            <v>0</v>
          </cell>
          <cell r="R457">
            <v>0</v>
          </cell>
          <cell r="S457">
            <v>0</v>
          </cell>
          <cell r="T457">
            <v>0</v>
          </cell>
          <cell r="AG457">
            <v>181218.59416666665</v>
          </cell>
          <cell r="AH457">
            <v>147915.70416666666</v>
          </cell>
          <cell r="AI457">
            <v>114771.77749999998</v>
          </cell>
          <cell r="AJ457">
            <v>81786.814166666663</v>
          </cell>
        </row>
        <row r="458">
          <cell r="Q458">
            <v>93821.56</v>
          </cell>
          <cell r="R458">
            <v>84871.82</v>
          </cell>
          <cell r="S458">
            <v>75922.080000000002</v>
          </cell>
          <cell r="T458">
            <v>66972.34</v>
          </cell>
          <cell r="AG458">
            <v>190733.79583333337</v>
          </cell>
          <cell r="AH458">
            <v>174839.76416666666</v>
          </cell>
          <cell r="AI458">
            <v>159616.43583333332</v>
          </cell>
          <cell r="AJ458">
            <v>145044.64041666666</v>
          </cell>
        </row>
        <row r="459">
          <cell r="Q459">
            <v>0</v>
          </cell>
          <cell r="R459">
            <v>0</v>
          </cell>
          <cell r="S459">
            <v>0</v>
          </cell>
          <cell r="T459">
            <v>0</v>
          </cell>
          <cell r="AG459">
            <v>0</v>
          </cell>
          <cell r="AH459">
            <v>0</v>
          </cell>
          <cell r="AI459">
            <v>0</v>
          </cell>
          <cell r="AJ459">
            <v>0</v>
          </cell>
        </row>
        <row r="460">
          <cell r="Q460">
            <v>67911.08</v>
          </cell>
          <cell r="R460">
            <v>65788.86</v>
          </cell>
          <cell r="S460">
            <v>63666.64</v>
          </cell>
          <cell r="T460">
            <v>61544.42</v>
          </cell>
          <cell r="AG460">
            <v>80607.14</v>
          </cell>
          <cell r="AH460">
            <v>78496.305000000008</v>
          </cell>
          <cell r="AI460">
            <v>76383.400000000009</v>
          </cell>
          <cell r="AJ460">
            <v>74268.425000000003</v>
          </cell>
        </row>
        <row r="461">
          <cell r="Q461">
            <v>0</v>
          </cell>
          <cell r="R461">
            <v>0</v>
          </cell>
          <cell r="S461">
            <v>0</v>
          </cell>
          <cell r="T461">
            <v>0</v>
          </cell>
          <cell r="AG461">
            <v>0</v>
          </cell>
          <cell r="AH461">
            <v>0</v>
          </cell>
          <cell r="AI461">
            <v>0</v>
          </cell>
          <cell r="AJ461">
            <v>0</v>
          </cell>
        </row>
        <row r="462">
          <cell r="Q462">
            <v>0</v>
          </cell>
          <cell r="R462">
            <v>0</v>
          </cell>
          <cell r="S462">
            <v>0</v>
          </cell>
          <cell r="T462">
            <v>0</v>
          </cell>
          <cell r="AG462">
            <v>2.5000000000000001E-3</v>
          </cell>
          <cell r="AH462">
            <v>0</v>
          </cell>
          <cell r="AI462">
            <v>0</v>
          </cell>
          <cell r="AJ462">
            <v>0</v>
          </cell>
        </row>
        <row r="463">
          <cell r="Q463">
            <v>0</v>
          </cell>
          <cell r="R463">
            <v>0</v>
          </cell>
          <cell r="S463">
            <v>0</v>
          </cell>
          <cell r="T463">
            <v>0</v>
          </cell>
          <cell r="AG463">
            <v>0</v>
          </cell>
          <cell r="AH463">
            <v>0</v>
          </cell>
          <cell r="AI463">
            <v>0</v>
          </cell>
          <cell r="AJ463">
            <v>0</v>
          </cell>
        </row>
        <row r="464">
          <cell r="Q464">
            <v>0</v>
          </cell>
          <cell r="R464">
            <v>0</v>
          </cell>
          <cell r="S464">
            <v>0</v>
          </cell>
          <cell r="T464">
            <v>0</v>
          </cell>
          <cell r="AG464">
            <v>0</v>
          </cell>
          <cell r="AH464">
            <v>0</v>
          </cell>
          <cell r="AI464">
            <v>0</v>
          </cell>
          <cell r="AJ464">
            <v>0</v>
          </cell>
        </row>
        <row r="465">
          <cell r="Q465">
            <v>0</v>
          </cell>
          <cell r="R465">
            <v>0</v>
          </cell>
          <cell r="S465">
            <v>0</v>
          </cell>
          <cell r="T465">
            <v>0</v>
          </cell>
          <cell r="AG465">
            <v>0</v>
          </cell>
          <cell r="AH465">
            <v>0</v>
          </cell>
          <cell r="AI465">
            <v>0</v>
          </cell>
          <cell r="AJ465">
            <v>0</v>
          </cell>
        </row>
        <row r="466">
          <cell r="Q466">
            <v>0</v>
          </cell>
          <cell r="R466">
            <v>0</v>
          </cell>
          <cell r="S466">
            <v>0</v>
          </cell>
          <cell r="T466">
            <v>0</v>
          </cell>
          <cell r="AG466">
            <v>0</v>
          </cell>
          <cell r="AH466">
            <v>0</v>
          </cell>
          <cell r="AI466">
            <v>0</v>
          </cell>
          <cell r="AJ466">
            <v>0</v>
          </cell>
        </row>
        <row r="467">
          <cell r="Q467">
            <v>0</v>
          </cell>
          <cell r="R467">
            <v>0</v>
          </cell>
          <cell r="S467">
            <v>0</v>
          </cell>
          <cell r="T467">
            <v>0</v>
          </cell>
          <cell r="AG467">
            <v>314.70666666666665</v>
          </cell>
          <cell r="AH467">
            <v>78.670833333333334</v>
          </cell>
          <cell r="AI467">
            <v>-3.3333333333333335E-3</v>
          </cell>
          <cell r="AJ467">
            <v>0</v>
          </cell>
        </row>
        <row r="468">
          <cell r="Q468">
            <v>42998.27</v>
          </cell>
          <cell r="R468">
            <v>39926.959999999999</v>
          </cell>
          <cell r="S468">
            <v>36855.65</v>
          </cell>
          <cell r="T468">
            <v>33784.339999999997</v>
          </cell>
          <cell r="AG468">
            <v>61426.114999999991</v>
          </cell>
          <cell r="AH468">
            <v>58354.809583333328</v>
          </cell>
          <cell r="AI468">
            <v>55283.503333333334</v>
          </cell>
          <cell r="AJ468">
            <v>52212.196250000001</v>
          </cell>
        </row>
        <row r="469">
          <cell r="Q469">
            <v>0</v>
          </cell>
          <cell r="R469">
            <v>0</v>
          </cell>
          <cell r="S469">
            <v>0</v>
          </cell>
          <cell r="T469">
            <v>0</v>
          </cell>
          <cell r="AG469">
            <v>90771.483750000014</v>
          </cell>
          <cell r="AH469">
            <v>78339.716250000012</v>
          </cell>
          <cell r="AI469">
            <v>66009.682083333333</v>
          </cell>
          <cell r="AJ469">
            <v>53781.381249999999</v>
          </cell>
        </row>
        <row r="470">
          <cell r="Q470">
            <v>0</v>
          </cell>
          <cell r="R470">
            <v>0</v>
          </cell>
          <cell r="S470">
            <v>0</v>
          </cell>
          <cell r="T470">
            <v>0</v>
          </cell>
          <cell r="AG470">
            <v>0</v>
          </cell>
          <cell r="AH470">
            <v>0</v>
          </cell>
          <cell r="AI470">
            <v>0</v>
          </cell>
          <cell r="AJ470">
            <v>0</v>
          </cell>
        </row>
        <row r="471">
          <cell r="Q471">
            <v>0</v>
          </cell>
          <cell r="R471">
            <v>0</v>
          </cell>
          <cell r="S471">
            <v>0</v>
          </cell>
          <cell r="T471">
            <v>0</v>
          </cell>
          <cell r="AG471">
            <v>1501.8595833333331</v>
          </cell>
          <cell r="AH471">
            <v>844.79291666666666</v>
          </cell>
          <cell r="AI471">
            <v>375.46125000000001</v>
          </cell>
          <cell r="AJ471">
            <v>93.864583333333329</v>
          </cell>
        </row>
        <row r="472">
          <cell r="Q472">
            <v>438.15</v>
          </cell>
          <cell r="R472">
            <v>219.06</v>
          </cell>
          <cell r="S472">
            <v>0</v>
          </cell>
          <cell r="T472">
            <v>0</v>
          </cell>
          <cell r="AG472">
            <v>1752.7050000000002</v>
          </cell>
          <cell r="AH472">
            <v>1533.6104166666667</v>
          </cell>
          <cell r="AI472">
            <v>1314.5179166666665</v>
          </cell>
          <cell r="AJ472">
            <v>1104.5562499999999</v>
          </cell>
        </row>
        <row r="473">
          <cell r="Q473">
            <v>1606.7</v>
          </cell>
          <cell r="R473">
            <v>803.35</v>
          </cell>
          <cell r="S473">
            <v>0</v>
          </cell>
          <cell r="T473">
            <v>0</v>
          </cell>
          <cell r="AG473">
            <v>6426.7849999999999</v>
          </cell>
          <cell r="AH473">
            <v>5623.4395833333328</v>
          </cell>
          <cell r="AI473">
            <v>4820.0933333333332</v>
          </cell>
          <cell r="AJ473">
            <v>4050.2191666666672</v>
          </cell>
        </row>
        <row r="474">
          <cell r="Q474">
            <v>358391.11</v>
          </cell>
          <cell r="R474">
            <v>356922.29</v>
          </cell>
          <cell r="S474">
            <v>355453.47</v>
          </cell>
          <cell r="T474">
            <v>353984.65</v>
          </cell>
          <cell r="AG474">
            <v>367204.02999999997</v>
          </cell>
          <cell r="AH474">
            <v>365735.20999999996</v>
          </cell>
          <cell r="AI474">
            <v>364266.38999999996</v>
          </cell>
          <cell r="AJ474">
            <v>362797.57</v>
          </cell>
        </row>
        <row r="475">
          <cell r="Q475">
            <v>17116.77</v>
          </cell>
          <cell r="R475">
            <v>14977.18</v>
          </cell>
          <cell r="S475">
            <v>12837.59</v>
          </cell>
          <cell r="T475">
            <v>10698</v>
          </cell>
          <cell r="AG475">
            <v>29993.054999999997</v>
          </cell>
          <cell r="AH475">
            <v>27841.626250000001</v>
          </cell>
          <cell r="AI475">
            <v>25692.350000000002</v>
          </cell>
          <cell r="AJ475">
            <v>23545.226249999996</v>
          </cell>
        </row>
        <row r="476">
          <cell r="Q476">
            <v>894932.07</v>
          </cell>
          <cell r="R476">
            <v>891780.9</v>
          </cell>
          <cell r="S476">
            <v>888629.73</v>
          </cell>
          <cell r="T476">
            <v>885478.56</v>
          </cell>
          <cell r="AG476">
            <v>913839.09</v>
          </cell>
          <cell r="AH476">
            <v>910687.92</v>
          </cell>
          <cell r="AI476">
            <v>907536.75</v>
          </cell>
          <cell r="AJ476">
            <v>904385.58000000007</v>
          </cell>
        </row>
        <row r="477">
          <cell r="Q477">
            <v>2445081.71</v>
          </cell>
          <cell r="R477">
            <v>2436650.39</v>
          </cell>
          <cell r="S477">
            <v>2428219.0699999998</v>
          </cell>
          <cell r="T477">
            <v>2419787.75</v>
          </cell>
          <cell r="AG477">
            <v>2497800.4912500004</v>
          </cell>
          <cell r="AH477">
            <v>2489366.7174999998</v>
          </cell>
          <cell r="AI477">
            <v>2480932.9512500004</v>
          </cell>
          <cell r="AJ477">
            <v>2472499.1925000004</v>
          </cell>
        </row>
        <row r="478">
          <cell r="Q478">
            <v>596695.77</v>
          </cell>
          <cell r="R478">
            <v>587558.01</v>
          </cell>
          <cell r="S478">
            <v>578420.25</v>
          </cell>
          <cell r="T478">
            <v>569282.49</v>
          </cell>
          <cell r="AG478">
            <v>651522.32999999996</v>
          </cell>
          <cell r="AH478">
            <v>642384.56999999995</v>
          </cell>
          <cell r="AI478">
            <v>633246.81000000006</v>
          </cell>
          <cell r="AJ478">
            <v>624109.05000000005</v>
          </cell>
        </row>
        <row r="479">
          <cell r="Q479">
            <v>809921.63</v>
          </cell>
          <cell r="R479">
            <v>807268.76</v>
          </cell>
          <cell r="S479">
            <v>804615.89</v>
          </cell>
          <cell r="T479">
            <v>801963.02</v>
          </cell>
          <cell r="AG479">
            <v>823708.99458333338</v>
          </cell>
          <cell r="AH479">
            <v>821058.46</v>
          </cell>
          <cell r="AI479">
            <v>818407.91791666672</v>
          </cell>
          <cell r="AJ479">
            <v>815757.36833333329</v>
          </cell>
        </row>
        <row r="480">
          <cell r="Q480">
            <v>1094184.96</v>
          </cell>
          <cell r="R480">
            <v>1079928.48</v>
          </cell>
          <cell r="S480">
            <v>1065672</v>
          </cell>
          <cell r="T480">
            <v>1051415.52</v>
          </cell>
          <cell r="AG480">
            <v>1179723.8400000001</v>
          </cell>
          <cell r="AH480">
            <v>1165467.3600000001</v>
          </cell>
          <cell r="AI480">
            <v>1151210.8799999999</v>
          </cell>
          <cell r="AJ480">
            <v>1136954.3999999999</v>
          </cell>
        </row>
        <row r="481">
          <cell r="Q481">
            <v>120323.01</v>
          </cell>
          <cell r="R481">
            <v>118293.95</v>
          </cell>
          <cell r="S481">
            <v>116264.89</v>
          </cell>
          <cell r="T481">
            <v>114235.83</v>
          </cell>
          <cell r="AG481">
            <v>132497.37</v>
          </cell>
          <cell r="AH481">
            <v>130468.31000000001</v>
          </cell>
          <cell r="AI481">
            <v>128439.24999999999</v>
          </cell>
          <cell r="AJ481">
            <v>126410.18999999999</v>
          </cell>
        </row>
        <row r="482">
          <cell r="Q482">
            <v>1340324.07</v>
          </cell>
          <cell r="R482">
            <v>1325093.1100000001</v>
          </cell>
          <cell r="S482">
            <v>1309862.1499999999</v>
          </cell>
          <cell r="T482">
            <v>1294631.19</v>
          </cell>
          <cell r="AG482">
            <v>1431709.83</v>
          </cell>
          <cell r="AH482">
            <v>1416478.87</v>
          </cell>
          <cell r="AI482">
            <v>1401247.91</v>
          </cell>
          <cell r="AJ482">
            <v>1386016.95</v>
          </cell>
        </row>
        <row r="483">
          <cell r="Q483">
            <v>0</v>
          </cell>
          <cell r="R483">
            <v>0</v>
          </cell>
          <cell r="S483">
            <v>0</v>
          </cell>
          <cell r="T483">
            <v>0</v>
          </cell>
          <cell r="AG483">
            <v>0</v>
          </cell>
          <cell r="AH483">
            <v>0</v>
          </cell>
          <cell r="AI483">
            <v>0</v>
          </cell>
          <cell r="AJ483">
            <v>0</v>
          </cell>
        </row>
        <row r="484">
          <cell r="Q484">
            <v>6363369.5199999996</v>
          </cell>
          <cell r="R484">
            <v>6349322.3499999996</v>
          </cell>
          <cell r="S484">
            <v>6335275.1799999997</v>
          </cell>
          <cell r="T484">
            <v>6321228.0099999998</v>
          </cell>
          <cell r="AG484">
            <v>6447608.1924999999</v>
          </cell>
          <cell r="AH484">
            <v>6433578.7883333331</v>
          </cell>
          <cell r="AI484">
            <v>6419549.3458333323</v>
          </cell>
          <cell r="AJ484">
            <v>6405511.0300000003</v>
          </cell>
        </row>
        <row r="485">
          <cell r="Q485">
            <v>28665.13</v>
          </cell>
          <cell r="R485">
            <v>19110.09</v>
          </cell>
          <cell r="S485">
            <v>9555.0400000000009</v>
          </cell>
          <cell r="T485">
            <v>0</v>
          </cell>
          <cell r="AG485">
            <v>85995.421249999999</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G486">
            <v>3220944.5733333328</v>
          </cell>
          <cell r="AH486">
            <v>3724691.6749999993</v>
          </cell>
          <cell r="AI486">
            <v>4226905.3</v>
          </cell>
          <cell r="AJ486">
            <v>4727609.2112499997</v>
          </cell>
        </row>
        <row r="487">
          <cell r="Q487">
            <v>1023165.42</v>
          </cell>
          <cell r="R487">
            <v>1020055.49</v>
          </cell>
          <cell r="S487">
            <v>1016945.56</v>
          </cell>
          <cell r="T487">
            <v>1013931.83</v>
          </cell>
          <cell r="AG487">
            <v>544345.67916666658</v>
          </cell>
          <cell r="AH487">
            <v>629479.88374999992</v>
          </cell>
          <cell r="AI487">
            <v>714354.92749999987</v>
          </cell>
          <cell r="AJ487">
            <v>798974.81874999998</v>
          </cell>
        </row>
        <row r="488">
          <cell r="Q488">
            <v>0</v>
          </cell>
          <cell r="R488">
            <v>0</v>
          </cell>
          <cell r="S488">
            <v>0</v>
          </cell>
          <cell r="T488">
            <v>0</v>
          </cell>
          <cell r="AG488">
            <v>0</v>
          </cell>
          <cell r="AH488">
            <v>0</v>
          </cell>
          <cell r="AI488">
            <v>0</v>
          </cell>
          <cell r="AJ488">
            <v>0</v>
          </cell>
        </row>
        <row r="489">
          <cell r="Q489">
            <v>0</v>
          </cell>
          <cell r="R489">
            <v>0</v>
          </cell>
          <cell r="S489">
            <v>0</v>
          </cell>
          <cell r="T489">
            <v>0</v>
          </cell>
          <cell r="AG489">
            <v>0</v>
          </cell>
          <cell r="AH489">
            <v>0</v>
          </cell>
          <cell r="AI489">
            <v>0</v>
          </cell>
          <cell r="AJ489">
            <v>0</v>
          </cell>
        </row>
        <row r="490">
          <cell r="AG490">
            <v>0</v>
          </cell>
          <cell r="AH490">
            <v>0</v>
          </cell>
          <cell r="AI490">
            <v>0</v>
          </cell>
          <cell r="AJ490">
            <v>0</v>
          </cell>
        </row>
        <row r="491">
          <cell r="Q491">
            <v>978266.6</v>
          </cell>
          <cell r="R491">
            <v>870063.64</v>
          </cell>
          <cell r="S491">
            <v>761305.68</v>
          </cell>
          <cell r="T491">
            <v>655218.43000000005</v>
          </cell>
          <cell r="AG491">
            <v>512487.51666666666</v>
          </cell>
          <cell r="AH491">
            <v>589501.27666666673</v>
          </cell>
          <cell r="AI491">
            <v>657474.99833333329</v>
          </cell>
          <cell r="AJ491">
            <v>716496.83625000005</v>
          </cell>
        </row>
        <row r="492">
          <cell r="Q492">
            <v>584944.06999999995</v>
          </cell>
          <cell r="R492">
            <v>563279.47</v>
          </cell>
          <cell r="S492">
            <v>541614.87</v>
          </cell>
          <cell r="T492">
            <v>528920.28</v>
          </cell>
          <cell r="AG492">
            <v>376220.67708333331</v>
          </cell>
          <cell r="AH492">
            <v>424063.32458333339</v>
          </cell>
          <cell r="AI492">
            <v>470100.58874999994</v>
          </cell>
          <cell r="AJ492">
            <v>514706.22</v>
          </cell>
        </row>
        <row r="493">
          <cell r="Q493">
            <v>1077415.75</v>
          </cell>
          <cell r="R493">
            <v>1058176.18</v>
          </cell>
          <cell r="S493">
            <v>1031612.57</v>
          </cell>
          <cell r="T493">
            <v>1012674.78</v>
          </cell>
          <cell r="AG493">
            <v>316460.45458333334</v>
          </cell>
          <cell r="AH493">
            <v>405443.45166666666</v>
          </cell>
          <cell r="AI493">
            <v>492517.98291666666</v>
          </cell>
          <cell r="AJ493">
            <v>577696.62249999994</v>
          </cell>
        </row>
        <row r="494">
          <cell r="Q494">
            <v>0</v>
          </cell>
          <cell r="R494">
            <v>0</v>
          </cell>
          <cell r="S494">
            <v>0</v>
          </cell>
          <cell r="T494">
            <v>0</v>
          </cell>
          <cell r="AG494">
            <v>0</v>
          </cell>
          <cell r="AH494">
            <v>0</v>
          </cell>
          <cell r="AI494">
            <v>0</v>
          </cell>
          <cell r="AJ494">
            <v>0</v>
          </cell>
        </row>
        <row r="495">
          <cell r="Q495">
            <v>0</v>
          </cell>
          <cell r="R495">
            <v>0</v>
          </cell>
          <cell r="S495">
            <v>0</v>
          </cell>
          <cell r="T495">
            <v>0</v>
          </cell>
          <cell r="AG495">
            <v>0</v>
          </cell>
          <cell r="AH495">
            <v>0</v>
          </cell>
          <cell r="AI495">
            <v>0</v>
          </cell>
          <cell r="AJ495">
            <v>0</v>
          </cell>
        </row>
        <row r="496">
          <cell r="Q496">
            <v>0</v>
          </cell>
          <cell r="R496">
            <v>0</v>
          </cell>
          <cell r="S496">
            <v>0</v>
          </cell>
          <cell r="T496">
            <v>0</v>
          </cell>
          <cell r="AG496">
            <v>0</v>
          </cell>
          <cell r="AH496">
            <v>0</v>
          </cell>
          <cell r="AI496">
            <v>0</v>
          </cell>
          <cell r="AJ496">
            <v>0</v>
          </cell>
        </row>
        <row r="497">
          <cell r="Q497">
            <v>9869228.7200000007</v>
          </cell>
          <cell r="R497">
            <v>9369228.7200000007</v>
          </cell>
          <cell r="S497">
            <v>8869228.7200000007</v>
          </cell>
          <cell r="T497">
            <v>8369228.7199999997</v>
          </cell>
          <cell r="AG497">
            <v>12869228.720000001</v>
          </cell>
          <cell r="AH497">
            <v>12369228.720000001</v>
          </cell>
          <cell r="AI497">
            <v>11869228.720000001</v>
          </cell>
          <cell r="AJ497">
            <v>11369228.720000001</v>
          </cell>
        </row>
        <row r="498">
          <cell r="Q498">
            <v>4776552.71</v>
          </cell>
          <cell r="R498">
            <v>4776552.71</v>
          </cell>
          <cell r="S498">
            <v>4776552.71</v>
          </cell>
          <cell r="T498">
            <v>4776552.71</v>
          </cell>
          <cell r="AG498">
            <v>4776552.71</v>
          </cell>
          <cell r="AH498">
            <v>4776552.71</v>
          </cell>
          <cell r="AI498">
            <v>4776552.71</v>
          </cell>
          <cell r="AJ498">
            <v>4776552.71</v>
          </cell>
        </row>
        <row r="499">
          <cell r="Q499">
            <v>2705896.42</v>
          </cell>
          <cell r="R499">
            <v>2705896.42</v>
          </cell>
          <cell r="S499">
            <v>2705896.42</v>
          </cell>
          <cell r="T499">
            <v>2705896.42</v>
          </cell>
          <cell r="AG499">
            <v>2705896.4200000004</v>
          </cell>
          <cell r="AH499">
            <v>2705896.4200000004</v>
          </cell>
          <cell r="AI499">
            <v>2705896.4200000004</v>
          </cell>
          <cell r="AJ499">
            <v>2705896.4200000004</v>
          </cell>
        </row>
        <row r="500">
          <cell r="R500">
            <v>0</v>
          </cell>
          <cell r="S500">
            <v>0</v>
          </cell>
          <cell r="T500">
            <v>10144618.43</v>
          </cell>
          <cell r="AG500">
            <v>0</v>
          </cell>
          <cell r="AH500">
            <v>0</v>
          </cell>
          <cell r="AI500">
            <v>0</v>
          </cell>
          <cell r="AJ500">
            <v>422692.43458333332</v>
          </cell>
        </row>
        <row r="501">
          <cell r="R501">
            <v>0</v>
          </cell>
          <cell r="S501">
            <v>0</v>
          </cell>
          <cell r="T501">
            <v>212634.15</v>
          </cell>
          <cell r="AG501">
            <v>0</v>
          </cell>
          <cell r="AH501">
            <v>0</v>
          </cell>
          <cell r="AI501">
            <v>0</v>
          </cell>
          <cell r="AJ501">
            <v>8859.7562500000004</v>
          </cell>
        </row>
        <row r="502">
          <cell r="AG502">
            <v>0</v>
          </cell>
          <cell r="AH502">
            <v>0</v>
          </cell>
          <cell r="AI502">
            <v>0</v>
          </cell>
          <cell r="AJ502">
            <v>0</v>
          </cell>
        </row>
        <row r="503">
          <cell r="AG503">
            <v>0</v>
          </cell>
          <cell r="AH503">
            <v>0</v>
          </cell>
          <cell r="AI503">
            <v>0</v>
          </cell>
          <cell r="AJ503">
            <v>0</v>
          </cell>
        </row>
        <row r="504">
          <cell r="AG504">
            <v>0</v>
          </cell>
          <cell r="AH504">
            <v>0</v>
          </cell>
          <cell r="AI504">
            <v>0</v>
          </cell>
          <cell r="AJ504">
            <v>0</v>
          </cell>
        </row>
        <row r="505">
          <cell r="AG505">
            <v>0</v>
          </cell>
          <cell r="AH505">
            <v>0</v>
          </cell>
          <cell r="AI505">
            <v>0</v>
          </cell>
          <cell r="AJ505">
            <v>0</v>
          </cell>
        </row>
        <row r="506">
          <cell r="Q506">
            <v>221888009</v>
          </cell>
          <cell r="R506">
            <v>220894342</v>
          </cell>
          <cell r="S506">
            <v>219900675</v>
          </cell>
          <cell r="T506">
            <v>216719758</v>
          </cell>
          <cell r="AG506">
            <v>227519603.87625003</v>
          </cell>
          <cell r="AH506">
            <v>226718549.02833334</v>
          </cell>
          <cell r="AI506">
            <v>225839848.31958333</v>
          </cell>
          <cell r="AJ506">
            <v>224792366.33333334</v>
          </cell>
        </row>
        <row r="507">
          <cell r="Q507">
            <v>10161321.18</v>
          </cell>
          <cell r="R507">
            <v>10161321.18</v>
          </cell>
          <cell r="S507">
            <v>10161321.18</v>
          </cell>
          <cell r="T507">
            <v>10161321.18</v>
          </cell>
          <cell r="AG507">
            <v>10161321.180000002</v>
          </cell>
          <cell r="AH507">
            <v>10161321.180000002</v>
          </cell>
          <cell r="AI507">
            <v>10161321.180000002</v>
          </cell>
          <cell r="AJ507">
            <v>10161321.180000002</v>
          </cell>
        </row>
        <row r="508">
          <cell r="Q508">
            <v>101746</v>
          </cell>
          <cell r="R508">
            <v>101746</v>
          </cell>
          <cell r="S508">
            <v>101746</v>
          </cell>
          <cell r="T508">
            <v>0</v>
          </cell>
          <cell r="AG508">
            <v>126367.20833333333</v>
          </cell>
          <cell r="AH508">
            <v>125679.70833333333</v>
          </cell>
          <cell r="AI508">
            <v>124971.375</v>
          </cell>
          <cell r="AJ508">
            <v>120002.79166666667</v>
          </cell>
        </row>
        <row r="509">
          <cell r="Q509">
            <v>14339661.35</v>
          </cell>
          <cell r="R509">
            <v>15527658.91</v>
          </cell>
          <cell r="S509">
            <v>16604266.26</v>
          </cell>
          <cell r="T509">
            <v>20447448.719999999</v>
          </cell>
          <cell r="AG509">
            <v>9473741.2841666657</v>
          </cell>
          <cell r="AH509">
            <v>10128071.139999999</v>
          </cell>
          <cell r="AI509">
            <v>10800710.552083332</v>
          </cell>
          <cell r="AJ509">
            <v>11571422.156666666</v>
          </cell>
        </row>
        <row r="510">
          <cell r="Q510">
            <v>0</v>
          </cell>
          <cell r="R510">
            <v>0</v>
          </cell>
          <cell r="S510">
            <v>0</v>
          </cell>
          <cell r="T510">
            <v>0</v>
          </cell>
          <cell r="AG510">
            <v>0</v>
          </cell>
          <cell r="AH510">
            <v>0</v>
          </cell>
          <cell r="AI510">
            <v>0</v>
          </cell>
          <cell r="AJ510">
            <v>0</v>
          </cell>
        </row>
        <row r="511">
          <cell r="Q511">
            <v>30208871.469999999</v>
          </cell>
          <cell r="R511">
            <v>30210576.920000002</v>
          </cell>
          <cell r="S511">
            <v>30197572.170000002</v>
          </cell>
          <cell r="T511">
            <v>30311431.039999999</v>
          </cell>
          <cell r="AG511">
            <v>30054378.090000004</v>
          </cell>
          <cell r="AH511">
            <v>30083865.192083333</v>
          </cell>
          <cell r="AI511">
            <v>30107149.715</v>
          </cell>
          <cell r="AJ511">
            <v>30134000.197083339</v>
          </cell>
        </row>
        <row r="512">
          <cell r="Q512">
            <v>2685262.32</v>
          </cell>
          <cell r="R512">
            <v>3491883.83</v>
          </cell>
          <cell r="S512">
            <v>3690473.58</v>
          </cell>
          <cell r="T512">
            <v>3890020.75</v>
          </cell>
          <cell r="AG512">
            <v>1750805.6758333335</v>
          </cell>
          <cell r="AH512">
            <v>1939427.2258333333</v>
          </cell>
          <cell r="AI512">
            <v>2162571.2137500001</v>
          </cell>
          <cell r="AJ512">
            <v>2392770.7266666666</v>
          </cell>
        </row>
        <row r="513">
          <cell r="Q513">
            <v>21589277</v>
          </cell>
          <cell r="R513">
            <v>21589277</v>
          </cell>
          <cell r="S513">
            <v>21589277</v>
          </cell>
          <cell r="T513">
            <v>21589277</v>
          </cell>
          <cell r="AG513">
            <v>21589277</v>
          </cell>
          <cell r="AH513">
            <v>21589277</v>
          </cell>
          <cell r="AI513">
            <v>21589277</v>
          </cell>
          <cell r="AJ513">
            <v>21589277</v>
          </cell>
        </row>
        <row r="514">
          <cell r="Q514">
            <v>-277088.76</v>
          </cell>
          <cell r="R514">
            <v>-419474.12</v>
          </cell>
          <cell r="S514">
            <v>-644501.92000000004</v>
          </cell>
          <cell r="T514">
            <v>-831459.12</v>
          </cell>
          <cell r="AG514">
            <v>258457.40333333332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G515">
            <v>-9367927.8599999994</v>
          </cell>
          <cell r="AH515">
            <v>-9415967.75</v>
          </cell>
          <cell r="AI515">
            <v>-9464007.6400000006</v>
          </cell>
          <cell r="AJ515">
            <v>-9512047.5300000012</v>
          </cell>
        </row>
        <row r="516">
          <cell r="Q516">
            <v>2877994</v>
          </cell>
          <cell r="R516">
            <v>2866427</v>
          </cell>
          <cell r="S516">
            <v>2854860</v>
          </cell>
          <cell r="T516">
            <v>2843293</v>
          </cell>
          <cell r="AG516">
            <v>2947396</v>
          </cell>
          <cell r="AH516">
            <v>2935829</v>
          </cell>
          <cell r="AI516">
            <v>2924262</v>
          </cell>
          <cell r="AJ516">
            <v>2912695</v>
          </cell>
        </row>
        <row r="517">
          <cell r="Q517">
            <v>0</v>
          </cell>
          <cell r="R517">
            <v>0</v>
          </cell>
          <cell r="S517">
            <v>0</v>
          </cell>
          <cell r="T517">
            <v>0</v>
          </cell>
          <cell r="AG517">
            <v>0</v>
          </cell>
          <cell r="AH517">
            <v>0</v>
          </cell>
          <cell r="AI517">
            <v>0</v>
          </cell>
          <cell r="AJ517">
            <v>0</v>
          </cell>
        </row>
        <row r="518">
          <cell r="Q518">
            <v>113632921</v>
          </cell>
          <cell r="R518">
            <v>113632921</v>
          </cell>
          <cell r="S518">
            <v>113632921</v>
          </cell>
          <cell r="T518">
            <v>113632921</v>
          </cell>
          <cell r="AG518">
            <v>113632921</v>
          </cell>
          <cell r="AH518">
            <v>113632921</v>
          </cell>
          <cell r="AI518">
            <v>113632921</v>
          </cell>
          <cell r="AJ518">
            <v>113632921</v>
          </cell>
        </row>
        <row r="519">
          <cell r="Q519">
            <v>-65141987.990000002</v>
          </cell>
          <cell r="R519">
            <v>-65435872.990000002</v>
          </cell>
          <cell r="S519">
            <v>-65729757.990000002</v>
          </cell>
          <cell r="T519">
            <v>-66023642.990000002</v>
          </cell>
          <cell r="AG519">
            <v>-63378677.990000002</v>
          </cell>
          <cell r="AH519">
            <v>-63672562.990000002</v>
          </cell>
          <cell r="AI519">
            <v>-63966447.990000002</v>
          </cell>
          <cell r="AJ519">
            <v>-64260332.990000002</v>
          </cell>
        </row>
        <row r="520">
          <cell r="Q520">
            <v>0</v>
          </cell>
          <cell r="R520">
            <v>0</v>
          </cell>
          <cell r="S520">
            <v>0</v>
          </cell>
          <cell r="T520">
            <v>0</v>
          </cell>
          <cell r="AG520">
            <v>0</v>
          </cell>
          <cell r="AH520">
            <v>0</v>
          </cell>
          <cell r="AI520">
            <v>0</v>
          </cell>
          <cell r="AJ520">
            <v>0</v>
          </cell>
        </row>
        <row r="521">
          <cell r="Q521">
            <v>0</v>
          </cell>
          <cell r="R521">
            <v>0</v>
          </cell>
          <cell r="S521">
            <v>0</v>
          </cell>
          <cell r="T521">
            <v>0</v>
          </cell>
          <cell r="AG521">
            <v>0</v>
          </cell>
          <cell r="AH521">
            <v>0</v>
          </cell>
          <cell r="AI521">
            <v>0</v>
          </cell>
          <cell r="AJ521">
            <v>0</v>
          </cell>
        </row>
        <row r="522">
          <cell r="Q522">
            <v>0</v>
          </cell>
          <cell r="R522">
            <v>0</v>
          </cell>
          <cell r="S522">
            <v>0</v>
          </cell>
          <cell r="T522">
            <v>0</v>
          </cell>
          <cell r="AG522">
            <v>0</v>
          </cell>
          <cell r="AH522">
            <v>0</v>
          </cell>
          <cell r="AI522">
            <v>0</v>
          </cell>
          <cell r="AJ522">
            <v>0</v>
          </cell>
        </row>
        <row r="523">
          <cell r="Q523">
            <v>0</v>
          </cell>
          <cell r="R523">
            <v>0</v>
          </cell>
          <cell r="S523">
            <v>0</v>
          </cell>
          <cell r="T523">
            <v>0</v>
          </cell>
          <cell r="AG523">
            <v>0</v>
          </cell>
          <cell r="AH523">
            <v>0</v>
          </cell>
          <cell r="AI523">
            <v>0</v>
          </cell>
          <cell r="AJ523">
            <v>0</v>
          </cell>
        </row>
        <row r="524">
          <cell r="Q524">
            <v>0</v>
          </cell>
          <cell r="R524">
            <v>0</v>
          </cell>
          <cell r="S524">
            <v>0</v>
          </cell>
          <cell r="T524">
            <v>0</v>
          </cell>
          <cell r="AG524">
            <v>0</v>
          </cell>
          <cell r="AH524">
            <v>0</v>
          </cell>
          <cell r="AI524">
            <v>0</v>
          </cell>
          <cell r="AJ524">
            <v>0</v>
          </cell>
        </row>
        <row r="525">
          <cell r="Q525">
            <v>7811.79</v>
          </cell>
          <cell r="R525">
            <v>5207.62</v>
          </cell>
          <cell r="S525">
            <v>2603.4499999999998</v>
          </cell>
          <cell r="T525">
            <v>0</v>
          </cell>
          <cell r="AG525">
            <v>23436.809999999998</v>
          </cell>
          <cell r="AH525">
            <v>20832.640000000003</v>
          </cell>
          <cell r="AI525">
            <v>18228.469999999998</v>
          </cell>
          <cell r="AJ525">
            <v>15624.330000000002</v>
          </cell>
        </row>
        <row r="526">
          <cell r="Q526">
            <v>0</v>
          </cell>
          <cell r="R526">
            <v>0</v>
          </cell>
          <cell r="S526">
            <v>0</v>
          </cell>
          <cell r="T526">
            <v>0</v>
          </cell>
          <cell r="AG526">
            <v>0</v>
          </cell>
          <cell r="AH526">
            <v>0</v>
          </cell>
          <cell r="AI526">
            <v>0</v>
          </cell>
          <cell r="AJ526">
            <v>0</v>
          </cell>
        </row>
        <row r="527">
          <cell r="Q527">
            <v>2053556</v>
          </cell>
          <cell r="R527">
            <v>2035056</v>
          </cell>
          <cell r="S527">
            <v>2016556</v>
          </cell>
          <cell r="T527">
            <v>1998056</v>
          </cell>
          <cell r="AG527">
            <v>2164556</v>
          </cell>
          <cell r="AH527">
            <v>2146056</v>
          </cell>
          <cell r="AI527">
            <v>2127556</v>
          </cell>
          <cell r="AJ527">
            <v>2109056</v>
          </cell>
        </row>
        <row r="528">
          <cell r="Q528">
            <v>0</v>
          </cell>
          <cell r="R528">
            <v>0</v>
          </cell>
          <cell r="S528">
            <v>0</v>
          </cell>
          <cell r="T528">
            <v>0</v>
          </cell>
          <cell r="AG528">
            <v>0</v>
          </cell>
          <cell r="AH528">
            <v>0</v>
          </cell>
          <cell r="AI528">
            <v>0</v>
          </cell>
          <cell r="AJ528">
            <v>0</v>
          </cell>
        </row>
        <row r="529">
          <cell r="Q529">
            <v>11568032.869999999</v>
          </cell>
          <cell r="R529">
            <v>11450616.199999999</v>
          </cell>
          <cell r="S529">
            <v>11333199.529999999</v>
          </cell>
          <cell r="T529">
            <v>11033032.9</v>
          </cell>
          <cell r="AG529">
            <v>12239095.373749999</v>
          </cell>
          <cell r="AH529">
            <v>12140255.101666665</v>
          </cell>
          <cell r="AI529">
            <v>12033984.270416668</v>
          </cell>
          <cell r="AJ529">
            <v>11912668.298333332</v>
          </cell>
        </row>
        <row r="530">
          <cell r="Q530">
            <v>0</v>
          </cell>
          <cell r="R530">
            <v>0</v>
          </cell>
          <cell r="S530">
            <v>0</v>
          </cell>
          <cell r="T530">
            <v>0</v>
          </cell>
          <cell r="AG530">
            <v>0</v>
          </cell>
          <cell r="AH530">
            <v>0</v>
          </cell>
          <cell r="AI530">
            <v>0</v>
          </cell>
          <cell r="AJ530">
            <v>0</v>
          </cell>
        </row>
        <row r="531">
          <cell r="Q531">
            <v>4158309.36</v>
          </cell>
          <cell r="R531">
            <v>3392230.25</v>
          </cell>
          <cell r="S531">
            <v>3032419.48</v>
          </cell>
          <cell r="T531">
            <v>2488094.46</v>
          </cell>
          <cell r="AG531">
            <v>1186509.5266666666</v>
          </cell>
          <cell r="AH531">
            <v>1501115.34375</v>
          </cell>
          <cell r="AI531">
            <v>1768809.0824999998</v>
          </cell>
          <cell r="AJ531">
            <v>1998830.4966666668</v>
          </cell>
        </row>
        <row r="532">
          <cell r="Q532">
            <v>0</v>
          </cell>
          <cell r="R532">
            <v>0</v>
          </cell>
          <cell r="S532">
            <v>0</v>
          </cell>
          <cell r="T532">
            <v>0</v>
          </cell>
          <cell r="AG532">
            <v>0</v>
          </cell>
          <cell r="AH532">
            <v>0</v>
          </cell>
          <cell r="AI532">
            <v>0</v>
          </cell>
          <cell r="AJ532">
            <v>0</v>
          </cell>
        </row>
        <row r="533">
          <cell r="Q533">
            <v>0</v>
          </cell>
          <cell r="R533">
            <v>0</v>
          </cell>
          <cell r="S533">
            <v>0</v>
          </cell>
          <cell r="T533">
            <v>0</v>
          </cell>
          <cell r="AG533">
            <v>0</v>
          </cell>
          <cell r="AH533">
            <v>0</v>
          </cell>
          <cell r="AI533">
            <v>0</v>
          </cell>
          <cell r="AJ533">
            <v>0</v>
          </cell>
        </row>
        <row r="534">
          <cell r="Q534">
            <v>108466.31</v>
          </cell>
          <cell r="R534">
            <v>100965.9</v>
          </cell>
          <cell r="S534">
            <v>93465.49</v>
          </cell>
          <cell r="T534">
            <v>85965</v>
          </cell>
          <cell r="AG534">
            <v>154505.82791666666</v>
          </cell>
          <cell r="AH534">
            <v>146429.27333333332</v>
          </cell>
          <cell r="AI534">
            <v>138583.17791666667</v>
          </cell>
          <cell r="AJ534">
            <v>130967.53666666668</v>
          </cell>
        </row>
        <row r="535">
          <cell r="Q535">
            <v>0</v>
          </cell>
          <cell r="R535">
            <v>0</v>
          </cell>
          <cell r="S535">
            <v>0</v>
          </cell>
          <cell r="T535">
            <v>0</v>
          </cell>
          <cell r="AG535">
            <v>0</v>
          </cell>
          <cell r="AH535">
            <v>0</v>
          </cell>
          <cell r="AI535">
            <v>0</v>
          </cell>
          <cell r="AJ535">
            <v>0</v>
          </cell>
        </row>
        <row r="536">
          <cell r="Q536">
            <v>0</v>
          </cell>
          <cell r="R536">
            <v>0</v>
          </cell>
          <cell r="S536">
            <v>0</v>
          </cell>
          <cell r="T536">
            <v>0</v>
          </cell>
          <cell r="AG536">
            <v>0</v>
          </cell>
          <cell r="AH536">
            <v>0</v>
          </cell>
          <cell r="AI536">
            <v>0</v>
          </cell>
          <cell r="AJ536">
            <v>0</v>
          </cell>
        </row>
        <row r="537">
          <cell r="Q537">
            <v>0</v>
          </cell>
          <cell r="R537">
            <v>0</v>
          </cell>
          <cell r="S537">
            <v>0</v>
          </cell>
          <cell r="T537">
            <v>0</v>
          </cell>
          <cell r="AG537">
            <v>0</v>
          </cell>
          <cell r="AH537">
            <v>0</v>
          </cell>
          <cell r="AI537">
            <v>0</v>
          </cell>
          <cell r="AJ537">
            <v>0</v>
          </cell>
        </row>
        <row r="538">
          <cell r="Q538">
            <v>28170657</v>
          </cell>
          <cell r="R538">
            <v>28170657</v>
          </cell>
          <cell r="S538">
            <v>28170657</v>
          </cell>
          <cell r="T538">
            <v>25257988</v>
          </cell>
          <cell r="AG538">
            <v>13359763.299999999</v>
          </cell>
          <cell r="AH538">
            <v>15720658.924999999</v>
          </cell>
          <cell r="AI538">
            <v>18092943.508333333</v>
          </cell>
          <cell r="AJ538">
            <v>20180889.915833335</v>
          </cell>
        </row>
        <row r="539">
          <cell r="Q539">
            <v>-28170657</v>
          </cell>
          <cell r="R539">
            <v>-28170657</v>
          </cell>
          <cell r="S539">
            <v>-28170657</v>
          </cell>
          <cell r="T539">
            <v>-25257988</v>
          </cell>
          <cell r="AG539">
            <v>-13359763.299999999</v>
          </cell>
          <cell r="AH539">
            <v>-15720658.924999999</v>
          </cell>
          <cell r="AI539">
            <v>-18092943.508333333</v>
          </cell>
          <cell r="AJ539">
            <v>-20180889.915833335</v>
          </cell>
        </row>
        <row r="540">
          <cell r="Q540">
            <v>0</v>
          </cell>
          <cell r="R540">
            <v>0</v>
          </cell>
          <cell r="S540">
            <v>0</v>
          </cell>
          <cell r="T540">
            <v>0</v>
          </cell>
          <cell r="AG540">
            <v>0</v>
          </cell>
          <cell r="AH540">
            <v>0</v>
          </cell>
          <cell r="AI540">
            <v>0</v>
          </cell>
          <cell r="AJ540">
            <v>0</v>
          </cell>
        </row>
        <row r="541">
          <cell r="Q541">
            <v>34468.85</v>
          </cell>
          <cell r="R541">
            <v>0</v>
          </cell>
          <cell r="S541">
            <v>0</v>
          </cell>
          <cell r="T541">
            <v>0</v>
          </cell>
          <cell r="AG541">
            <v>25007.430833333332</v>
          </cell>
          <cell r="AH541">
            <v>24937.44083333333</v>
          </cell>
          <cell r="AI541">
            <v>23340.882083333334</v>
          </cell>
          <cell r="AJ541">
            <v>21649.817083333335</v>
          </cell>
        </row>
        <row r="542">
          <cell r="Q542">
            <v>0</v>
          </cell>
          <cell r="R542">
            <v>0</v>
          </cell>
          <cell r="S542">
            <v>0</v>
          </cell>
          <cell r="T542">
            <v>0</v>
          </cell>
          <cell r="AG542">
            <v>0</v>
          </cell>
          <cell r="AH542">
            <v>0</v>
          </cell>
          <cell r="AI542">
            <v>0</v>
          </cell>
          <cell r="AJ542">
            <v>0</v>
          </cell>
        </row>
        <row r="543">
          <cell r="Q543">
            <v>202553.27</v>
          </cell>
          <cell r="R543">
            <v>0</v>
          </cell>
          <cell r="S543">
            <v>0</v>
          </cell>
          <cell r="T543">
            <v>0</v>
          </cell>
          <cell r="AG543">
            <v>157544.79416666666</v>
          </cell>
          <cell r="AH543">
            <v>156130.77249999999</v>
          </cell>
          <cell r="AI543">
            <v>145600.49458333332</v>
          </cell>
          <cell r="AJ543">
            <v>134390.39749999999</v>
          </cell>
        </row>
        <row r="544">
          <cell r="Q544">
            <v>0</v>
          </cell>
          <cell r="R544">
            <v>0</v>
          </cell>
          <cell r="S544">
            <v>0</v>
          </cell>
          <cell r="T544">
            <v>0</v>
          </cell>
          <cell r="AG544">
            <v>1710.4541666666667</v>
          </cell>
          <cell r="AH544">
            <v>1399.4624999999999</v>
          </cell>
          <cell r="AI544">
            <v>1088.4708333333335</v>
          </cell>
          <cell r="AJ544">
            <v>777.47916666666663</v>
          </cell>
        </row>
        <row r="545">
          <cell r="Q545">
            <v>0</v>
          </cell>
          <cell r="R545">
            <v>0</v>
          </cell>
          <cell r="S545">
            <v>0</v>
          </cell>
          <cell r="T545">
            <v>0</v>
          </cell>
          <cell r="AG545">
            <v>5586.1895833333328</v>
          </cell>
          <cell r="AH545">
            <v>4570.5187500000002</v>
          </cell>
          <cell r="AI545">
            <v>3554.8479166666662</v>
          </cell>
          <cell r="AJ545">
            <v>2539.1770833333335</v>
          </cell>
        </row>
        <row r="546">
          <cell r="Q546">
            <v>0</v>
          </cell>
          <cell r="R546">
            <v>0</v>
          </cell>
          <cell r="S546">
            <v>0</v>
          </cell>
          <cell r="T546">
            <v>0</v>
          </cell>
          <cell r="AG546">
            <v>2236.8454166666666</v>
          </cell>
          <cell r="AH546">
            <v>1830.14625</v>
          </cell>
          <cell r="AI546">
            <v>1423.4470833333335</v>
          </cell>
          <cell r="AJ546">
            <v>1016.7479166666667</v>
          </cell>
        </row>
        <row r="547">
          <cell r="Q547">
            <v>1486.1</v>
          </cell>
          <cell r="R547">
            <v>1610.7</v>
          </cell>
          <cell r="S547">
            <v>1953.89</v>
          </cell>
          <cell r="T547">
            <v>2081.66</v>
          </cell>
          <cell r="AG547">
            <v>1233.4937500000001</v>
          </cell>
          <cell r="AH547">
            <v>1290.7416666666668</v>
          </cell>
          <cell r="AI547">
            <v>1362.7083333333337</v>
          </cell>
          <cell r="AJ547">
            <v>1448.2554166666669</v>
          </cell>
        </row>
        <row r="548">
          <cell r="Q548">
            <v>0</v>
          </cell>
          <cell r="R548">
            <v>0</v>
          </cell>
          <cell r="S548">
            <v>0</v>
          </cell>
          <cell r="T548">
            <v>0</v>
          </cell>
          <cell r="AG548">
            <v>4767.8625000000002</v>
          </cell>
          <cell r="AH548">
            <v>1589.2875000000001</v>
          </cell>
          <cell r="AI548">
            <v>0</v>
          </cell>
          <cell r="AJ548">
            <v>0</v>
          </cell>
        </row>
        <row r="549">
          <cell r="Q549">
            <v>355617.78</v>
          </cell>
          <cell r="R549">
            <v>0</v>
          </cell>
          <cell r="S549">
            <v>0</v>
          </cell>
          <cell r="T549">
            <v>0</v>
          </cell>
          <cell r="AG549">
            <v>243828.87583333332</v>
          </cell>
          <cell r="AH549">
            <v>244690.07333333333</v>
          </cell>
          <cell r="AI549">
            <v>230094.55333333337</v>
          </cell>
          <cell r="AJ549">
            <v>214717.64291666669</v>
          </cell>
        </row>
        <row r="550">
          <cell r="Q550">
            <v>1290210.98</v>
          </cell>
          <cell r="R550">
            <v>1285802.26</v>
          </cell>
          <cell r="S550">
            <v>1227356.68</v>
          </cell>
          <cell r="T550">
            <v>1168911.1000000001</v>
          </cell>
          <cell r="AG550">
            <v>1640884.4600000002</v>
          </cell>
          <cell r="AH550">
            <v>1584690.4158333335</v>
          </cell>
          <cell r="AI550">
            <v>1530747.9075000004</v>
          </cell>
          <cell r="AJ550">
            <v>1476805.3991666667</v>
          </cell>
        </row>
        <row r="551">
          <cell r="Q551">
            <v>2387937.7400000002</v>
          </cell>
          <cell r="R551">
            <v>2435188.52</v>
          </cell>
          <cell r="S551">
            <v>2463913.42</v>
          </cell>
          <cell r="T551">
            <v>2498915.77</v>
          </cell>
          <cell r="AG551">
            <v>2109769.4420833332</v>
          </cell>
          <cell r="AH551">
            <v>2155943.73</v>
          </cell>
          <cell r="AI551">
            <v>2200883.8712500003</v>
          </cell>
          <cell r="AJ551">
            <v>2243947.219583333</v>
          </cell>
        </row>
        <row r="552">
          <cell r="Q552">
            <v>-452676.51</v>
          </cell>
          <cell r="R552">
            <v>-473998.84</v>
          </cell>
          <cell r="S552">
            <v>-495782.56</v>
          </cell>
          <cell r="T552">
            <v>-518132.61</v>
          </cell>
          <cell r="AG552">
            <v>-338012.85625000001</v>
          </cell>
          <cell r="AH552">
            <v>-356498.06291666668</v>
          </cell>
          <cell r="AI552">
            <v>-375450.32958333328</v>
          </cell>
          <cell r="AJ552">
            <v>-394863.14916666667</v>
          </cell>
        </row>
        <row r="553">
          <cell r="Q553">
            <v>-19724864.66</v>
          </cell>
          <cell r="R553">
            <v>-21793738.66</v>
          </cell>
          <cell r="S553">
            <v>-24603059.66</v>
          </cell>
          <cell r="T553">
            <v>-26900439.66</v>
          </cell>
          <cell r="AG553">
            <v>-9321538.9916666653</v>
          </cell>
          <cell r="AH553">
            <v>-11061853.745833332</v>
          </cell>
          <cell r="AI553">
            <v>-12797553.317500001</v>
          </cell>
          <cell r="AJ553">
            <v>-14538758.534583332</v>
          </cell>
        </row>
        <row r="554">
          <cell r="Q554">
            <v>148493689</v>
          </cell>
          <cell r="R554">
            <v>148493689</v>
          </cell>
          <cell r="S554">
            <v>148493689</v>
          </cell>
          <cell r="T554">
            <v>132630689</v>
          </cell>
          <cell r="AG554">
            <v>160943064</v>
          </cell>
          <cell r="AH554">
            <v>159102314</v>
          </cell>
          <cell r="AI554">
            <v>157261564</v>
          </cell>
          <cell r="AJ554">
            <v>155009272.33333334</v>
          </cell>
        </row>
        <row r="555">
          <cell r="R555">
            <v>0</v>
          </cell>
          <cell r="S555">
            <v>0</v>
          </cell>
          <cell r="T555">
            <v>20545452.370000001</v>
          </cell>
          <cell r="AG555">
            <v>0</v>
          </cell>
          <cell r="AH555">
            <v>0</v>
          </cell>
          <cell r="AI555">
            <v>0</v>
          </cell>
          <cell r="AJ555">
            <v>856060.51541666675</v>
          </cell>
        </row>
        <row r="556">
          <cell r="AG556">
            <v>0</v>
          </cell>
          <cell r="AH556">
            <v>0</v>
          </cell>
          <cell r="AI556">
            <v>0</v>
          </cell>
          <cell r="AJ556">
            <v>0</v>
          </cell>
        </row>
        <row r="557">
          <cell r="Q557">
            <v>5821860</v>
          </cell>
          <cell r="R557">
            <v>11603178</v>
          </cell>
          <cell r="S557">
            <v>14344357</v>
          </cell>
          <cell r="T557">
            <v>18301054</v>
          </cell>
          <cell r="AG557">
            <v>416303.33333333331</v>
          </cell>
          <cell r="AH557">
            <v>1142346.5833333333</v>
          </cell>
          <cell r="AI557">
            <v>2223493.875</v>
          </cell>
          <cell r="AJ557">
            <v>3583719.3333333335</v>
          </cell>
        </row>
        <row r="558">
          <cell r="Q558">
            <v>-5821860</v>
          </cell>
          <cell r="R558">
            <v>-11603178</v>
          </cell>
          <cell r="S558">
            <v>-14344357</v>
          </cell>
          <cell r="T558">
            <v>-18301054</v>
          </cell>
          <cell r="AG558">
            <v>-416303.33333333331</v>
          </cell>
          <cell r="AH558">
            <v>-1142346.5833333333</v>
          </cell>
          <cell r="AI558">
            <v>-2223493.875</v>
          </cell>
          <cell r="AJ558">
            <v>-3583719.3333333335</v>
          </cell>
        </row>
        <row r="559">
          <cell r="AG559">
            <v>0</v>
          </cell>
          <cell r="AH559">
            <v>0</v>
          </cell>
          <cell r="AI559">
            <v>0</v>
          </cell>
          <cell r="AJ559">
            <v>0</v>
          </cell>
        </row>
        <row r="560">
          <cell r="AG560">
            <v>0</v>
          </cell>
          <cell r="AH560">
            <v>0</v>
          </cell>
          <cell r="AI560">
            <v>0</v>
          </cell>
          <cell r="AJ560">
            <v>0</v>
          </cell>
        </row>
        <row r="561">
          <cell r="R561">
            <v>0</v>
          </cell>
          <cell r="S561">
            <v>0</v>
          </cell>
          <cell r="T561">
            <v>40009301</v>
          </cell>
          <cell r="AG561">
            <v>0</v>
          </cell>
          <cell r="AH561">
            <v>0</v>
          </cell>
          <cell r="AI561">
            <v>0</v>
          </cell>
          <cell r="AJ561">
            <v>1667054.2083333333</v>
          </cell>
        </row>
        <row r="562">
          <cell r="R562">
            <v>0</v>
          </cell>
          <cell r="S562">
            <v>0</v>
          </cell>
          <cell r="T562">
            <v>-40009301</v>
          </cell>
          <cell r="AG562">
            <v>0</v>
          </cell>
          <cell r="AH562">
            <v>0</v>
          </cell>
          <cell r="AI562">
            <v>0</v>
          </cell>
          <cell r="AJ562">
            <v>-1667054.2083333333</v>
          </cell>
        </row>
        <row r="563">
          <cell r="Q563">
            <v>4129091.39</v>
          </cell>
          <cell r="R563">
            <v>4085328</v>
          </cell>
          <cell r="S563">
            <v>4085328</v>
          </cell>
          <cell r="T563">
            <v>3549741</v>
          </cell>
          <cell r="AG563">
            <v>1197064.0645833334</v>
          </cell>
          <cell r="AH563">
            <v>1539331.5391666666</v>
          </cell>
          <cell r="AI563">
            <v>1879775.5391666666</v>
          </cell>
          <cell r="AJ563">
            <v>2197903.4141666666</v>
          </cell>
        </row>
        <row r="564">
          <cell r="Q564">
            <v>0</v>
          </cell>
          <cell r="R564">
            <v>0</v>
          </cell>
          <cell r="S564">
            <v>0</v>
          </cell>
          <cell r="T564">
            <v>0</v>
          </cell>
          <cell r="AG564">
            <v>0</v>
          </cell>
          <cell r="AH564">
            <v>0</v>
          </cell>
          <cell r="AI564">
            <v>0</v>
          </cell>
          <cell r="AJ564">
            <v>0</v>
          </cell>
        </row>
        <row r="565">
          <cell r="AG565">
            <v>0</v>
          </cell>
          <cell r="AH565">
            <v>0</v>
          </cell>
          <cell r="AI565">
            <v>0</v>
          </cell>
          <cell r="AJ565">
            <v>0</v>
          </cell>
        </row>
        <row r="566">
          <cell r="Q566">
            <v>28199826.379999999</v>
          </cell>
          <cell r="R566">
            <v>28716647.699999999</v>
          </cell>
          <cell r="S566">
            <v>28867264.809999999</v>
          </cell>
          <cell r="T566">
            <v>29048417.75</v>
          </cell>
          <cell r="AG566">
            <v>27032433.507499997</v>
          </cell>
          <cell r="AH566">
            <v>27212861.618750002</v>
          </cell>
          <cell r="AI566">
            <v>27419755.707916666</v>
          </cell>
          <cell r="AJ566">
            <v>27637878.142500002</v>
          </cell>
        </row>
        <row r="567">
          <cell r="Q567">
            <v>1701628.26</v>
          </cell>
          <cell r="R567">
            <v>1637689.26</v>
          </cell>
          <cell r="S567">
            <v>1573750.26</v>
          </cell>
          <cell r="T567">
            <v>1651423.24</v>
          </cell>
          <cell r="AG567">
            <v>2085211.582916667</v>
          </cell>
          <cell r="AH567">
            <v>2021323.2600000005</v>
          </cell>
          <cell r="AI567">
            <v>1957384.2600000005</v>
          </cell>
          <cell r="AJ567">
            <v>1899345.759166667</v>
          </cell>
        </row>
        <row r="568">
          <cell r="Q568">
            <v>1744869.26</v>
          </cell>
          <cell r="R568">
            <v>1694791.26</v>
          </cell>
          <cell r="S568">
            <v>1644713.26</v>
          </cell>
          <cell r="T568">
            <v>1736247.24</v>
          </cell>
          <cell r="AG568">
            <v>2044654.6291666671</v>
          </cell>
          <cell r="AH568">
            <v>1996512.9945833336</v>
          </cell>
          <cell r="AI568">
            <v>1945169.801666667</v>
          </cell>
          <cell r="AJ568">
            <v>1901003.759166667</v>
          </cell>
        </row>
        <row r="569">
          <cell r="Q569">
            <v>283223.96000000002</v>
          </cell>
          <cell r="R569">
            <v>283223.96000000002</v>
          </cell>
          <cell r="S569">
            <v>283223.96000000002</v>
          </cell>
          <cell r="T569">
            <v>0</v>
          </cell>
          <cell r="AG569">
            <v>281517.17708333331</v>
          </cell>
          <cell r="AH569">
            <v>282211.27833333326</v>
          </cell>
          <cell r="AI569">
            <v>282320.40583333332</v>
          </cell>
          <cell r="AJ569">
            <v>270441.0995833333</v>
          </cell>
        </row>
        <row r="570">
          <cell r="Q570">
            <v>0</v>
          </cell>
          <cell r="R570">
            <v>0</v>
          </cell>
          <cell r="S570">
            <v>0</v>
          </cell>
          <cell r="T570">
            <v>0</v>
          </cell>
          <cell r="AG570">
            <v>0</v>
          </cell>
          <cell r="AH570">
            <v>0</v>
          </cell>
          <cell r="AI570">
            <v>0</v>
          </cell>
          <cell r="AJ570">
            <v>0</v>
          </cell>
        </row>
        <row r="571">
          <cell r="Q571">
            <v>0</v>
          </cell>
          <cell r="R571">
            <v>0</v>
          </cell>
          <cell r="S571">
            <v>0</v>
          </cell>
          <cell r="T571">
            <v>0</v>
          </cell>
          <cell r="AG571">
            <v>0</v>
          </cell>
          <cell r="AH571">
            <v>0</v>
          </cell>
          <cell r="AI571">
            <v>0</v>
          </cell>
          <cell r="AJ571">
            <v>0</v>
          </cell>
        </row>
        <row r="572">
          <cell r="Q572">
            <v>0</v>
          </cell>
          <cell r="R572">
            <v>0</v>
          </cell>
          <cell r="S572">
            <v>0</v>
          </cell>
          <cell r="T572">
            <v>0</v>
          </cell>
          <cell r="AG572">
            <v>0</v>
          </cell>
          <cell r="AH572">
            <v>0</v>
          </cell>
          <cell r="AI572">
            <v>0</v>
          </cell>
          <cell r="AJ572">
            <v>0</v>
          </cell>
        </row>
        <row r="573">
          <cell r="Q573">
            <v>0</v>
          </cell>
          <cell r="R573">
            <v>0</v>
          </cell>
          <cell r="S573">
            <v>0</v>
          </cell>
          <cell r="T573">
            <v>0</v>
          </cell>
          <cell r="AG573">
            <v>0</v>
          </cell>
          <cell r="AH573">
            <v>0</v>
          </cell>
          <cell r="AI573">
            <v>0</v>
          </cell>
          <cell r="AJ573">
            <v>0</v>
          </cell>
        </row>
        <row r="574">
          <cell r="Q574">
            <v>0</v>
          </cell>
          <cell r="R574">
            <v>0</v>
          </cell>
          <cell r="S574">
            <v>0</v>
          </cell>
          <cell r="T574">
            <v>0</v>
          </cell>
          <cell r="AG574">
            <v>0</v>
          </cell>
          <cell r="AH574">
            <v>0</v>
          </cell>
          <cell r="AI574">
            <v>0</v>
          </cell>
          <cell r="AJ574">
            <v>0</v>
          </cell>
        </row>
        <row r="575">
          <cell r="Q575">
            <v>0</v>
          </cell>
          <cell r="R575">
            <v>0</v>
          </cell>
          <cell r="S575">
            <v>0</v>
          </cell>
          <cell r="T575">
            <v>0</v>
          </cell>
          <cell r="AG575">
            <v>0</v>
          </cell>
          <cell r="AH575">
            <v>0</v>
          </cell>
          <cell r="AI575">
            <v>0</v>
          </cell>
          <cell r="AJ575">
            <v>0</v>
          </cell>
        </row>
        <row r="576">
          <cell r="Q576">
            <v>0</v>
          </cell>
          <cell r="R576">
            <v>0</v>
          </cell>
          <cell r="S576">
            <v>0</v>
          </cell>
          <cell r="T576">
            <v>0</v>
          </cell>
          <cell r="AG576">
            <v>0</v>
          </cell>
          <cell r="AH576">
            <v>0</v>
          </cell>
          <cell r="AI576">
            <v>0</v>
          </cell>
          <cell r="AJ576">
            <v>0</v>
          </cell>
        </row>
        <row r="577">
          <cell r="Q577">
            <v>1471645.26</v>
          </cell>
          <cell r="R577">
            <v>1471645.26</v>
          </cell>
          <cell r="S577">
            <v>1471645.26</v>
          </cell>
          <cell r="T577">
            <v>1499216.5</v>
          </cell>
          <cell r="AG577">
            <v>1538686.2429166667</v>
          </cell>
          <cell r="AH577">
            <v>1525162.5337499997</v>
          </cell>
          <cell r="AI577">
            <v>1511638.824583333</v>
          </cell>
          <cell r="AJ577">
            <v>1502216.3170833329</v>
          </cell>
        </row>
        <row r="578">
          <cell r="Q578">
            <v>0</v>
          </cell>
          <cell r="R578">
            <v>0</v>
          </cell>
          <cell r="S578">
            <v>0</v>
          </cell>
          <cell r="T578">
            <v>0</v>
          </cell>
          <cell r="AG578">
            <v>0</v>
          </cell>
          <cell r="AH578">
            <v>0</v>
          </cell>
          <cell r="AI578">
            <v>0</v>
          </cell>
          <cell r="AJ578">
            <v>0</v>
          </cell>
        </row>
        <row r="579">
          <cell r="Q579">
            <v>2297178.35</v>
          </cell>
          <cell r="R579">
            <v>2302815.35</v>
          </cell>
          <cell r="S579">
            <v>2303767.35</v>
          </cell>
          <cell r="T579">
            <v>1163722.56</v>
          </cell>
          <cell r="AG579">
            <v>2227541.2941666665</v>
          </cell>
          <cell r="AH579">
            <v>2242198.3037500004</v>
          </cell>
          <cell r="AI579">
            <v>2255389.7954166667</v>
          </cell>
          <cell r="AJ579">
            <v>2218836.8962500007</v>
          </cell>
        </row>
        <row r="580">
          <cell r="R580">
            <v>0</v>
          </cell>
          <cell r="S580">
            <v>0</v>
          </cell>
          <cell r="T580">
            <v>783.5</v>
          </cell>
          <cell r="AG580">
            <v>0</v>
          </cell>
          <cell r="AH580">
            <v>0</v>
          </cell>
          <cell r="AI580">
            <v>0</v>
          </cell>
          <cell r="AJ580">
            <v>32.645833333333336</v>
          </cell>
        </row>
        <row r="581">
          <cell r="Q581">
            <v>56842.52</v>
          </cell>
          <cell r="R581">
            <v>58267.68</v>
          </cell>
          <cell r="S581">
            <v>58267.68</v>
          </cell>
          <cell r="T581">
            <v>58267.68</v>
          </cell>
          <cell r="AG581">
            <v>41891.937500000007</v>
          </cell>
          <cell r="AH581">
            <v>46688.195833333331</v>
          </cell>
          <cell r="AI581">
            <v>51543.835833333338</v>
          </cell>
          <cell r="AJ581">
            <v>54431.205416666671</v>
          </cell>
        </row>
        <row r="582">
          <cell r="Q582">
            <v>96518.45</v>
          </cell>
          <cell r="R582">
            <v>98811.15</v>
          </cell>
          <cell r="S582">
            <v>99600.45</v>
          </cell>
          <cell r="T582">
            <v>99604.77</v>
          </cell>
          <cell r="AG582">
            <v>73572.842083333337</v>
          </cell>
          <cell r="AH582">
            <v>81711.575416666659</v>
          </cell>
          <cell r="AI582">
            <v>89978.725416666668</v>
          </cell>
          <cell r="AJ582">
            <v>94857.550416666651</v>
          </cell>
        </row>
        <row r="583">
          <cell r="Q583">
            <v>50000</v>
          </cell>
          <cell r="R583">
            <v>50000</v>
          </cell>
          <cell r="S583">
            <v>50000</v>
          </cell>
          <cell r="T583">
            <v>50000</v>
          </cell>
          <cell r="AG583">
            <v>50000</v>
          </cell>
          <cell r="AH583">
            <v>50000</v>
          </cell>
          <cell r="AI583">
            <v>50000</v>
          </cell>
          <cell r="AJ583">
            <v>50000</v>
          </cell>
        </row>
        <row r="584">
          <cell r="Q584">
            <v>0</v>
          </cell>
          <cell r="R584">
            <v>0</v>
          </cell>
          <cell r="S584">
            <v>0</v>
          </cell>
          <cell r="T584">
            <v>0</v>
          </cell>
          <cell r="AG584">
            <v>7477.98</v>
          </cell>
          <cell r="AH584">
            <v>7477.98</v>
          </cell>
          <cell r="AI584">
            <v>7477.98</v>
          </cell>
          <cell r="AJ584">
            <v>7062.5366666666669</v>
          </cell>
        </row>
        <row r="585">
          <cell r="Q585">
            <v>0</v>
          </cell>
          <cell r="R585">
            <v>0</v>
          </cell>
          <cell r="S585">
            <v>0</v>
          </cell>
          <cell r="T585">
            <v>0</v>
          </cell>
          <cell r="AG585">
            <v>0</v>
          </cell>
          <cell r="AH585">
            <v>0</v>
          </cell>
          <cell r="AI585">
            <v>0</v>
          </cell>
          <cell r="AJ585">
            <v>0</v>
          </cell>
        </row>
        <row r="586">
          <cell r="Q586">
            <v>13442.34</v>
          </cell>
          <cell r="R586">
            <v>13442.34</v>
          </cell>
          <cell r="S586">
            <v>13442.34</v>
          </cell>
          <cell r="T586">
            <v>13442.34</v>
          </cell>
          <cell r="AG586">
            <v>10680.527499999998</v>
          </cell>
          <cell r="AH586">
            <v>11707.659999999998</v>
          </cell>
          <cell r="AI586">
            <v>12617.902916666666</v>
          </cell>
          <cell r="AJ586">
            <v>13072.069166666666</v>
          </cell>
        </row>
        <row r="587">
          <cell r="Q587">
            <v>20000</v>
          </cell>
          <cell r="R587">
            <v>20000</v>
          </cell>
          <cell r="S587">
            <v>20000</v>
          </cell>
          <cell r="T587">
            <v>20000</v>
          </cell>
          <cell r="AG587">
            <v>17916.666666666668</v>
          </cell>
          <cell r="AH587">
            <v>18750</v>
          </cell>
          <cell r="AI587">
            <v>19583.333333333332</v>
          </cell>
          <cell r="AJ587">
            <v>20000</v>
          </cell>
        </row>
        <row r="588">
          <cell r="R588">
            <v>0</v>
          </cell>
          <cell r="S588">
            <v>0</v>
          </cell>
          <cell r="T588">
            <v>41054.71</v>
          </cell>
          <cell r="AG588">
            <v>0</v>
          </cell>
          <cell r="AH588">
            <v>0</v>
          </cell>
          <cell r="AI588">
            <v>0</v>
          </cell>
          <cell r="AJ588">
            <v>1710.6129166666667</v>
          </cell>
        </row>
        <row r="589">
          <cell r="Q589">
            <v>0</v>
          </cell>
          <cell r="R589">
            <v>0</v>
          </cell>
          <cell r="S589">
            <v>0</v>
          </cell>
          <cell r="T589">
            <v>0</v>
          </cell>
          <cell r="AG589">
            <v>0</v>
          </cell>
          <cell r="AH589">
            <v>0</v>
          </cell>
          <cell r="AI589">
            <v>0</v>
          </cell>
          <cell r="AJ589">
            <v>0</v>
          </cell>
        </row>
        <row r="590">
          <cell r="Q590">
            <v>0</v>
          </cell>
          <cell r="R590">
            <v>0</v>
          </cell>
          <cell r="S590">
            <v>0</v>
          </cell>
          <cell r="T590">
            <v>0</v>
          </cell>
          <cell r="AG590">
            <v>0</v>
          </cell>
          <cell r="AH590">
            <v>0</v>
          </cell>
          <cell r="AI590">
            <v>0</v>
          </cell>
          <cell r="AJ590">
            <v>0</v>
          </cell>
        </row>
        <row r="591">
          <cell r="Q591">
            <v>0</v>
          </cell>
          <cell r="R591">
            <v>0</v>
          </cell>
          <cell r="S591">
            <v>0</v>
          </cell>
          <cell r="T591">
            <v>0</v>
          </cell>
          <cell r="AG591">
            <v>0</v>
          </cell>
          <cell r="AH591">
            <v>0</v>
          </cell>
          <cell r="AI591">
            <v>0</v>
          </cell>
          <cell r="AJ591">
            <v>0</v>
          </cell>
        </row>
        <row r="592">
          <cell r="Q592">
            <v>0</v>
          </cell>
          <cell r="R592">
            <v>0</v>
          </cell>
          <cell r="S592">
            <v>0</v>
          </cell>
          <cell r="T592">
            <v>0</v>
          </cell>
          <cell r="AG592">
            <v>0</v>
          </cell>
          <cell r="AH592">
            <v>0</v>
          </cell>
          <cell r="AI592">
            <v>0</v>
          </cell>
          <cell r="AJ592">
            <v>0</v>
          </cell>
        </row>
        <row r="593">
          <cell r="Q593">
            <v>0</v>
          </cell>
          <cell r="R593">
            <v>0</v>
          </cell>
          <cell r="S593">
            <v>0</v>
          </cell>
          <cell r="T593">
            <v>0</v>
          </cell>
          <cell r="AG593">
            <v>0</v>
          </cell>
          <cell r="AH593">
            <v>0</v>
          </cell>
          <cell r="AI593">
            <v>0</v>
          </cell>
          <cell r="AJ593">
            <v>0</v>
          </cell>
        </row>
        <row r="594">
          <cell r="Q594">
            <v>0</v>
          </cell>
          <cell r="R594">
            <v>0</v>
          </cell>
          <cell r="S594">
            <v>0</v>
          </cell>
          <cell r="T594">
            <v>0</v>
          </cell>
          <cell r="AG594">
            <v>0</v>
          </cell>
          <cell r="AH594">
            <v>0</v>
          </cell>
          <cell r="AI594">
            <v>0</v>
          </cell>
          <cell r="AJ594">
            <v>0</v>
          </cell>
        </row>
        <row r="595">
          <cell r="Q595">
            <v>0</v>
          </cell>
          <cell r="R595">
            <v>0</v>
          </cell>
          <cell r="S595">
            <v>0</v>
          </cell>
          <cell r="T595">
            <v>0</v>
          </cell>
          <cell r="AG595">
            <v>0</v>
          </cell>
          <cell r="AH595">
            <v>0</v>
          </cell>
          <cell r="AI595">
            <v>0</v>
          </cell>
          <cell r="AJ595">
            <v>0</v>
          </cell>
        </row>
        <row r="596">
          <cell r="Q596">
            <v>0</v>
          </cell>
          <cell r="R596">
            <v>0</v>
          </cell>
          <cell r="S596">
            <v>0</v>
          </cell>
          <cell r="T596">
            <v>0</v>
          </cell>
          <cell r="AG596">
            <v>0</v>
          </cell>
          <cell r="AH596">
            <v>0</v>
          </cell>
          <cell r="AI596">
            <v>0</v>
          </cell>
          <cell r="AJ596">
            <v>0</v>
          </cell>
        </row>
        <row r="597">
          <cell r="Q597">
            <v>0</v>
          </cell>
          <cell r="R597">
            <v>0</v>
          </cell>
          <cell r="S597">
            <v>0</v>
          </cell>
          <cell r="T597">
            <v>0</v>
          </cell>
          <cell r="AG597">
            <v>0</v>
          </cell>
          <cell r="AH597">
            <v>0</v>
          </cell>
          <cell r="AI597">
            <v>0</v>
          </cell>
          <cell r="AJ597">
            <v>0</v>
          </cell>
        </row>
        <row r="598">
          <cell r="Q598">
            <v>0</v>
          </cell>
          <cell r="R598">
            <v>0</v>
          </cell>
          <cell r="S598">
            <v>0</v>
          </cell>
          <cell r="T598">
            <v>0</v>
          </cell>
          <cell r="AG598">
            <v>0</v>
          </cell>
          <cell r="AH598">
            <v>0</v>
          </cell>
          <cell r="AI598">
            <v>0</v>
          </cell>
          <cell r="AJ598">
            <v>0</v>
          </cell>
        </row>
        <row r="599">
          <cell r="Q599">
            <v>0</v>
          </cell>
          <cell r="R599">
            <v>0</v>
          </cell>
          <cell r="S599">
            <v>0</v>
          </cell>
          <cell r="T599">
            <v>0</v>
          </cell>
          <cell r="AG599">
            <v>0</v>
          </cell>
          <cell r="AH599">
            <v>0</v>
          </cell>
          <cell r="AI599">
            <v>0</v>
          </cell>
          <cell r="AJ599">
            <v>0</v>
          </cell>
        </row>
        <row r="600">
          <cell r="Q600">
            <v>0</v>
          </cell>
          <cell r="R600">
            <v>0</v>
          </cell>
          <cell r="S600">
            <v>0</v>
          </cell>
          <cell r="T600">
            <v>0</v>
          </cell>
          <cell r="AG600">
            <v>0</v>
          </cell>
          <cell r="AH600">
            <v>0</v>
          </cell>
          <cell r="AI600">
            <v>0</v>
          </cell>
          <cell r="AJ600">
            <v>0</v>
          </cell>
        </row>
        <row r="601">
          <cell r="Q601">
            <v>0</v>
          </cell>
          <cell r="R601">
            <v>0</v>
          </cell>
          <cell r="S601">
            <v>0</v>
          </cell>
          <cell r="T601">
            <v>0</v>
          </cell>
          <cell r="AG601">
            <v>0</v>
          </cell>
          <cell r="AH601">
            <v>0</v>
          </cell>
          <cell r="AI601">
            <v>0</v>
          </cell>
          <cell r="AJ601">
            <v>0</v>
          </cell>
        </row>
        <row r="602">
          <cell r="Q602">
            <v>0</v>
          </cell>
          <cell r="R602">
            <v>0</v>
          </cell>
          <cell r="S602">
            <v>0</v>
          </cell>
          <cell r="T602">
            <v>0</v>
          </cell>
          <cell r="AG602">
            <v>0</v>
          </cell>
          <cell r="AH602">
            <v>0</v>
          </cell>
          <cell r="AI602">
            <v>0</v>
          </cell>
          <cell r="AJ602">
            <v>0</v>
          </cell>
        </row>
        <row r="603">
          <cell r="Q603">
            <v>0</v>
          </cell>
          <cell r="R603">
            <v>0</v>
          </cell>
          <cell r="S603">
            <v>0</v>
          </cell>
          <cell r="T603">
            <v>0</v>
          </cell>
          <cell r="AG603">
            <v>0</v>
          </cell>
          <cell r="AH603">
            <v>0</v>
          </cell>
          <cell r="AI603">
            <v>0</v>
          </cell>
          <cell r="AJ603">
            <v>0</v>
          </cell>
        </row>
        <row r="604">
          <cell r="Q604">
            <v>0</v>
          </cell>
          <cell r="R604">
            <v>0</v>
          </cell>
          <cell r="S604">
            <v>0</v>
          </cell>
          <cell r="T604">
            <v>0</v>
          </cell>
          <cell r="AG604">
            <v>0</v>
          </cell>
          <cell r="AH604">
            <v>0</v>
          </cell>
          <cell r="AI604">
            <v>0</v>
          </cell>
          <cell r="AJ604">
            <v>0</v>
          </cell>
        </row>
        <row r="605">
          <cell r="Q605">
            <v>0</v>
          </cell>
          <cell r="R605">
            <v>0</v>
          </cell>
          <cell r="S605">
            <v>0</v>
          </cell>
          <cell r="T605">
            <v>0</v>
          </cell>
          <cell r="AG605">
            <v>0</v>
          </cell>
          <cell r="AH605">
            <v>0</v>
          </cell>
          <cell r="AI605">
            <v>0</v>
          </cell>
          <cell r="AJ605">
            <v>0</v>
          </cell>
        </row>
        <row r="606">
          <cell r="Q606">
            <v>0</v>
          </cell>
          <cell r="R606">
            <v>0</v>
          </cell>
          <cell r="S606">
            <v>0</v>
          </cell>
          <cell r="T606">
            <v>0</v>
          </cell>
          <cell r="AG606">
            <v>0</v>
          </cell>
          <cell r="AH606">
            <v>0</v>
          </cell>
          <cell r="AI606">
            <v>0</v>
          </cell>
          <cell r="AJ606">
            <v>0</v>
          </cell>
        </row>
        <row r="607">
          <cell r="Q607">
            <v>0</v>
          </cell>
          <cell r="R607">
            <v>0</v>
          </cell>
          <cell r="S607">
            <v>0</v>
          </cell>
          <cell r="T607">
            <v>0</v>
          </cell>
          <cell r="AG607">
            <v>0</v>
          </cell>
          <cell r="AH607">
            <v>0</v>
          </cell>
          <cell r="AI607">
            <v>0</v>
          </cell>
          <cell r="AJ607">
            <v>0</v>
          </cell>
        </row>
        <row r="608">
          <cell r="Q608">
            <v>0</v>
          </cell>
          <cell r="R608">
            <v>0</v>
          </cell>
          <cell r="S608">
            <v>0</v>
          </cell>
          <cell r="T608">
            <v>0</v>
          </cell>
          <cell r="AG608">
            <v>0</v>
          </cell>
          <cell r="AH608">
            <v>0</v>
          </cell>
          <cell r="AI608">
            <v>0</v>
          </cell>
          <cell r="AJ608">
            <v>0</v>
          </cell>
        </row>
        <row r="609">
          <cell r="Q609">
            <v>0</v>
          </cell>
          <cell r="R609">
            <v>0</v>
          </cell>
          <cell r="S609">
            <v>0</v>
          </cell>
          <cell r="T609">
            <v>0</v>
          </cell>
          <cell r="AG609">
            <v>0</v>
          </cell>
          <cell r="AH609">
            <v>0</v>
          </cell>
          <cell r="AI609">
            <v>0</v>
          </cell>
          <cell r="AJ609">
            <v>0</v>
          </cell>
        </row>
        <row r="610">
          <cell r="Q610">
            <v>0</v>
          </cell>
          <cell r="R610">
            <v>0</v>
          </cell>
          <cell r="S610">
            <v>0</v>
          </cell>
          <cell r="T610">
            <v>0</v>
          </cell>
          <cell r="AG610">
            <v>0</v>
          </cell>
          <cell r="AH610">
            <v>0</v>
          </cell>
          <cell r="AI610">
            <v>0</v>
          </cell>
          <cell r="AJ610">
            <v>0</v>
          </cell>
        </row>
        <row r="611">
          <cell r="Q611">
            <v>0</v>
          </cell>
          <cell r="R611">
            <v>0</v>
          </cell>
          <cell r="S611">
            <v>0</v>
          </cell>
          <cell r="T611">
            <v>0</v>
          </cell>
          <cell r="AG611">
            <v>0</v>
          </cell>
          <cell r="AH611">
            <v>0</v>
          </cell>
          <cell r="AI611">
            <v>0</v>
          </cell>
          <cell r="AJ611">
            <v>0</v>
          </cell>
        </row>
        <row r="612">
          <cell r="Q612">
            <v>0</v>
          </cell>
          <cell r="R612">
            <v>0</v>
          </cell>
          <cell r="S612">
            <v>0</v>
          </cell>
          <cell r="T612">
            <v>0</v>
          </cell>
          <cell r="AG612">
            <v>0</v>
          </cell>
          <cell r="AH612">
            <v>0</v>
          </cell>
          <cell r="AI612">
            <v>0</v>
          </cell>
          <cell r="AJ612">
            <v>0</v>
          </cell>
        </row>
        <row r="613">
          <cell r="Q613">
            <v>0</v>
          </cell>
          <cell r="R613">
            <v>0</v>
          </cell>
          <cell r="S613">
            <v>0</v>
          </cell>
          <cell r="T613">
            <v>0</v>
          </cell>
          <cell r="AG613">
            <v>0</v>
          </cell>
          <cell r="AH613">
            <v>0</v>
          </cell>
          <cell r="AI613">
            <v>0</v>
          </cell>
          <cell r="AJ613">
            <v>0</v>
          </cell>
        </row>
        <row r="614">
          <cell r="Q614">
            <v>0</v>
          </cell>
          <cell r="R614">
            <v>0</v>
          </cell>
          <cell r="S614">
            <v>0</v>
          </cell>
          <cell r="T614">
            <v>0</v>
          </cell>
          <cell r="AG614">
            <v>0</v>
          </cell>
          <cell r="AH614">
            <v>0</v>
          </cell>
          <cell r="AI614">
            <v>0</v>
          </cell>
          <cell r="AJ614">
            <v>0</v>
          </cell>
        </row>
        <row r="615">
          <cell r="Q615">
            <v>348448.37</v>
          </cell>
          <cell r="R615">
            <v>348448.37</v>
          </cell>
          <cell r="S615">
            <v>348448.37</v>
          </cell>
          <cell r="T615">
            <v>433950.08</v>
          </cell>
          <cell r="AG615">
            <v>359965.02791666664</v>
          </cell>
          <cell r="AH615">
            <v>355669.05875000003</v>
          </cell>
          <cell r="AI615">
            <v>351373.08958333335</v>
          </cell>
          <cell r="AJ615">
            <v>352721.54208333342</v>
          </cell>
        </row>
        <row r="616">
          <cell r="Q616">
            <v>0</v>
          </cell>
          <cell r="R616">
            <v>0</v>
          </cell>
          <cell r="S616">
            <v>0</v>
          </cell>
          <cell r="T616">
            <v>0</v>
          </cell>
          <cell r="AG616">
            <v>37.1175</v>
          </cell>
          <cell r="AH616">
            <v>0</v>
          </cell>
          <cell r="AI616">
            <v>0</v>
          </cell>
          <cell r="AJ616">
            <v>0</v>
          </cell>
        </row>
        <row r="617">
          <cell r="Q617">
            <v>0</v>
          </cell>
          <cell r="R617">
            <v>0</v>
          </cell>
          <cell r="S617">
            <v>0</v>
          </cell>
          <cell r="T617">
            <v>0</v>
          </cell>
          <cell r="AG617">
            <v>2150.6454166666667</v>
          </cell>
          <cell r="AH617">
            <v>1730.3970833333333</v>
          </cell>
          <cell r="AI617">
            <v>1359.5904166666667</v>
          </cell>
          <cell r="AJ617">
            <v>1038.2254166666664</v>
          </cell>
        </row>
        <row r="618">
          <cell r="Q618">
            <v>0</v>
          </cell>
          <cell r="R618">
            <v>0</v>
          </cell>
          <cell r="S618">
            <v>0</v>
          </cell>
          <cell r="T618">
            <v>0</v>
          </cell>
          <cell r="AG618">
            <v>1794.6570833333328</v>
          </cell>
          <cell r="AH618">
            <v>1374.0387499999999</v>
          </cell>
          <cell r="AI618">
            <v>1009.5020833333333</v>
          </cell>
          <cell r="AJ618">
            <v>701.04708333333338</v>
          </cell>
        </row>
        <row r="619">
          <cell r="Q619">
            <v>0</v>
          </cell>
          <cell r="R619">
            <v>0</v>
          </cell>
          <cell r="S619">
            <v>0</v>
          </cell>
          <cell r="T619">
            <v>0</v>
          </cell>
          <cell r="AG619">
            <v>1332.3158333333333</v>
          </cell>
          <cell r="AH619">
            <v>841.08749999999998</v>
          </cell>
          <cell r="AI619">
            <v>463.80250000000001</v>
          </cell>
          <cell r="AJ619">
            <v>200.46083333333331</v>
          </cell>
        </row>
        <row r="620">
          <cell r="Q620">
            <v>51551.63</v>
          </cell>
          <cell r="R620">
            <v>51551.63</v>
          </cell>
          <cell r="S620">
            <v>66049.919999999998</v>
          </cell>
          <cell r="T620">
            <v>66049.919999999998</v>
          </cell>
          <cell r="AG620">
            <v>50447.732916666668</v>
          </cell>
          <cell r="AH620">
            <v>50625.055</v>
          </cell>
          <cell r="AI620">
            <v>51374.877083333333</v>
          </cell>
          <cell r="AJ620">
            <v>52717.419583333336</v>
          </cell>
        </row>
        <row r="621">
          <cell r="Q621">
            <v>382.69</v>
          </cell>
          <cell r="R621">
            <v>0</v>
          </cell>
          <cell r="S621">
            <v>0</v>
          </cell>
          <cell r="T621">
            <v>0</v>
          </cell>
          <cell r="AG621">
            <v>2981.5475000000001</v>
          </cell>
          <cell r="AH621">
            <v>2550.1058333333331</v>
          </cell>
          <cell r="AI621">
            <v>2138.9162500000002</v>
          </cell>
          <cell r="AJ621">
            <v>1763.9241666666667</v>
          </cell>
        </row>
        <row r="622">
          <cell r="Q622">
            <v>16434.43</v>
          </cell>
          <cell r="R622">
            <v>15338.8</v>
          </cell>
          <cell r="S622">
            <v>14243.17</v>
          </cell>
          <cell r="T622">
            <v>13147.54</v>
          </cell>
          <cell r="AG622">
            <v>23008.210000000003</v>
          </cell>
          <cell r="AH622">
            <v>21912.58</v>
          </cell>
          <cell r="AI622">
            <v>20816.95</v>
          </cell>
          <cell r="AJ622">
            <v>19721.32</v>
          </cell>
        </row>
        <row r="623">
          <cell r="Q623">
            <v>87974.39</v>
          </cell>
          <cell r="R623">
            <v>87974.39</v>
          </cell>
          <cell r="S623">
            <v>87974.39</v>
          </cell>
          <cell r="T623">
            <v>0</v>
          </cell>
          <cell r="AG623">
            <v>87974.39</v>
          </cell>
          <cell r="AH623">
            <v>87974.39</v>
          </cell>
          <cell r="AI623">
            <v>87974.39</v>
          </cell>
          <cell r="AJ623">
            <v>84308.79041666667</v>
          </cell>
        </row>
        <row r="624">
          <cell r="Q624">
            <v>36410.67</v>
          </cell>
          <cell r="R624">
            <v>49489.68</v>
          </cell>
          <cell r="S624">
            <v>63794.23</v>
          </cell>
          <cell r="T624">
            <v>70264.850000000006</v>
          </cell>
          <cell r="AG624">
            <v>8473.5445833333342</v>
          </cell>
          <cell r="AH624">
            <v>12052.725833333332</v>
          </cell>
          <cell r="AI624">
            <v>16772.888749999998</v>
          </cell>
          <cell r="AJ624">
            <v>22358.68375</v>
          </cell>
        </row>
        <row r="625">
          <cell r="R625">
            <v>41011.760000000002</v>
          </cell>
          <cell r="S625">
            <v>43022.26</v>
          </cell>
          <cell r="T625">
            <v>43097.78</v>
          </cell>
          <cell r="AG625">
            <v>0</v>
          </cell>
          <cell r="AH625">
            <v>1708.8233333333335</v>
          </cell>
          <cell r="AI625">
            <v>5210.2408333333333</v>
          </cell>
          <cell r="AJ625">
            <v>8798.5758333333342</v>
          </cell>
        </row>
        <row r="626">
          <cell r="AG626">
            <v>0</v>
          </cell>
          <cell r="AH626">
            <v>0</v>
          </cell>
          <cell r="AI626">
            <v>0</v>
          </cell>
          <cell r="AJ626">
            <v>0</v>
          </cell>
        </row>
        <row r="627">
          <cell r="R627">
            <v>0</v>
          </cell>
          <cell r="S627">
            <v>496</v>
          </cell>
          <cell r="T627">
            <v>3305.19</v>
          </cell>
          <cell r="AG627">
            <v>0</v>
          </cell>
          <cell r="AH627">
            <v>0</v>
          </cell>
          <cell r="AI627">
            <v>20.666666666666668</v>
          </cell>
          <cell r="AJ627">
            <v>179.04958333333335</v>
          </cell>
        </row>
        <row r="628">
          <cell r="AG628">
            <v>0</v>
          </cell>
          <cell r="AH628">
            <v>0</v>
          </cell>
          <cell r="AI628">
            <v>0</v>
          </cell>
          <cell r="AJ628">
            <v>0</v>
          </cell>
        </row>
        <row r="629">
          <cell r="AG629">
            <v>0</v>
          </cell>
          <cell r="AH629">
            <v>0</v>
          </cell>
          <cell r="AI629">
            <v>0</v>
          </cell>
          <cell r="AJ629">
            <v>0</v>
          </cell>
        </row>
        <row r="630">
          <cell r="Q630">
            <v>0</v>
          </cell>
          <cell r="R630">
            <v>0</v>
          </cell>
          <cell r="S630">
            <v>0</v>
          </cell>
          <cell r="T630">
            <v>0</v>
          </cell>
          <cell r="AG630">
            <v>0</v>
          </cell>
          <cell r="AH630">
            <v>0</v>
          </cell>
          <cell r="AI630">
            <v>0</v>
          </cell>
          <cell r="AJ630">
            <v>0</v>
          </cell>
        </row>
        <row r="631">
          <cell r="Q631">
            <v>0</v>
          </cell>
          <cell r="R631">
            <v>0</v>
          </cell>
          <cell r="S631">
            <v>0</v>
          </cell>
          <cell r="T631">
            <v>0</v>
          </cell>
          <cell r="AG631">
            <v>0</v>
          </cell>
          <cell r="AH631">
            <v>0</v>
          </cell>
          <cell r="AI631">
            <v>0</v>
          </cell>
          <cell r="AJ631">
            <v>0</v>
          </cell>
        </row>
        <row r="632">
          <cell r="Q632">
            <v>4111524.21</v>
          </cell>
          <cell r="R632">
            <v>4568893.21</v>
          </cell>
          <cell r="S632">
            <v>4947453.9400000004</v>
          </cell>
          <cell r="T632">
            <v>5087579.26</v>
          </cell>
          <cell r="AG632">
            <v>1278687.9079166667</v>
          </cell>
          <cell r="AH632">
            <v>1640371.9670833333</v>
          </cell>
          <cell r="AI632">
            <v>2036886.4316666666</v>
          </cell>
          <cell r="AJ632">
            <v>2453242.7941666669</v>
          </cell>
        </row>
        <row r="633">
          <cell r="Q633">
            <v>637840.78</v>
          </cell>
          <cell r="R633">
            <v>714843.78</v>
          </cell>
          <cell r="S633">
            <v>752888.05</v>
          </cell>
          <cell r="T633">
            <v>767988.73</v>
          </cell>
          <cell r="AG633">
            <v>144359.67166666666</v>
          </cell>
          <cell r="AH633">
            <v>200721.52833333332</v>
          </cell>
          <cell r="AI633">
            <v>261877.02124999999</v>
          </cell>
          <cell r="AJ633">
            <v>325007.49125000002</v>
          </cell>
        </row>
        <row r="634">
          <cell r="Q634">
            <v>187663.85</v>
          </cell>
          <cell r="R634">
            <v>200179.29</v>
          </cell>
          <cell r="S634">
            <v>210297.41</v>
          </cell>
          <cell r="T634">
            <v>222175.2</v>
          </cell>
          <cell r="AG634">
            <v>109085.04625000001</v>
          </cell>
          <cell r="AH634">
            <v>125172.77416666667</v>
          </cell>
          <cell r="AI634">
            <v>142062.79958333334</v>
          </cell>
          <cell r="AJ634">
            <v>156756.64791666667</v>
          </cell>
        </row>
        <row r="635">
          <cell r="Q635">
            <v>90375.05</v>
          </cell>
          <cell r="R635">
            <v>95995.3</v>
          </cell>
          <cell r="S635">
            <v>100538.99</v>
          </cell>
          <cell r="T635">
            <v>105872.89</v>
          </cell>
          <cell r="AG635">
            <v>53926.082083333335</v>
          </cell>
          <cell r="AH635">
            <v>61621.050833333335</v>
          </cell>
          <cell r="AI635">
            <v>69604.720000000016</v>
          </cell>
          <cell r="AJ635">
            <v>76431.457500000004</v>
          </cell>
        </row>
        <row r="636">
          <cell r="Q636">
            <v>0</v>
          </cell>
          <cell r="R636">
            <v>0</v>
          </cell>
          <cell r="S636">
            <v>0</v>
          </cell>
          <cell r="T636">
            <v>0</v>
          </cell>
          <cell r="AG636">
            <v>10585.2075</v>
          </cell>
          <cell r="AH636">
            <v>9144.7145833333343</v>
          </cell>
          <cell r="AI636">
            <v>3852.1108333333336</v>
          </cell>
          <cell r="AJ636">
            <v>0</v>
          </cell>
        </row>
        <row r="637">
          <cell r="Q637">
            <v>805238.1</v>
          </cell>
          <cell r="R637">
            <v>805238.1</v>
          </cell>
          <cell r="S637">
            <v>908403.74</v>
          </cell>
          <cell r="T637">
            <v>1089876.8500000001</v>
          </cell>
          <cell r="AG637">
            <v>403096.91166666668</v>
          </cell>
          <cell r="AH637">
            <v>470200.08666666667</v>
          </cell>
          <cell r="AI637">
            <v>541601.82999999996</v>
          </cell>
          <cell r="AJ637">
            <v>619291.29625000001</v>
          </cell>
        </row>
        <row r="638">
          <cell r="Q638">
            <v>372546.16</v>
          </cell>
          <cell r="R638">
            <v>372546.16</v>
          </cell>
          <cell r="S638">
            <v>418874.27</v>
          </cell>
          <cell r="T638">
            <v>500367.56</v>
          </cell>
          <cell r="AG638">
            <v>189152.93999999997</v>
          </cell>
          <cell r="AH638">
            <v>220198.45333333334</v>
          </cell>
          <cell r="AI638">
            <v>253174.30458333335</v>
          </cell>
          <cell r="AJ638">
            <v>288780.87625000003</v>
          </cell>
        </row>
        <row r="639">
          <cell r="Q639">
            <v>-5104426.16</v>
          </cell>
          <cell r="R639">
            <v>-5574310.5999999996</v>
          </cell>
          <cell r="S639">
            <v>-5952871.3300000001</v>
          </cell>
          <cell r="T639">
            <v>-6399631.3099999996</v>
          </cell>
          <cell r="AG639">
            <v>-1790443.5249999997</v>
          </cell>
          <cell r="AH639">
            <v>-2235390.89</v>
          </cell>
          <cell r="AI639">
            <v>-2715690.137083333</v>
          </cell>
          <cell r="AJ639">
            <v>-3219850.4250000003</v>
          </cell>
        </row>
        <row r="640">
          <cell r="Q640">
            <v>-1100761.99</v>
          </cell>
          <cell r="R640">
            <v>-1183385.24</v>
          </cell>
          <cell r="S640">
            <v>-1221429.51</v>
          </cell>
          <cell r="T640">
            <v>-1374229.18</v>
          </cell>
          <cell r="AG640">
            <v>-387028.17458333331</v>
          </cell>
          <cell r="AH640">
            <v>-482200.97583333333</v>
          </cell>
          <cell r="AI640">
            <v>-582401.5904166667</v>
          </cell>
          <cell r="AJ640">
            <v>-685980.5083333333</v>
          </cell>
        </row>
        <row r="641">
          <cell r="Q641">
            <v>1830715.29</v>
          </cell>
          <cell r="R641">
            <v>2182704.02</v>
          </cell>
          <cell r="S641">
            <v>2346554.8199999998</v>
          </cell>
          <cell r="T641">
            <v>3199913.3</v>
          </cell>
          <cell r="AG641">
            <v>549882.87708333321</v>
          </cell>
          <cell r="AH641">
            <v>717108.68166666664</v>
          </cell>
          <cell r="AI641">
            <v>905827.79999999993</v>
          </cell>
          <cell r="AJ641">
            <v>1136930.6383333334</v>
          </cell>
        </row>
        <row r="642">
          <cell r="R642">
            <v>0</v>
          </cell>
          <cell r="S642">
            <v>-2346554.8199999998</v>
          </cell>
          <cell r="T642">
            <v>-3199913.3</v>
          </cell>
          <cell r="AG642">
            <v>0</v>
          </cell>
          <cell r="AH642">
            <v>0</v>
          </cell>
          <cell r="AI642">
            <v>-97773.117499999993</v>
          </cell>
          <cell r="AJ642">
            <v>-328875.95583333331</v>
          </cell>
        </row>
        <row r="643">
          <cell r="R643">
            <v>57885.19</v>
          </cell>
          <cell r="S643">
            <v>71551.45</v>
          </cell>
          <cell r="T643">
            <v>55721</v>
          </cell>
          <cell r="AG643">
            <v>0</v>
          </cell>
          <cell r="AH643">
            <v>2411.8829166666669</v>
          </cell>
          <cell r="AI643">
            <v>7805.076250000001</v>
          </cell>
          <cell r="AJ643">
            <v>13108.095000000001</v>
          </cell>
        </row>
        <row r="644">
          <cell r="Q644">
            <v>0</v>
          </cell>
          <cell r="R644">
            <v>0</v>
          </cell>
          <cell r="S644">
            <v>0</v>
          </cell>
          <cell r="T644">
            <v>0</v>
          </cell>
          <cell r="AG644">
            <v>0</v>
          </cell>
          <cell r="AH644">
            <v>0</v>
          </cell>
          <cell r="AI644">
            <v>0</v>
          </cell>
          <cell r="AJ644">
            <v>0</v>
          </cell>
        </row>
        <row r="645">
          <cell r="Q645">
            <v>187781.41</v>
          </cell>
          <cell r="R645">
            <v>195635.85</v>
          </cell>
          <cell r="S645">
            <v>195578.86</v>
          </cell>
          <cell r="T645">
            <v>0</v>
          </cell>
          <cell r="AG645">
            <v>72189.946249999994</v>
          </cell>
          <cell r="AH645">
            <v>88165.66541666667</v>
          </cell>
          <cell r="AI645">
            <v>104466.27833333334</v>
          </cell>
          <cell r="AJ645">
            <v>112615.39750000001</v>
          </cell>
        </row>
        <row r="646">
          <cell r="Q646">
            <v>17878.21</v>
          </cell>
          <cell r="R646">
            <v>67693.259999999995</v>
          </cell>
          <cell r="S646">
            <v>193410.29</v>
          </cell>
          <cell r="T646">
            <v>338195.09</v>
          </cell>
          <cell r="AG646">
            <v>6774.901249999999</v>
          </cell>
          <cell r="AH646">
            <v>10340.379166666666</v>
          </cell>
          <cell r="AI646">
            <v>21219.693750000002</v>
          </cell>
          <cell r="AJ646">
            <v>43369.917916666665</v>
          </cell>
        </row>
        <row r="647">
          <cell r="Q647">
            <v>0</v>
          </cell>
          <cell r="R647">
            <v>0</v>
          </cell>
          <cell r="S647">
            <v>0</v>
          </cell>
          <cell r="T647">
            <v>0</v>
          </cell>
          <cell r="AG647">
            <v>0</v>
          </cell>
          <cell r="AH647">
            <v>0</v>
          </cell>
          <cell r="AI647">
            <v>0</v>
          </cell>
          <cell r="AJ647">
            <v>0</v>
          </cell>
        </row>
        <row r="648">
          <cell r="Q648">
            <v>-1053090.1599999999</v>
          </cell>
          <cell r="R648">
            <v>-964692.58</v>
          </cell>
          <cell r="S648">
            <v>-549401.99</v>
          </cell>
          <cell r="T648">
            <v>0</v>
          </cell>
          <cell r="AG648">
            <v>-571963.74708333332</v>
          </cell>
          <cell r="AH648">
            <v>-564312.15041666664</v>
          </cell>
          <cell r="AI648">
            <v>-568464.6283333333</v>
          </cell>
          <cell r="AJ648">
            <v>-571129.13666666672</v>
          </cell>
        </row>
        <row r="649">
          <cell r="Q649">
            <v>0</v>
          </cell>
          <cell r="R649">
            <v>0</v>
          </cell>
          <cell r="S649">
            <v>0</v>
          </cell>
          <cell r="T649">
            <v>0</v>
          </cell>
          <cell r="AG649">
            <v>0</v>
          </cell>
          <cell r="AH649">
            <v>0</v>
          </cell>
          <cell r="AI649">
            <v>0</v>
          </cell>
          <cell r="AJ649">
            <v>0</v>
          </cell>
        </row>
        <row r="650">
          <cell r="Q650">
            <v>394566.19</v>
          </cell>
          <cell r="R650">
            <v>285989.7</v>
          </cell>
          <cell r="S650">
            <v>206037.99</v>
          </cell>
          <cell r="T650">
            <v>0</v>
          </cell>
          <cell r="AG650">
            <v>338563.01666666666</v>
          </cell>
          <cell r="AH650">
            <v>338701.09166666667</v>
          </cell>
          <cell r="AI650">
            <v>337868.02500000002</v>
          </cell>
          <cell r="AJ650">
            <v>337490.34333333332</v>
          </cell>
        </row>
        <row r="651">
          <cell r="Q651">
            <v>-979736.54</v>
          </cell>
          <cell r="R651">
            <v>-1238162.97</v>
          </cell>
          <cell r="S651">
            <v>-1451739.3</v>
          </cell>
          <cell r="T651">
            <v>0</v>
          </cell>
          <cell r="AG651">
            <v>-328040.98666666663</v>
          </cell>
          <cell r="AH651">
            <v>-405190.22208333336</v>
          </cell>
          <cell r="AI651">
            <v>-496581.17458333331</v>
          </cell>
          <cell r="AJ651">
            <v>-545593.38583333336</v>
          </cell>
        </row>
        <row r="652">
          <cell r="Q652">
            <v>-398.85</v>
          </cell>
          <cell r="R652">
            <v>-398.85</v>
          </cell>
          <cell r="S652">
            <v>-398.85</v>
          </cell>
          <cell r="T652">
            <v>0</v>
          </cell>
          <cell r="AG652">
            <v>15467.631249999997</v>
          </cell>
          <cell r="AH652">
            <v>12358.995416666663</v>
          </cell>
          <cell r="AI652">
            <v>9250.3595833333293</v>
          </cell>
          <cell r="AJ652">
            <v>7696.0416666666615</v>
          </cell>
        </row>
        <row r="653">
          <cell r="Q653">
            <v>4770.29</v>
          </cell>
          <cell r="R653">
            <v>4770.29</v>
          </cell>
          <cell r="S653">
            <v>5018.3900000000003</v>
          </cell>
          <cell r="T653">
            <v>0</v>
          </cell>
          <cell r="AG653">
            <v>16349.248750000006</v>
          </cell>
          <cell r="AH653">
            <v>13663.852916666669</v>
          </cell>
          <cell r="AI653">
            <v>10988.794583333329</v>
          </cell>
          <cell r="AJ653">
            <v>9656.4341666666623</v>
          </cell>
        </row>
        <row r="654">
          <cell r="Q654">
            <v>0</v>
          </cell>
          <cell r="R654">
            <v>0</v>
          </cell>
          <cell r="S654">
            <v>0</v>
          </cell>
          <cell r="T654">
            <v>0</v>
          </cell>
          <cell r="AG654">
            <v>0</v>
          </cell>
          <cell r="AH654">
            <v>0</v>
          </cell>
          <cell r="AI654">
            <v>0</v>
          </cell>
          <cell r="AJ654">
            <v>0</v>
          </cell>
        </row>
        <row r="655">
          <cell r="Q655">
            <v>0</v>
          </cell>
          <cell r="R655">
            <v>0</v>
          </cell>
          <cell r="S655">
            <v>0</v>
          </cell>
          <cell r="T655">
            <v>0</v>
          </cell>
          <cell r="AG655">
            <v>0</v>
          </cell>
          <cell r="AH655">
            <v>0</v>
          </cell>
          <cell r="AI655">
            <v>0</v>
          </cell>
          <cell r="AJ655">
            <v>0</v>
          </cell>
        </row>
        <row r="656">
          <cell r="Q656">
            <v>0</v>
          </cell>
          <cell r="R656">
            <v>0</v>
          </cell>
          <cell r="S656">
            <v>-8117</v>
          </cell>
          <cell r="T656">
            <v>0</v>
          </cell>
          <cell r="AG656">
            <v>-67.651666666666671</v>
          </cell>
          <cell r="AH656">
            <v>-37.304583333333333</v>
          </cell>
          <cell r="AI656">
            <v>-341.68708333333331</v>
          </cell>
          <cell r="AJ656">
            <v>-676.41666666666663</v>
          </cell>
        </row>
        <row r="657">
          <cell r="Q657">
            <v>0</v>
          </cell>
          <cell r="R657">
            <v>0</v>
          </cell>
          <cell r="S657">
            <v>0</v>
          </cell>
          <cell r="T657">
            <v>0</v>
          </cell>
          <cell r="AG657">
            <v>0</v>
          </cell>
          <cell r="AH657">
            <v>0</v>
          </cell>
          <cell r="AI657">
            <v>0</v>
          </cell>
          <cell r="AJ657">
            <v>0</v>
          </cell>
        </row>
        <row r="658">
          <cell r="Q658">
            <v>-552356.63</v>
          </cell>
          <cell r="R658">
            <v>-552356.63</v>
          </cell>
          <cell r="S658">
            <v>-552356.63</v>
          </cell>
          <cell r="T658">
            <v>0</v>
          </cell>
          <cell r="AG658">
            <v>294637.04416666663</v>
          </cell>
          <cell r="AH658">
            <v>156512.95416666666</v>
          </cell>
          <cell r="AI658">
            <v>3245.6770833333285</v>
          </cell>
          <cell r="AJ658">
            <v>-80959.555000000008</v>
          </cell>
        </row>
        <row r="659">
          <cell r="Q659">
            <v>0</v>
          </cell>
          <cell r="R659">
            <v>0</v>
          </cell>
          <cell r="S659">
            <v>0</v>
          </cell>
          <cell r="T659">
            <v>0</v>
          </cell>
          <cell r="AG659">
            <v>0</v>
          </cell>
          <cell r="AH659">
            <v>0</v>
          </cell>
          <cell r="AI659">
            <v>0</v>
          </cell>
          <cell r="AJ659">
            <v>0</v>
          </cell>
        </row>
        <row r="660">
          <cell r="Q660">
            <v>0</v>
          </cell>
          <cell r="R660">
            <v>0</v>
          </cell>
          <cell r="S660">
            <v>0</v>
          </cell>
          <cell r="T660">
            <v>0</v>
          </cell>
          <cell r="AG660">
            <v>-89.583333333333329</v>
          </cell>
          <cell r="AH660">
            <v>-57.083333333333336</v>
          </cell>
          <cell r="AI660">
            <v>-19.583333333333332</v>
          </cell>
          <cell r="AJ660">
            <v>0</v>
          </cell>
        </row>
        <row r="661">
          <cell r="Q661">
            <v>0</v>
          </cell>
          <cell r="R661">
            <v>0</v>
          </cell>
          <cell r="S661">
            <v>0</v>
          </cell>
          <cell r="T661">
            <v>0</v>
          </cell>
          <cell r="AG661">
            <v>0</v>
          </cell>
          <cell r="AH661">
            <v>0</v>
          </cell>
          <cell r="AI661">
            <v>0</v>
          </cell>
          <cell r="AJ661">
            <v>0</v>
          </cell>
        </row>
        <row r="662">
          <cell r="Q662">
            <v>0</v>
          </cell>
          <cell r="R662">
            <v>0</v>
          </cell>
          <cell r="S662">
            <v>0</v>
          </cell>
          <cell r="T662">
            <v>0</v>
          </cell>
          <cell r="AG662">
            <v>0</v>
          </cell>
          <cell r="AH662">
            <v>0</v>
          </cell>
          <cell r="AI662">
            <v>0</v>
          </cell>
          <cell r="AJ662">
            <v>0</v>
          </cell>
        </row>
        <row r="663">
          <cell r="Q663">
            <v>0</v>
          </cell>
          <cell r="R663">
            <v>0</v>
          </cell>
          <cell r="S663">
            <v>0</v>
          </cell>
          <cell r="T663">
            <v>0</v>
          </cell>
          <cell r="AG663">
            <v>0</v>
          </cell>
          <cell r="AH663">
            <v>0</v>
          </cell>
          <cell r="AI663">
            <v>0</v>
          </cell>
          <cell r="AJ663">
            <v>0</v>
          </cell>
        </row>
        <row r="664">
          <cell r="Q664">
            <v>0</v>
          </cell>
          <cell r="R664">
            <v>0</v>
          </cell>
          <cell r="S664">
            <v>0</v>
          </cell>
          <cell r="T664">
            <v>0</v>
          </cell>
          <cell r="AG664">
            <v>619.84625000000005</v>
          </cell>
          <cell r="AH664">
            <v>549.10874999999999</v>
          </cell>
          <cell r="AI664">
            <v>478.37124999999997</v>
          </cell>
          <cell r="AJ664">
            <v>443.0025</v>
          </cell>
        </row>
        <row r="665">
          <cell r="Q665">
            <v>0</v>
          </cell>
          <cell r="R665">
            <v>0</v>
          </cell>
          <cell r="S665">
            <v>0</v>
          </cell>
          <cell r="T665">
            <v>0</v>
          </cell>
          <cell r="AG665">
            <v>1436.0620833333335</v>
          </cell>
          <cell r="AH665">
            <v>1436.1091666666669</v>
          </cell>
          <cell r="AI665">
            <v>1436.1091666666669</v>
          </cell>
          <cell r="AJ665">
            <v>1436.1091666666669</v>
          </cell>
        </row>
        <row r="666">
          <cell r="Q666">
            <v>0</v>
          </cell>
          <cell r="R666">
            <v>0</v>
          </cell>
          <cell r="S666">
            <v>0</v>
          </cell>
          <cell r="T666">
            <v>0</v>
          </cell>
          <cell r="AG666">
            <v>12878.130833333335</v>
          </cell>
          <cell r="AH666">
            <v>12878.130833333335</v>
          </cell>
          <cell r="AI666">
            <v>12878.130833333335</v>
          </cell>
          <cell r="AJ666">
            <v>12878.130833333335</v>
          </cell>
        </row>
        <row r="667">
          <cell r="Q667">
            <v>0</v>
          </cell>
          <cell r="R667">
            <v>0</v>
          </cell>
          <cell r="S667">
            <v>0</v>
          </cell>
          <cell r="T667">
            <v>0</v>
          </cell>
          <cell r="AG667">
            <v>912.48083333333341</v>
          </cell>
          <cell r="AH667">
            <v>912.48083333333341</v>
          </cell>
          <cell r="AI667">
            <v>456.2404166666667</v>
          </cell>
          <cell r="AJ667">
            <v>0</v>
          </cell>
        </row>
        <row r="668">
          <cell r="Q668">
            <v>0</v>
          </cell>
          <cell r="R668">
            <v>0</v>
          </cell>
          <cell r="S668">
            <v>0</v>
          </cell>
          <cell r="T668">
            <v>0</v>
          </cell>
          <cell r="AG668">
            <v>303.78125</v>
          </cell>
          <cell r="AH668">
            <v>101.26041666666667</v>
          </cell>
          <cell r="AI668">
            <v>0</v>
          </cell>
          <cell r="AJ668">
            <v>0</v>
          </cell>
        </row>
        <row r="669">
          <cell r="Q669">
            <v>0</v>
          </cell>
          <cell r="R669">
            <v>0</v>
          </cell>
          <cell r="S669">
            <v>0</v>
          </cell>
          <cell r="T669">
            <v>0</v>
          </cell>
          <cell r="AG669">
            <v>499.4708333333333</v>
          </cell>
          <cell r="AH669">
            <v>299.6825</v>
          </cell>
          <cell r="AI669">
            <v>99.894166666666663</v>
          </cell>
          <cell r="AJ669">
            <v>0</v>
          </cell>
        </row>
        <row r="670">
          <cell r="Q670">
            <v>0</v>
          </cell>
          <cell r="R670">
            <v>0</v>
          </cell>
          <cell r="S670">
            <v>0</v>
          </cell>
          <cell r="T670">
            <v>0</v>
          </cell>
          <cell r="AG670">
            <v>-261.05416666666667</v>
          </cell>
          <cell r="AH670">
            <v>-410.06124999999997</v>
          </cell>
          <cell r="AI670">
            <v>-384.91041666666666</v>
          </cell>
          <cell r="AJ670">
            <v>-274.87166666666667</v>
          </cell>
        </row>
        <row r="671">
          <cell r="Q671">
            <v>0</v>
          </cell>
          <cell r="R671">
            <v>0</v>
          </cell>
          <cell r="S671">
            <v>0</v>
          </cell>
          <cell r="T671">
            <v>0</v>
          </cell>
          <cell r="AG671">
            <v>60.588333333333331</v>
          </cell>
          <cell r="AH671">
            <v>60.588333333333331</v>
          </cell>
          <cell r="AI671">
            <v>60.588333333333331</v>
          </cell>
          <cell r="AJ671">
            <v>60.588333333333331</v>
          </cell>
        </row>
        <row r="672">
          <cell r="Q672">
            <v>0</v>
          </cell>
          <cell r="R672">
            <v>1200</v>
          </cell>
          <cell r="S672">
            <v>17.649999999999999</v>
          </cell>
          <cell r="T672">
            <v>0</v>
          </cell>
          <cell r="AG672">
            <v>282.75166666666667</v>
          </cell>
          <cell r="AH672">
            <v>332.75166666666667</v>
          </cell>
          <cell r="AI672">
            <v>322.69958333333335</v>
          </cell>
          <cell r="AJ672">
            <v>262.64749999999998</v>
          </cell>
        </row>
        <row r="673">
          <cell r="Q673">
            <v>0</v>
          </cell>
          <cell r="R673">
            <v>0</v>
          </cell>
          <cell r="S673">
            <v>0</v>
          </cell>
          <cell r="T673">
            <v>0</v>
          </cell>
          <cell r="AG673">
            <v>0</v>
          </cell>
          <cell r="AH673">
            <v>0</v>
          </cell>
          <cell r="AI673">
            <v>0</v>
          </cell>
          <cell r="AJ673">
            <v>0</v>
          </cell>
        </row>
        <row r="674">
          <cell r="Q674">
            <v>0</v>
          </cell>
          <cell r="R674">
            <v>0</v>
          </cell>
          <cell r="S674">
            <v>0</v>
          </cell>
          <cell r="T674">
            <v>0</v>
          </cell>
          <cell r="AG674">
            <v>0</v>
          </cell>
          <cell r="AH674">
            <v>0</v>
          </cell>
          <cell r="AI674">
            <v>0</v>
          </cell>
          <cell r="AJ674">
            <v>0</v>
          </cell>
        </row>
        <row r="675">
          <cell r="Q675">
            <v>0</v>
          </cell>
          <cell r="R675">
            <v>0</v>
          </cell>
          <cell r="S675">
            <v>0</v>
          </cell>
          <cell r="T675">
            <v>0</v>
          </cell>
          <cell r="AG675">
            <v>0</v>
          </cell>
          <cell r="AH675">
            <v>0</v>
          </cell>
          <cell r="AI675">
            <v>0</v>
          </cell>
          <cell r="AJ675">
            <v>0</v>
          </cell>
        </row>
        <row r="676">
          <cell r="Q676">
            <v>0</v>
          </cell>
          <cell r="R676">
            <v>79.78</v>
          </cell>
          <cell r="S676">
            <v>79.78</v>
          </cell>
          <cell r="T676">
            <v>0</v>
          </cell>
          <cell r="AG676">
            <v>0</v>
          </cell>
          <cell r="AH676">
            <v>3.3241666666666667</v>
          </cell>
          <cell r="AI676">
            <v>9.9725000000000001</v>
          </cell>
          <cell r="AJ676">
            <v>13.296666666666667</v>
          </cell>
        </row>
        <row r="677">
          <cell r="Q677">
            <v>0</v>
          </cell>
          <cell r="R677">
            <v>0</v>
          </cell>
          <cell r="S677">
            <v>0</v>
          </cell>
          <cell r="T677">
            <v>0</v>
          </cell>
          <cell r="AG677">
            <v>0</v>
          </cell>
          <cell r="AH677">
            <v>0</v>
          </cell>
          <cell r="AI677">
            <v>0</v>
          </cell>
          <cell r="AJ677">
            <v>0</v>
          </cell>
        </row>
        <row r="678">
          <cell r="Q678">
            <v>0</v>
          </cell>
          <cell r="R678">
            <v>0</v>
          </cell>
          <cell r="S678">
            <v>0</v>
          </cell>
          <cell r="T678">
            <v>0</v>
          </cell>
          <cell r="AG678">
            <v>0</v>
          </cell>
          <cell r="AH678">
            <v>0</v>
          </cell>
          <cell r="AI678">
            <v>0</v>
          </cell>
          <cell r="AJ678">
            <v>0</v>
          </cell>
        </row>
        <row r="679">
          <cell r="Q679">
            <v>0</v>
          </cell>
          <cell r="R679">
            <v>0</v>
          </cell>
          <cell r="S679">
            <v>0</v>
          </cell>
          <cell r="T679">
            <v>0</v>
          </cell>
          <cell r="AG679">
            <v>-1311.0908333333334</v>
          </cell>
          <cell r="AH679">
            <v>-511.16833333333335</v>
          </cell>
          <cell r="AI679">
            <v>-242.73625000000001</v>
          </cell>
          <cell r="AJ679">
            <v>13.416666666666666</v>
          </cell>
        </row>
        <row r="680">
          <cell r="Q680">
            <v>0</v>
          </cell>
          <cell r="R680">
            <v>0</v>
          </cell>
          <cell r="S680">
            <v>0</v>
          </cell>
          <cell r="T680">
            <v>0</v>
          </cell>
          <cell r="AG680">
            <v>-16.465</v>
          </cell>
          <cell r="AH680">
            <v>-16.465</v>
          </cell>
          <cell r="AI680">
            <v>-16.465</v>
          </cell>
          <cell r="AJ680">
            <v>-16.465</v>
          </cell>
        </row>
        <row r="681">
          <cell r="AG681">
            <v>0</v>
          </cell>
          <cell r="AH681">
            <v>0</v>
          </cell>
          <cell r="AI681">
            <v>0</v>
          </cell>
          <cell r="AJ681">
            <v>0</v>
          </cell>
        </row>
        <row r="682">
          <cell r="AG682">
            <v>0</v>
          </cell>
          <cell r="AH682">
            <v>0</v>
          </cell>
          <cell r="AI682">
            <v>0</v>
          </cell>
          <cell r="AJ682">
            <v>0</v>
          </cell>
        </row>
        <row r="683">
          <cell r="Q683">
            <v>-163837.85999999999</v>
          </cell>
          <cell r="R683">
            <v>-199824.73</v>
          </cell>
          <cell r="S683">
            <v>-213291.08</v>
          </cell>
          <cell r="T683">
            <v>-193297.78</v>
          </cell>
          <cell r="AG683">
            <v>-80999.089999999982</v>
          </cell>
          <cell r="AH683">
            <v>-95333.839166666672</v>
          </cell>
          <cell r="AI683">
            <v>-110969.92166666668</v>
          </cell>
          <cell r="AJ683">
            <v>-124873.89166666666</v>
          </cell>
        </row>
        <row r="684">
          <cell r="AG684">
            <v>0</v>
          </cell>
          <cell r="AH684">
            <v>0</v>
          </cell>
          <cell r="AI684">
            <v>0</v>
          </cell>
          <cell r="AJ684">
            <v>0</v>
          </cell>
        </row>
        <row r="685">
          <cell r="Q685">
            <v>6468.93</v>
          </cell>
          <cell r="R685">
            <v>-13119.73</v>
          </cell>
          <cell r="S685">
            <v>-32445.45</v>
          </cell>
          <cell r="T685">
            <v>-7370.22</v>
          </cell>
          <cell r="AG685">
            <v>21766.872916666664</v>
          </cell>
          <cell r="AH685">
            <v>20242.148333333334</v>
          </cell>
          <cell r="AI685">
            <v>16570.947499999995</v>
          </cell>
          <cell r="AJ685">
            <v>14033.795416666662</v>
          </cell>
        </row>
        <row r="686">
          <cell r="AG686">
            <v>0</v>
          </cell>
          <cell r="AH686">
            <v>0</v>
          </cell>
          <cell r="AI686">
            <v>0</v>
          </cell>
          <cell r="AJ686">
            <v>0</v>
          </cell>
        </row>
        <row r="687">
          <cell r="Q687">
            <v>1009412.27</v>
          </cell>
          <cell r="R687">
            <v>773385.84</v>
          </cell>
          <cell r="S687">
            <v>1106887.33</v>
          </cell>
          <cell r="T687">
            <v>820807.41</v>
          </cell>
          <cell r="AG687">
            <v>626744.55624999991</v>
          </cell>
          <cell r="AH687">
            <v>669031.13458333327</v>
          </cell>
          <cell r="AI687">
            <v>715453.82250000013</v>
          </cell>
          <cell r="AJ687">
            <v>765218.0229166667</v>
          </cell>
        </row>
        <row r="688">
          <cell r="Q688">
            <v>0</v>
          </cell>
          <cell r="R688">
            <v>0</v>
          </cell>
          <cell r="S688">
            <v>0</v>
          </cell>
          <cell r="T688">
            <v>0</v>
          </cell>
          <cell r="AG688">
            <v>0</v>
          </cell>
          <cell r="AH688">
            <v>0</v>
          </cell>
          <cell r="AI688">
            <v>0</v>
          </cell>
          <cell r="AJ688">
            <v>0</v>
          </cell>
        </row>
        <row r="689">
          <cell r="Q689">
            <v>1743402.81</v>
          </cell>
          <cell r="R689">
            <v>1578388.36</v>
          </cell>
          <cell r="S689">
            <v>1790010.87</v>
          </cell>
          <cell r="T689">
            <v>1339177.93</v>
          </cell>
          <cell r="AG689">
            <v>1241972.5341666669</v>
          </cell>
          <cell r="AH689">
            <v>1246900.53</v>
          </cell>
          <cell r="AI689">
            <v>1258855.925</v>
          </cell>
          <cell r="AJ689">
            <v>1286810.9337500001</v>
          </cell>
        </row>
        <row r="690">
          <cell r="Q690">
            <v>1438.7</v>
          </cell>
          <cell r="R690">
            <v>1544.57</v>
          </cell>
          <cell r="S690">
            <v>1544.57</v>
          </cell>
          <cell r="T690">
            <v>0</v>
          </cell>
          <cell r="AG690">
            <v>297.21833333333336</v>
          </cell>
          <cell r="AH690">
            <v>421.52125000000001</v>
          </cell>
          <cell r="AI690">
            <v>550.23541666666665</v>
          </cell>
          <cell r="AJ690">
            <v>614.59249999999997</v>
          </cell>
        </row>
        <row r="691">
          <cell r="Q691">
            <v>0</v>
          </cell>
          <cell r="R691">
            <v>0</v>
          </cell>
          <cell r="S691">
            <v>0</v>
          </cell>
          <cell r="T691">
            <v>0</v>
          </cell>
          <cell r="AG691">
            <v>40.083333333333336</v>
          </cell>
          <cell r="AH691">
            <v>40.083333333333336</v>
          </cell>
          <cell r="AI691">
            <v>20.041666666666668</v>
          </cell>
          <cell r="AJ691">
            <v>0</v>
          </cell>
        </row>
        <row r="692">
          <cell r="Q692">
            <v>10555000</v>
          </cell>
          <cell r="R692">
            <v>10555000</v>
          </cell>
          <cell r="S692">
            <v>10555000</v>
          </cell>
          <cell r="T692">
            <v>9043000</v>
          </cell>
          <cell r="AG692">
            <v>10420892.5</v>
          </cell>
          <cell r="AH692">
            <v>10474535.5</v>
          </cell>
          <cell r="AI692">
            <v>10528178.5</v>
          </cell>
          <cell r="AJ692">
            <v>10492000</v>
          </cell>
        </row>
        <row r="693">
          <cell r="Q693">
            <v>4472.4399999999996</v>
          </cell>
          <cell r="R693">
            <v>35696.1</v>
          </cell>
          <cell r="S693">
            <v>86697.55</v>
          </cell>
          <cell r="T693">
            <v>113504.05</v>
          </cell>
          <cell r="AG693">
            <v>186.35166666666666</v>
          </cell>
          <cell r="AH693">
            <v>1860.0408333333332</v>
          </cell>
          <cell r="AI693">
            <v>6959.7762499999999</v>
          </cell>
          <cell r="AJ693">
            <v>15301.509583333333</v>
          </cell>
        </row>
        <row r="694">
          <cell r="Q694">
            <v>109523230.25</v>
          </cell>
          <cell r="R694">
            <v>110594484.5</v>
          </cell>
          <cell r="S694">
            <v>111665738.75</v>
          </cell>
          <cell r="T694">
            <v>112736993</v>
          </cell>
          <cell r="AG694">
            <v>83276858.479166672</v>
          </cell>
          <cell r="AH694">
            <v>86641836.104166672</v>
          </cell>
          <cell r="AI694">
            <v>89973362.979166672</v>
          </cell>
          <cell r="AJ694">
            <v>93271439.104166672</v>
          </cell>
        </row>
        <row r="695">
          <cell r="Q695">
            <v>8239.25</v>
          </cell>
          <cell r="R695">
            <v>9366.6</v>
          </cell>
          <cell r="S695">
            <v>9464.24</v>
          </cell>
          <cell r="T695">
            <v>0</v>
          </cell>
          <cell r="AG695">
            <v>3370.8970833333333</v>
          </cell>
          <cell r="AH695">
            <v>4104.4741666666669</v>
          </cell>
          <cell r="AI695">
            <v>4889.0924999999997</v>
          </cell>
          <cell r="AJ695">
            <v>5283.435833333333</v>
          </cell>
        </row>
        <row r="696">
          <cell r="Q696">
            <v>62194.09</v>
          </cell>
          <cell r="R696">
            <v>57042.85</v>
          </cell>
          <cell r="S696">
            <v>51891.61</v>
          </cell>
          <cell r="T696">
            <v>46740.37</v>
          </cell>
          <cell r="AG696">
            <v>131288.21666666665</v>
          </cell>
          <cell r="AH696">
            <v>120038.91791666666</v>
          </cell>
          <cell r="AI696">
            <v>109323.50833333332</v>
          </cell>
          <cell r="AJ696">
            <v>99135.321249999979</v>
          </cell>
        </row>
        <row r="697">
          <cell r="Q697">
            <v>0</v>
          </cell>
          <cell r="R697">
            <v>0</v>
          </cell>
          <cell r="S697">
            <v>0</v>
          </cell>
          <cell r="T697">
            <v>0</v>
          </cell>
          <cell r="AG697">
            <v>0</v>
          </cell>
          <cell r="AH697">
            <v>0</v>
          </cell>
          <cell r="AI697">
            <v>0</v>
          </cell>
          <cell r="AJ697">
            <v>0</v>
          </cell>
        </row>
        <row r="698">
          <cell r="AG698">
            <v>0</v>
          </cell>
          <cell r="AH698">
            <v>0</v>
          </cell>
          <cell r="AI698">
            <v>0</v>
          </cell>
          <cell r="AJ698">
            <v>0</v>
          </cell>
        </row>
        <row r="699">
          <cell r="Q699">
            <v>-502.28</v>
          </cell>
          <cell r="R699">
            <v>-502.28</v>
          </cell>
          <cell r="S699">
            <v>-502.28</v>
          </cell>
          <cell r="T699">
            <v>0</v>
          </cell>
          <cell r="AG699">
            <v>4.7566666666666704</v>
          </cell>
          <cell r="AH699">
            <v>-37.099999999999994</v>
          </cell>
          <cell r="AI699">
            <v>-78.956666666666663</v>
          </cell>
          <cell r="AJ699">
            <v>-99.884999999999991</v>
          </cell>
        </row>
        <row r="700">
          <cell r="Q700">
            <v>1536.17</v>
          </cell>
          <cell r="R700">
            <v>1759.77</v>
          </cell>
          <cell r="S700">
            <v>1802.35</v>
          </cell>
          <cell r="T700">
            <v>0</v>
          </cell>
          <cell r="AG700">
            <v>740.12208333333331</v>
          </cell>
          <cell r="AH700">
            <v>795.67124999999999</v>
          </cell>
          <cell r="AI700">
            <v>853.31374999999991</v>
          </cell>
          <cell r="AJ700">
            <v>880.34833333333336</v>
          </cell>
        </row>
        <row r="701">
          <cell r="Q701">
            <v>0</v>
          </cell>
          <cell r="R701">
            <v>0</v>
          </cell>
          <cell r="S701">
            <v>0</v>
          </cell>
          <cell r="T701">
            <v>0</v>
          </cell>
          <cell r="AG701">
            <v>0</v>
          </cell>
          <cell r="AH701">
            <v>0</v>
          </cell>
          <cell r="AI701">
            <v>0</v>
          </cell>
          <cell r="AJ701">
            <v>0</v>
          </cell>
        </row>
        <row r="702">
          <cell r="Q702">
            <v>682204.74</v>
          </cell>
          <cell r="R702">
            <v>570276.84</v>
          </cell>
          <cell r="S702">
            <v>713531.46</v>
          </cell>
          <cell r="T702">
            <v>766124.94</v>
          </cell>
          <cell r="AG702">
            <v>845397.6529166667</v>
          </cell>
          <cell r="AH702">
            <v>789053.48583333334</v>
          </cell>
          <cell r="AI702">
            <v>719985.9520833334</v>
          </cell>
          <cell r="AJ702">
            <v>679845.10458333336</v>
          </cell>
        </row>
        <row r="703">
          <cell r="Q703">
            <v>369910.57</v>
          </cell>
          <cell r="R703">
            <v>365658.73</v>
          </cell>
          <cell r="S703">
            <v>361406.89</v>
          </cell>
          <cell r="T703">
            <v>357155.05</v>
          </cell>
          <cell r="AG703">
            <v>395421.61000000004</v>
          </cell>
          <cell r="AH703">
            <v>391169.77</v>
          </cell>
          <cell r="AI703">
            <v>386917.93</v>
          </cell>
          <cell r="AJ703">
            <v>382666.09</v>
          </cell>
        </row>
        <row r="704">
          <cell r="Q704">
            <v>815</v>
          </cell>
          <cell r="R704">
            <v>815</v>
          </cell>
          <cell r="S704">
            <v>0</v>
          </cell>
          <cell r="T704">
            <v>0</v>
          </cell>
          <cell r="AG704">
            <v>169.79166666666666</v>
          </cell>
          <cell r="AH704">
            <v>237.70833333333334</v>
          </cell>
          <cell r="AI704">
            <v>271.66666666666669</v>
          </cell>
          <cell r="AJ704">
            <v>271.66666666666669</v>
          </cell>
        </row>
        <row r="705">
          <cell r="Q705">
            <v>0</v>
          </cell>
          <cell r="R705">
            <v>0</v>
          </cell>
          <cell r="S705">
            <v>0</v>
          </cell>
          <cell r="T705">
            <v>0</v>
          </cell>
          <cell r="AG705">
            <v>632940.83333333337</v>
          </cell>
          <cell r="AH705">
            <v>577902.5</v>
          </cell>
          <cell r="AI705">
            <v>522864.16666666669</v>
          </cell>
          <cell r="AJ705">
            <v>467825.83333333331</v>
          </cell>
        </row>
        <row r="706">
          <cell r="Q706">
            <v>0</v>
          </cell>
          <cell r="R706">
            <v>0</v>
          </cell>
          <cell r="S706">
            <v>0</v>
          </cell>
          <cell r="T706">
            <v>0</v>
          </cell>
          <cell r="AG706">
            <v>0</v>
          </cell>
          <cell r="AH706">
            <v>0</v>
          </cell>
          <cell r="AI706">
            <v>0</v>
          </cell>
          <cell r="AJ706">
            <v>0</v>
          </cell>
        </row>
        <row r="707">
          <cell r="Q707">
            <v>0</v>
          </cell>
          <cell r="R707">
            <v>0</v>
          </cell>
          <cell r="S707">
            <v>0</v>
          </cell>
          <cell r="T707">
            <v>-64880.76</v>
          </cell>
          <cell r="AG707">
            <v>26536.914999999997</v>
          </cell>
          <cell r="AH707">
            <v>26536.914999999997</v>
          </cell>
          <cell r="AI707">
            <v>26536.914999999997</v>
          </cell>
          <cell r="AJ707">
            <v>10565.092499999999</v>
          </cell>
        </row>
        <row r="708">
          <cell r="Q708">
            <v>0</v>
          </cell>
          <cell r="R708">
            <v>0</v>
          </cell>
          <cell r="S708">
            <v>0</v>
          </cell>
          <cell r="T708">
            <v>0</v>
          </cell>
          <cell r="AG708">
            <v>404.625</v>
          </cell>
          <cell r="AH708">
            <v>404.625</v>
          </cell>
          <cell r="AI708">
            <v>404.625</v>
          </cell>
          <cell r="AJ708">
            <v>404.625</v>
          </cell>
        </row>
        <row r="709">
          <cell r="Q709">
            <v>0</v>
          </cell>
          <cell r="R709">
            <v>0</v>
          </cell>
          <cell r="S709">
            <v>0</v>
          </cell>
          <cell r="T709">
            <v>0</v>
          </cell>
          <cell r="AG709">
            <v>0</v>
          </cell>
          <cell r="AH709">
            <v>0</v>
          </cell>
          <cell r="AI709">
            <v>0</v>
          </cell>
          <cell r="AJ709">
            <v>0</v>
          </cell>
        </row>
        <row r="710">
          <cell r="Q710">
            <v>0</v>
          </cell>
          <cell r="R710">
            <v>0</v>
          </cell>
          <cell r="S710">
            <v>0</v>
          </cell>
          <cell r="T710">
            <v>0</v>
          </cell>
          <cell r="AG710">
            <v>0</v>
          </cell>
          <cell r="AH710">
            <v>0</v>
          </cell>
          <cell r="AI710">
            <v>0</v>
          </cell>
          <cell r="AJ710">
            <v>0</v>
          </cell>
        </row>
        <row r="711">
          <cell r="Q711">
            <v>0</v>
          </cell>
          <cell r="R711">
            <v>0</v>
          </cell>
          <cell r="S711">
            <v>0</v>
          </cell>
          <cell r="T711">
            <v>0</v>
          </cell>
          <cell r="AG711">
            <v>0</v>
          </cell>
          <cell r="AH711">
            <v>0</v>
          </cell>
          <cell r="AI711">
            <v>0</v>
          </cell>
          <cell r="AJ711">
            <v>0</v>
          </cell>
        </row>
        <row r="712">
          <cell r="Q712">
            <v>26387</v>
          </cell>
          <cell r="R712">
            <v>0</v>
          </cell>
          <cell r="S712">
            <v>0</v>
          </cell>
          <cell r="T712">
            <v>0</v>
          </cell>
          <cell r="AG712">
            <v>3429.4166666666665</v>
          </cell>
          <cell r="AH712">
            <v>4528.875</v>
          </cell>
          <cell r="AI712">
            <v>4528.875</v>
          </cell>
          <cell r="AJ712">
            <v>4528.875</v>
          </cell>
        </row>
        <row r="713">
          <cell r="Q713">
            <v>42523.5</v>
          </cell>
          <cell r="R713">
            <v>42523.5</v>
          </cell>
          <cell r="S713">
            <v>0</v>
          </cell>
          <cell r="T713">
            <v>0</v>
          </cell>
          <cell r="AG713">
            <v>6513.354166666667</v>
          </cell>
          <cell r="AH713">
            <v>10056.979166666666</v>
          </cell>
          <cell r="AI713">
            <v>11828.791666666666</v>
          </cell>
          <cell r="AJ713">
            <v>11828.791666666666</v>
          </cell>
        </row>
        <row r="714">
          <cell r="Q714">
            <v>0</v>
          </cell>
          <cell r="R714">
            <v>0</v>
          </cell>
          <cell r="S714">
            <v>0</v>
          </cell>
          <cell r="T714">
            <v>0</v>
          </cell>
          <cell r="AG714">
            <v>17.708333333333332</v>
          </cell>
          <cell r="AH714">
            <v>17.708333333333332</v>
          </cell>
          <cell r="AI714">
            <v>8.8541666666666661</v>
          </cell>
          <cell r="AJ714">
            <v>0</v>
          </cell>
        </row>
        <row r="715">
          <cell r="Q715">
            <v>0</v>
          </cell>
          <cell r="R715">
            <v>0</v>
          </cell>
          <cell r="S715">
            <v>0</v>
          </cell>
          <cell r="T715">
            <v>0</v>
          </cell>
          <cell r="AG715">
            <v>0</v>
          </cell>
          <cell r="AH715">
            <v>0</v>
          </cell>
          <cell r="AI715">
            <v>0</v>
          </cell>
          <cell r="AJ715">
            <v>0</v>
          </cell>
        </row>
        <row r="716">
          <cell r="Q716">
            <v>0</v>
          </cell>
          <cell r="R716">
            <v>0</v>
          </cell>
          <cell r="S716">
            <v>0</v>
          </cell>
          <cell r="T716">
            <v>0</v>
          </cell>
          <cell r="AG716">
            <v>172.70749999999998</v>
          </cell>
          <cell r="AH716">
            <v>172.70749999999998</v>
          </cell>
          <cell r="AI716">
            <v>172.70749999999998</v>
          </cell>
          <cell r="AJ716">
            <v>172.70749999999998</v>
          </cell>
        </row>
        <row r="717">
          <cell r="Q717">
            <v>0</v>
          </cell>
          <cell r="R717">
            <v>0</v>
          </cell>
          <cell r="S717">
            <v>0</v>
          </cell>
          <cell r="T717">
            <v>0</v>
          </cell>
          <cell r="AG717">
            <v>43.414583333333326</v>
          </cell>
          <cell r="AH717">
            <v>26.048749999999998</v>
          </cell>
          <cell r="AI717">
            <v>8.6829166666666655</v>
          </cell>
          <cell r="AJ717">
            <v>0</v>
          </cell>
        </row>
        <row r="718">
          <cell r="Q718">
            <v>103528.11</v>
          </cell>
          <cell r="R718">
            <v>104051.11</v>
          </cell>
          <cell r="S718">
            <v>59331.76</v>
          </cell>
          <cell r="T718">
            <v>65851.399999999994</v>
          </cell>
          <cell r="AG718">
            <v>157730.30333333334</v>
          </cell>
          <cell r="AH718">
            <v>147676.47041666665</v>
          </cell>
          <cell r="AI718">
            <v>137855.10083333336</v>
          </cell>
          <cell r="AJ718">
            <v>128688.75250000005</v>
          </cell>
        </row>
        <row r="719">
          <cell r="Q719">
            <v>0</v>
          </cell>
          <cell r="R719">
            <v>0</v>
          </cell>
          <cell r="S719">
            <v>0</v>
          </cell>
          <cell r="T719">
            <v>0</v>
          </cell>
          <cell r="AG719">
            <v>10339.358333333334</v>
          </cell>
          <cell r="AH719">
            <v>10339.358333333334</v>
          </cell>
          <cell r="AI719">
            <v>10339.358333333334</v>
          </cell>
          <cell r="AJ719">
            <v>10339.358333333334</v>
          </cell>
        </row>
        <row r="720">
          <cell r="Q720">
            <v>0</v>
          </cell>
          <cell r="R720">
            <v>0</v>
          </cell>
          <cell r="S720">
            <v>0</v>
          </cell>
          <cell r="T720">
            <v>0</v>
          </cell>
          <cell r="AG720">
            <v>0</v>
          </cell>
          <cell r="AH720">
            <v>0</v>
          </cell>
          <cell r="AI720">
            <v>0</v>
          </cell>
          <cell r="AJ720">
            <v>0</v>
          </cell>
        </row>
        <row r="721">
          <cell r="Q721">
            <v>6182.31</v>
          </cell>
          <cell r="R721">
            <v>7105.99</v>
          </cell>
          <cell r="S721">
            <v>8247.9</v>
          </cell>
          <cell r="T721">
            <v>8717.44</v>
          </cell>
          <cell r="AG721">
            <v>4723.0045833333334</v>
          </cell>
          <cell r="AH721">
            <v>5042.6895833333328</v>
          </cell>
          <cell r="AI721">
            <v>5416.7904166666658</v>
          </cell>
          <cell r="AJ721">
            <v>5831.9712499999996</v>
          </cell>
        </row>
        <row r="722">
          <cell r="Q722">
            <v>0</v>
          </cell>
          <cell r="R722">
            <v>0</v>
          </cell>
          <cell r="S722">
            <v>0</v>
          </cell>
          <cell r="T722">
            <v>0</v>
          </cell>
          <cell r="AG722">
            <v>0</v>
          </cell>
          <cell r="AH722">
            <v>0</v>
          </cell>
          <cell r="AI722">
            <v>0</v>
          </cell>
          <cell r="AJ722">
            <v>0</v>
          </cell>
        </row>
        <row r="723">
          <cell r="Q723">
            <v>0</v>
          </cell>
          <cell r="R723">
            <v>0</v>
          </cell>
          <cell r="S723">
            <v>0</v>
          </cell>
          <cell r="T723">
            <v>0</v>
          </cell>
          <cell r="AG723">
            <v>0</v>
          </cell>
          <cell r="AH723">
            <v>0</v>
          </cell>
          <cell r="AI723">
            <v>0</v>
          </cell>
          <cell r="AJ723">
            <v>0</v>
          </cell>
        </row>
        <row r="724">
          <cell r="AG724">
            <v>0</v>
          </cell>
          <cell r="AH724">
            <v>0</v>
          </cell>
          <cell r="AI724">
            <v>0</v>
          </cell>
          <cell r="AJ724">
            <v>0</v>
          </cell>
        </row>
        <row r="725">
          <cell r="Q725">
            <v>0</v>
          </cell>
          <cell r="R725">
            <v>0</v>
          </cell>
          <cell r="S725">
            <v>0</v>
          </cell>
          <cell r="T725">
            <v>0</v>
          </cell>
          <cell r="AG725">
            <v>0</v>
          </cell>
          <cell r="AH725">
            <v>0</v>
          </cell>
          <cell r="AI725">
            <v>0</v>
          </cell>
          <cell r="AJ725">
            <v>0</v>
          </cell>
        </row>
        <row r="726">
          <cell r="Q726">
            <v>0</v>
          </cell>
          <cell r="R726">
            <v>0</v>
          </cell>
          <cell r="S726">
            <v>0</v>
          </cell>
          <cell r="T726">
            <v>0</v>
          </cell>
          <cell r="AG726">
            <v>0</v>
          </cell>
          <cell r="AH726">
            <v>0</v>
          </cell>
          <cell r="AI726">
            <v>0</v>
          </cell>
          <cell r="AJ726">
            <v>0</v>
          </cell>
        </row>
        <row r="727">
          <cell r="Q727">
            <v>0</v>
          </cell>
          <cell r="R727">
            <v>0</v>
          </cell>
          <cell r="S727">
            <v>0</v>
          </cell>
          <cell r="T727">
            <v>0</v>
          </cell>
          <cell r="AG727">
            <v>2514014.7916666665</v>
          </cell>
          <cell r="AH727">
            <v>1508408.875</v>
          </cell>
          <cell r="AI727">
            <v>502802.95833333331</v>
          </cell>
          <cell r="AJ727">
            <v>0</v>
          </cell>
        </row>
        <row r="728">
          <cell r="Q728">
            <v>0</v>
          </cell>
          <cell r="R728">
            <v>0</v>
          </cell>
          <cell r="S728">
            <v>0</v>
          </cell>
          <cell r="T728">
            <v>0</v>
          </cell>
          <cell r="AG728">
            <v>-879905.20833333337</v>
          </cell>
          <cell r="AH728">
            <v>-527943.125</v>
          </cell>
          <cell r="AI728">
            <v>-175981.04166666666</v>
          </cell>
          <cell r="AJ728">
            <v>0</v>
          </cell>
        </row>
        <row r="729">
          <cell r="Q729">
            <v>0</v>
          </cell>
          <cell r="R729">
            <v>0</v>
          </cell>
          <cell r="S729">
            <v>0</v>
          </cell>
          <cell r="T729">
            <v>0</v>
          </cell>
          <cell r="AG729">
            <v>0</v>
          </cell>
          <cell r="AH729">
            <v>0</v>
          </cell>
          <cell r="AI729">
            <v>0</v>
          </cell>
          <cell r="AJ729">
            <v>0</v>
          </cell>
        </row>
        <row r="730">
          <cell r="Q730">
            <v>0</v>
          </cell>
          <cell r="R730">
            <v>0</v>
          </cell>
          <cell r="S730">
            <v>0</v>
          </cell>
          <cell r="T730">
            <v>0</v>
          </cell>
          <cell r="AG730">
            <v>0</v>
          </cell>
          <cell r="AH730">
            <v>0</v>
          </cell>
          <cell r="AI730">
            <v>0</v>
          </cell>
          <cell r="AJ730">
            <v>0</v>
          </cell>
        </row>
        <row r="731">
          <cell r="R731">
            <v>0</v>
          </cell>
          <cell r="S731">
            <v>0</v>
          </cell>
          <cell r="T731">
            <v>-24317089</v>
          </cell>
          <cell r="AG731">
            <v>0</v>
          </cell>
          <cell r="AH731">
            <v>0</v>
          </cell>
          <cell r="AI731">
            <v>0</v>
          </cell>
          <cell r="AJ731">
            <v>-1013212.0416666666</v>
          </cell>
        </row>
        <row r="732">
          <cell r="Q732">
            <v>59899</v>
          </cell>
          <cell r="R732">
            <v>59899</v>
          </cell>
          <cell r="S732">
            <v>59899</v>
          </cell>
          <cell r="T732">
            <v>3250409</v>
          </cell>
          <cell r="AG732">
            <v>-2834736.8333333335</v>
          </cell>
          <cell r="AH732">
            <v>-2855589.5</v>
          </cell>
          <cell r="AI732">
            <v>-2876442.1666666665</v>
          </cell>
          <cell r="AJ732">
            <v>-2599876.6666666665</v>
          </cell>
        </row>
        <row r="733">
          <cell r="Q733">
            <v>0</v>
          </cell>
          <cell r="R733">
            <v>0</v>
          </cell>
          <cell r="S733">
            <v>0</v>
          </cell>
          <cell r="T733">
            <v>0</v>
          </cell>
          <cell r="AG733">
            <v>0</v>
          </cell>
          <cell r="AH733">
            <v>0</v>
          </cell>
          <cell r="AI733">
            <v>0</v>
          </cell>
          <cell r="AJ733">
            <v>0</v>
          </cell>
        </row>
        <row r="734">
          <cell r="AG734">
            <v>0</v>
          </cell>
          <cell r="AH734">
            <v>0</v>
          </cell>
          <cell r="AI734">
            <v>0</v>
          </cell>
          <cell r="AJ734">
            <v>0</v>
          </cell>
        </row>
        <row r="735">
          <cell r="Q735">
            <v>524.9</v>
          </cell>
          <cell r="R735">
            <v>524.9</v>
          </cell>
          <cell r="S735">
            <v>524.9</v>
          </cell>
          <cell r="T735">
            <v>258.83999999999997</v>
          </cell>
          <cell r="AG735">
            <v>7580.0358333333288</v>
          </cell>
          <cell r="AH735">
            <v>4867.4083333333347</v>
          </cell>
          <cell r="AI735">
            <v>1944.5500000000002</v>
          </cell>
          <cell r="AJ735">
            <v>491.94333333333321</v>
          </cell>
        </row>
        <row r="736">
          <cell r="AG736">
            <v>0</v>
          </cell>
          <cell r="AH736">
            <v>0</v>
          </cell>
          <cell r="AI736">
            <v>0</v>
          </cell>
          <cell r="AJ736">
            <v>0</v>
          </cell>
        </row>
        <row r="737">
          <cell r="Q737">
            <v>62572.92</v>
          </cell>
          <cell r="R737">
            <v>41715.32</v>
          </cell>
          <cell r="S737">
            <v>20857.72</v>
          </cell>
          <cell r="T737">
            <v>230188.62</v>
          </cell>
          <cell r="AG737">
            <v>257985.48</v>
          </cell>
          <cell r="AH737">
            <v>222380.49333333332</v>
          </cell>
          <cell r="AI737">
            <v>188510.49333333332</v>
          </cell>
          <cell r="AJ737">
            <v>165966.66750000001</v>
          </cell>
        </row>
        <row r="738">
          <cell r="Q738">
            <v>0</v>
          </cell>
          <cell r="R738">
            <v>0</v>
          </cell>
          <cell r="S738">
            <v>0</v>
          </cell>
          <cell r="T738">
            <v>0</v>
          </cell>
          <cell r="AG738">
            <v>16279.333333333334</v>
          </cell>
          <cell r="AH738">
            <v>16279.333333333334</v>
          </cell>
          <cell r="AI738">
            <v>16279.333333333334</v>
          </cell>
          <cell r="AJ738">
            <v>16279.333333333334</v>
          </cell>
        </row>
        <row r="739">
          <cell r="Q739">
            <v>0</v>
          </cell>
          <cell r="R739">
            <v>0</v>
          </cell>
          <cell r="S739">
            <v>0</v>
          </cell>
          <cell r="T739">
            <v>0</v>
          </cell>
          <cell r="AG739">
            <v>396079.33416666667</v>
          </cell>
          <cell r="AH739">
            <v>396079.33416666667</v>
          </cell>
          <cell r="AI739">
            <v>395902.55874999991</v>
          </cell>
          <cell r="AJ739">
            <v>330020.42958333337</v>
          </cell>
        </row>
        <row r="740">
          <cell r="Q740">
            <v>0</v>
          </cell>
          <cell r="R740">
            <v>0</v>
          </cell>
          <cell r="S740">
            <v>8970</v>
          </cell>
          <cell r="T740">
            <v>0</v>
          </cell>
          <cell r="AG740">
            <v>60431.485000000008</v>
          </cell>
          <cell r="AH740">
            <v>60431.485000000008</v>
          </cell>
          <cell r="AI740">
            <v>60805.235000000008</v>
          </cell>
          <cell r="AJ740">
            <v>61178.985000000008</v>
          </cell>
        </row>
        <row r="741">
          <cell r="Q741">
            <v>0</v>
          </cell>
          <cell r="R741">
            <v>0</v>
          </cell>
          <cell r="S741">
            <v>0</v>
          </cell>
          <cell r="T741">
            <v>0</v>
          </cell>
          <cell r="AG741">
            <v>0</v>
          </cell>
          <cell r="AH741">
            <v>0</v>
          </cell>
          <cell r="AI741">
            <v>0</v>
          </cell>
          <cell r="AJ741">
            <v>0</v>
          </cell>
        </row>
        <row r="742">
          <cell r="AG742">
            <v>0</v>
          </cell>
          <cell r="AH742">
            <v>0</v>
          </cell>
          <cell r="AI742">
            <v>0</v>
          </cell>
          <cell r="AJ742">
            <v>0</v>
          </cell>
        </row>
        <row r="743">
          <cell r="AG743">
            <v>0</v>
          </cell>
          <cell r="AH743">
            <v>0</v>
          </cell>
          <cell r="AI743">
            <v>0</v>
          </cell>
          <cell r="AJ743">
            <v>0</v>
          </cell>
        </row>
        <row r="744">
          <cell r="Q744">
            <v>0</v>
          </cell>
          <cell r="R744">
            <v>0</v>
          </cell>
          <cell r="S744">
            <v>0</v>
          </cell>
          <cell r="T744">
            <v>0</v>
          </cell>
          <cell r="AG744">
            <v>0</v>
          </cell>
          <cell r="AH744">
            <v>0</v>
          </cell>
          <cell r="AI744">
            <v>0</v>
          </cell>
          <cell r="AJ744">
            <v>0</v>
          </cell>
        </row>
        <row r="745">
          <cell r="Q745">
            <v>31524576.989999998</v>
          </cell>
          <cell r="R745">
            <v>31524576.989999998</v>
          </cell>
          <cell r="S745">
            <v>31524576.989999998</v>
          </cell>
          <cell r="T745">
            <v>31881857.5</v>
          </cell>
          <cell r="AG745">
            <v>34386858.559999995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G746">
            <v>-58328050.006666668</v>
          </cell>
          <cell r="AH746">
            <v>-58306886.913749993</v>
          </cell>
          <cell r="AI746">
            <v>-58275958.685000002</v>
          </cell>
          <cell r="AJ746">
            <v>-58234411.916249998</v>
          </cell>
        </row>
        <row r="747">
          <cell r="Q747">
            <v>36510290.5</v>
          </cell>
          <cell r="R747">
            <v>36532764.609999999</v>
          </cell>
          <cell r="S747">
            <v>36555252.950000003</v>
          </cell>
          <cell r="T747">
            <v>36565939.079999998</v>
          </cell>
          <cell r="AG747">
            <v>36348109.22291667</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G748">
            <v>9349896.459999999</v>
          </cell>
          <cell r="AH748">
            <v>9350082.1362500004</v>
          </cell>
          <cell r="AI748">
            <v>9350113.7320833337</v>
          </cell>
          <cell r="AJ748">
            <v>9350129.5299999993</v>
          </cell>
        </row>
        <row r="749">
          <cell r="Q749">
            <v>209796.52</v>
          </cell>
          <cell r="R749">
            <v>209796.52</v>
          </cell>
          <cell r="S749">
            <v>209796.52</v>
          </cell>
          <cell r="T749">
            <v>209796.52</v>
          </cell>
          <cell r="AG749">
            <v>209796.52</v>
          </cell>
          <cell r="AH749">
            <v>209796.52</v>
          </cell>
          <cell r="AI749">
            <v>209796.52</v>
          </cell>
          <cell r="AJ749">
            <v>209796.52</v>
          </cell>
        </row>
        <row r="750">
          <cell r="Q750">
            <v>1240172.07</v>
          </cell>
          <cell r="R750">
            <v>1240172.07</v>
          </cell>
          <cell r="S750">
            <v>1240172.07</v>
          </cell>
          <cell r="T750">
            <v>1240172.07</v>
          </cell>
          <cell r="AG750">
            <v>1239088.45</v>
          </cell>
          <cell r="AH750">
            <v>1239338.2275</v>
          </cell>
          <cell r="AI750">
            <v>1239523.5258333334</v>
          </cell>
          <cell r="AJ750">
            <v>1239708.8241666667</v>
          </cell>
        </row>
        <row r="751">
          <cell r="Q751">
            <v>7601.05</v>
          </cell>
          <cell r="R751">
            <v>7601.05</v>
          </cell>
          <cell r="S751">
            <v>7601.05</v>
          </cell>
          <cell r="T751">
            <v>7601.05</v>
          </cell>
          <cell r="AG751">
            <v>7601.050000000002</v>
          </cell>
          <cell r="AH751">
            <v>7601.050000000002</v>
          </cell>
          <cell r="AI751">
            <v>7601.050000000002</v>
          </cell>
          <cell r="AJ751">
            <v>7601.050000000002</v>
          </cell>
        </row>
        <row r="752">
          <cell r="Q752">
            <v>1907673.02</v>
          </cell>
          <cell r="R752">
            <v>1908879.27</v>
          </cell>
          <cell r="S752">
            <v>1918361.81</v>
          </cell>
          <cell r="T752">
            <v>1926661.23</v>
          </cell>
          <cell r="AG752">
            <v>1843181.1450000003</v>
          </cell>
          <cell r="AH752">
            <v>1852593.749583333</v>
          </cell>
          <cell r="AI752">
            <v>1862067.86625</v>
          </cell>
          <cell r="AJ752">
            <v>1870802.4862499998</v>
          </cell>
        </row>
        <row r="753">
          <cell r="Q753">
            <v>2576768.5099999998</v>
          </cell>
          <cell r="R753">
            <v>2576768.5099999998</v>
          </cell>
          <cell r="S753">
            <v>2576768.5099999998</v>
          </cell>
          <cell r="T753">
            <v>2576812.0299999998</v>
          </cell>
          <cell r="AG753">
            <v>2577977.959999999</v>
          </cell>
          <cell r="AH753">
            <v>2577816.6999999993</v>
          </cell>
          <cell r="AI753">
            <v>2577655.4399999995</v>
          </cell>
          <cell r="AJ753">
            <v>2577495.9933333322</v>
          </cell>
        </row>
        <row r="754">
          <cell r="Q754">
            <v>619435.48</v>
          </cell>
          <cell r="R754">
            <v>630551.18000000005</v>
          </cell>
          <cell r="S754">
            <v>656333.43999999994</v>
          </cell>
          <cell r="T754">
            <v>709003.06</v>
          </cell>
          <cell r="AG754">
            <v>535505.86666666658</v>
          </cell>
          <cell r="AH754">
            <v>547569.58416666661</v>
          </cell>
          <cell r="AI754">
            <v>560990.92999999993</v>
          </cell>
          <cell r="AJ754">
            <v>577039.5808333332</v>
          </cell>
        </row>
        <row r="755">
          <cell r="Q755">
            <v>366.95</v>
          </cell>
          <cell r="R755">
            <v>366.95</v>
          </cell>
          <cell r="S755">
            <v>366.95</v>
          </cell>
          <cell r="T755">
            <v>366.95</v>
          </cell>
          <cell r="AG755">
            <v>366.94999999999987</v>
          </cell>
          <cell r="AH755">
            <v>366.94999999999987</v>
          </cell>
          <cell r="AI755">
            <v>366.94999999999987</v>
          </cell>
          <cell r="AJ755">
            <v>366.94999999999987</v>
          </cell>
        </row>
        <row r="756">
          <cell r="Q756">
            <v>-25835.27</v>
          </cell>
          <cell r="R756">
            <v>-25835.27</v>
          </cell>
          <cell r="S756">
            <v>-25835.27</v>
          </cell>
          <cell r="T756">
            <v>-25835.27</v>
          </cell>
          <cell r="AG756">
            <v>-25835.27</v>
          </cell>
          <cell r="AH756">
            <v>-25835.27</v>
          </cell>
          <cell r="AI756">
            <v>-25835.27</v>
          </cell>
          <cell r="AJ756">
            <v>-25835.27</v>
          </cell>
        </row>
        <row r="757">
          <cell r="Q757">
            <v>405426.67</v>
          </cell>
          <cell r="R757">
            <v>405426.67</v>
          </cell>
          <cell r="S757">
            <v>405426.67</v>
          </cell>
          <cell r="T757">
            <v>405426.67</v>
          </cell>
          <cell r="AG757">
            <v>405426.67</v>
          </cell>
          <cell r="AH757">
            <v>405426.67</v>
          </cell>
          <cell r="AI757">
            <v>405426.67</v>
          </cell>
          <cell r="AJ757">
            <v>405426.67</v>
          </cell>
        </row>
        <row r="758">
          <cell r="Q758">
            <v>686461.83</v>
          </cell>
          <cell r="R758">
            <v>684684.45</v>
          </cell>
          <cell r="S758">
            <v>687068.33</v>
          </cell>
          <cell r="T758">
            <v>691752.17</v>
          </cell>
          <cell r="AG758">
            <v>673468.35374999989</v>
          </cell>
          <cell r="AH758">
            <v>676050.58041666669</v>
          </cell>
          <cell r="AI758">
            <v>678374.37666666682</v>
          </cell>
          <cell r="AJ758">
            <v>680556.07958333346</v>
          </cell>
        </row>
        <row r="759">
          <cell r="Q759">
            <v>9152.75</v>
          </cell>
          <cell r="R759">
            <v>9152.75</v>
          </cell>
          <cell r="S759">
            <v>9152.75</v>
          </cell>
          <cell r="T759">
            <v>9152.75</v>
          </cell>
          <cell r="AG759">
            <v>9152.75</v>
          </cell>
          <cell r="AH759">
            <v>9152.75</v>
          </cell>
          <cell r="AI759">
            <v>9152.75</v>
          </cell>
          <cell r="AJ759">
            <v>9152.75</v>
          </cell>
        </row>
        <row r="760">
          <cell r="Q760">
            <v>1451535.06</v>
          </cell>
          <cell r="R760">
            <v>1450161.06</v>
          </cell>
          <cell r="S760">
            <v>1732369.79</v>
          </cell>
          <cell r="T760">
            <v>2235915.48</v>
          </cell>
          <cell r="AG760">
            <v>1292181.8895833334</v>
          </cell>
          <cell r="AH760">
            <v>1324155.8500000001</v>
          </cell>
          <cell r="AI760">
            <v>1363479.4258333333</v>
          </cell>
          <cell r="AJ760">
            <v>1430739.7891666666</v>
          </cell>
        </row>
        <row r="761">
          <cell r="Q761">
            <v>2275131.77</v>
          </cell>
          <cell r="R761">
            <v>2298942.5499999998</v>
          </cell>
          <cell r="S761">
            <v>2316818.34</v>
          </cell>
          <cell r="T761">
            <v>2354799.7999999998</v>
          </cell>
          <cell r="AG761">
            <v>2097071.9595833335</v>
          </cell>
          <cell r="AH761">
            <v>2122633.4049999998</v>
          </cell>
          <cell r="AI761">
            <v>2148781.1879166667</v>
          </cell>
          <cell r="AJ761">
            <v>2175935.23</v>
          </cell>
        </row>
        <row r="762">
          <cell r="Q762">
            <v>995</v>
          </cell>
          <cell r="R762">
            <v>995</v>
          </cell>
          <cell r="S762">
            <v>995</v>
          </cell>
          <cell r="T762">
            <v>995</v>
          </cell>
          <cell r="AG762">
            <v>995</v>
          </cell>
          <cell r="AH762">
            <v>995</v>
          </cell>
          <cell r="AI762">
            <v>995</v>
          </cell>
          <cell r="AJ762">
            <v>995</v>
          </cell>
        </row>
        <row r="763">
          <cell r="Q763">
            <v>1519</v>
          </cell>
          <cell r="R763">
            <v>1519</v>
          </cell>
          <cell r="S763">
            <v>1519</v>
          </cell>
          <cell r="T763">
            <v>1519</v>
          </cell>
          <cell r="AG763">
            <v>1519</v>
          </cell>
          <cell r="AH763">
            <v>1519</v>
          </cell>
          <cell r="AI763">
            <v>1519</v>
          </cell>
          <cell r="AJ763">
            <v>1519</v>
          </cell>
        </row>
        <row r="764">
          <cell r="Q764">
            <v>83002.97</v>
          </cell>
          <cell r="R764">
            <v>84742.97</v>
          </cell>
          <cell r="S764">
            <v>86552.97</v>
          </cell>
          <cell r="T764">
            <v>86734.47</v>
          </cell>
          <cell r="AG764">
            <v>25795.207083333331</v>
          </cell>
          <cell r="AH764">
            <v>32784.621249999997</v>
          </cell>
          <cell r="AI764">
            <v>39921.95208333333</v>
          </cell>
          <cell r="AJ764">
            <v>47142.262083333328</v>
          </cell>
        </row>
        <row r="765">
          <cell r="Q765">
            <v>1815753.94</v>
          </cell>
          <cell r="R765">
            <v>1871269.69</v>
          </cell>
          <cell r="S765">
            <v>1912387.22</v>
          </cell>
          <cell r="T765">
            <v>1939555.01</v>
          </cell>
          <cell r="AG765">
            <v>1669958.1545833333</v>
          </cell>
          <cell r="AH765">
            <v>1693742.7970833334</v>
          </cell>
          <cell r="AI765">
            <v>1720215.37625</v>
          </cell>
          <cell r="AJ765">
            <v>1747582.0537499997</v>
          </cell>
        </row>
        <row r="766">
          <cell r="Q766">
            <v>3578471.46</v>
          </cell>
          <cell r="R766">
            <v>3578486.52</v>
          </cell>
          <cell r="S766">
            <v>3578583.34</v>
          </cell>
          <cell r="T766">
            <v>3580719.34</v>
          </cell>
          <cell r="AG766">
            <v>3043446.16</v>
          </cell>
          <cell r="AH766">
            <v>3259231.7283333335</v>
          </cell>
          <cell r="AI766">
            <v>3462288.6216666666</v>
          </cell>
          <cell r="AJ766">
            <v>3565889.8137500002</v>
          </cell>
        </row>
        <row r="767">
          <cell r="Q767">
            <v>-1154425.72</v>
          </cell>
          <cell r="R767">
            <v>-1280567.81</v>
          </cell>
          <cell r="S767">
            <v>-1280567.81</v>
          </cell>
          <cell r="T767">
            <v>-1415286.74</v>
          </cell>
          <cell r="AG767">
            <v>-598835.77500000002</v>
          </cell>
          <cell r="AH767">
            <v>-700293.83875</v>
          </cell>
          <cell r="AI767">
            <v>-807007.82291666663</v>
          </cell>
          <cell r="AJ767">
            <v>-919335.09583333333</v>
          </cell>
        </row>
        <row r="768">
          <cell r="Q768">
            <v>0</v>
          </cell>
          <cell r="R768">
            <v>0</v>
          </cell>
          <cell r="S768">
            <v>0</v>
          </cell>
          <cell r="T768">
            <v>0</v>
          </cell>
          <cell r="AG768">
            <v>0</v>
          </cell>
          <cell r="AH768">
            <v>0</v>
          </cell>
          <cell r="AI768">
            <v>0</v>
          </cell>
          <cell r="AJ768">
            <v>0</v>
          </cell>
        </row>
        <row r="769">
          <cell r="Q769">
            <v>0</v>
          </cell>
          <cell r="R769">
            <v>0</v>
          </cell>
          <cell r="S769">
            <v>0</v>
          </cell>
          <cell r="T769">
            <v>0</v>
          </cell>
          <cell r="AG769">
            <v>0</v>
          </cell>
          <cell r="AH769">
            <v>0</v>
          </cell>
          <cell r="AI769">
            <v>0</v>
          </cell>
          <cell r="AJ769">
            <v>0</v>
          </cell>
        </row>
        <row r="770">
          <cell r="Q770">
            <v>66942.149999999994</v>
          </cell>
          <cell r="R770">
            <v>66942.149999999994</v>
          </cell>
          <cell r="S770">
            <v>66942.149999999994</v>
          </cell>
          <cell r="T770">
            <v>66942.149999999994</v>
          </cell>
          <cell r="AG770">
            <v>66942.150000000009</v>
          </cell>
          <cell r="AH770">
            <v>66942.150000000009</v>
          </cell>
          <cell r="AI770">
            <v>66942.150000000009</v>
          </cell>
          <cell r="AJ770">
            <v>66942.150000000009</v>
          </cell>
        </row>
        <row r="771">
          <cell r="Q771">
            <v>1729467.71</v>
          </cell>
          <cell r="R771">
            <v>1731110.58</v>
          </cell>
          <cell r="S771">
            <v>1731207.39</v>
          </cell>
          <cell r="T771">
            <v>1757836.13</v>
          </cell>
          <cell r="AG771">
            <v>1256455.0979166667</v>
          </cell>
          <cell r="AH771">
            <v>1349716.7</v>
          </cell>
          <cell r="AI771">
            <v>1436269.8883333334</v>
          </cell>
          <cell r="AJ771">
            <v>1506976.64375</v>
          </cell>
        </row>
        <row r="772">
          <cell r="Q772">
            <v>2694999.3</v>
          </cell>
          <cell r="R772">
            <v>2602926.63</v>
          </cell>
          <cell r="S772">
            <v>2510853.96</v>
          </cell>
          <cell r="T772">
            <v>2421929.33</v>
          </cell>
          <cell r="AG772">
            <v>3247252.6575000002</v>
          </cell>
          <cell r="AH772">
            <v>3155204.3424999998</v>
          </cell>
          <cell r="AI772">
            <v>3063156.0274999999</v>
          </cell>
          <cell r="AJ772">
            <v>2971238.8808333334</v>
          </cell>
        </row>
        <row r="773">
          <cell r="Q773">
            <v>0</v>
          </cell>
          <cell r="R773">
            <v>0</v>
          </cell>
          <cell r="S773">
            <v>0</v>
          </cell>
          <cell r="T773">
            <v>0</v>
          </cell>
          <cell r="AG773">
            <v>0</v>
          </cell>
          <cell r="AH773">
            <v>0</v>
          </cell>
          <cell r="AI773">
            <v>0</v>
          </cell>
          <cell r="AJ773">
            <v>0</v>
          </cell>
        </row>
        <row r="774">
          <cell r="Q774">
            <v>240686</v>
          </cell>
          <cell r="R774">
            <v>239158</v>
          </cell>
          <cell r="S774">
            <v>237630</v>
          </cell>
          <cell r="T774">
            <v>236102</v>
          </cell>
          <cell r="AG774">
            <v>249854</v>
          </cell>
          <cell r="AH774">
            <v>248326</v>
          </cell>
          <cell r="AI774">
            <v>246798</v>
          </cell>
          <cell r="AJ774">
            <v>245270</v>
          </cell>
        </row>
        <row r="775">
          <cell r="Q775">
            <v>0</v>
          </cell>
          <cell r="R775">
            <v>0</v>
          </cell>
          <cell r="S775">
            <v>0</v>
          </cell>
          <cell r="T775">
            <v>0</v>
          </cell>
          <cell r="AG775">
            <v>0</v>
          </cell>
          <cell r="AH775">
            <v>0</v>
          </cell>
          <cell r="AI775">
            <v>0</v>
          </cell>
          <cell r="AJ775">
            <v>0</v>
          </cell>
        </row>
        <row r="776">
          <cell r="Q776">
            <v>0</v>
          </cell>
          <cell r="R776">
            <v>0</v>
          </cell>
          <cell r="S776">
            <v>0</v>
          </cell>
          <cell r="T776">
            <v>0</v>
          </cell>
          <cell r="AG776">
            <v>0</v>
          </cell>
          <cell r="AH776">
            <v>0</v>
          </cell>
          <cell r="AI776">
            <v>0</v>
          </cell>
          <cell r="AJ776">
            <v>0</v>
          </cell>
        </row>
        <row r="777">
          <cell r="Q777">
            <v>0</v>
          </cell>
          <cell r="R777">
            <v>0</v>
          </cell>
          <cell r="S777">
            <v>0</v>
          </cell>
          <cell r="T777">
            <v>0</v>
          </cell>
          <cell r="AG777">
            <v>0</v>
          </cell>
          <cell r="AH777">
            <v>0</v>
          </cell>
          <cell r="AI777">
            <v>0</v>
          </cell>
          <cell r="AJ777">
            <v>0</v>
          </cell>
        </row>
        <row r="778">
          <cell r="Q778">
            <v>0</v>
          </cell>
          <cell r="R778">
            <v>0</v>
          </cell>
          <cell r="S778">
            <v>0</v>
          </cell>
          <cell r="T778">
            <v>0</v>
          </cell>
          <cell r="AG778">
            <v>855.84250000000009</v>
          </cell>
          <cell r="AH778">
            <v>481.40875</v>
          </cell>
          <cell r="AI778">
            <v>213.95749999999998</v>
          </cell>
          <cell r="AJ778">
            <v>53.488750000000003</v>
          </cell>
        </row>
        <row r="779">
          <cell r="Q779">
            <v>0</v>
          </cell>
          <cell r="R779">
            <v>0</v>
          </cell>
          <cell r="S779">
            <v>0</v>
          </cell>
          <cell r="T779">
            <v>0</v>
          </cell>
          <cell r="AG779">
            <v>0</v>
          </cell>
          <cell r="AH779">
            <v>0</v>
          </cell>
          <cell r="AI779">
            <v>0</v>
          </cell>
          <cell r="AJ779">
            <v>0</v>
          </cell>
        </row>
        <row r="780">
          <cell r="Q780">
            <v>81126.63</v>
          </cell>
          <cell r="R780">
            <v>78591.42</v>
          </cell>
          <cell r="S780">
            <v>76056.210000000006</v>
          </cell>
          <cell r="T780">
            <v>73521</v>
          </cell>
          <cell r="AG780">
            <v>96295.335000000006</v>
          </cell>
          <cell r="AH780">
            <v>93773.127916666679</v>
          </cell>
          <cell r="AI780">
            <v>91248.556666666685</v>
          </cell>
          <cell r="AJ780">
            <v>88721.621250000011</v>
          </cell>
        </row>
        <row r="781">
          <cell r="Q781">
            <v>0</v>
          </cell>
          <cell r="R781">
            <v>0</v>
          </cell>
          <cell r="S781">
            <v>0</v>
          </cell>
          <cell r="T781">
            <v>0</v>
          </cell>
          <cell r="AG781">
            <v>0</v>
          </cell>
          <cell r="AH781">
            <v>0</v>
          </cell>
          <cell r="AI781">
            <v>0</v>
          </cell>
          <cell r="AJ781">
            <v>0</v>
          </cell>
        </row>
        <row r="782">
          <cell r="Q782">
            <v>0</v>
          </cell>
          <cell r="R782">
            <v>0</v>
          </cell>
          <cell r="S782">
            <v>0</v>
          </cell>
          <cell r="T782">
            <v>0</v>
          </cell>
          <cell r="AG782">
            <v>0</v>
          </cell>
          <cell r="AH782">
            <v>0</v>
          </cell>
          <cell r="AI782">
            <v>0</v>
          </cell>
          <cell r="AJ782">
            <v>0</v>
          </cell>
        </row>
        <row r="783">
          <cell r="Q783">
            <v>363928.58</v>
          </cell>
          <cell r="R783">
            <v>354830.36</v>
          </cell>
          <cell r="S783">
            <v>345732.15</v>
          </cell>
          <cell r="T783">
            <v>336633.93</v>
          </cell>
          <cell r="AG783">
            <v>418517.87875000009</v>
          </cell>
          <cell r="AH783">
            <v>409419.66416666663</v>
          </cell>
          <cell r="AI783">
            <v>400321.44916666672</v>
          </cell>
          <cell r="AJ783">
            <v>391223.23374999996</v>
          </cell>
        </row>
        <row r="784">
          <cell r="Q784">
            <v>0</v>
          </cell>
          <cell r="R784">
            <v>0</v>
          </cell>
          <cell r="S784">
            <v>0</v>
          </cell>
          <cell r="T784">
            <v>0</v>
          </cell>
          <cell r="AG784">
            <v>-8.3333333333333339E-4</v>
          </cell>
          <cell r="AH784">
            <v>0</v>
          </cell>
          <cell r="AI784">
            <v>0</v>
          </cell>
          <cell r="AJ784">
            <v>0</v>
          </cell>
        </row>
        <row r="785">
          <cell r="Q785">
            <v>3433896.22</v>
          </cell>
          <cell r="R785">
            <v>3419822.87</v>
          </cell>
          <cell r="S785">
            <v>3405749.52</v>
          </cell>
          <cell r="T785">
            <v>3391676.17</v>
          </cell>
          <cell r="AG785">
            <v>3518336.3049999997</v>
          </cell>
          <cell r="AH785">
            <v>3504262.9595833332</v>
          </cell>
          <cell r="AI785">
            <v>3490189.6133333333</v>
          </cell>
          <cell r="AJ785">
            <v>3476116.2662499999</v>
          </cell>
        </row>
        <row r="786">
          <cell r="Q786">
            <v>0</v>
          </cell>
          <cell r="R786">
            <v>0</v>
          </cell>
          <cell r="S786">
            <v>0</v>
          </cell>
          <cell r="T786">
            <v>0</v>
          </cell>
          <cell r="AG786">
            <v>38990.298750000009</v>
          </cell>
          <cell r="AH786">
            <v>31824.977083333335</v>
          </cell>
          <cell r="AI786">
            <v>24693.857083333336</v>
          </cell>
          <cell r="AJ786">
            <v>17596.938749999998</v>
          </cell>
        </row>
        <row r="787">
          <cell r="Q787">
            <v>0</v>
          </cell>
          <cell r="R787">
            <v>0</v>
          </cell>
          <cell r="S787">
            <v>0</v>
          </cell>
          <cell r="T787">
            <v>0</v>
          </cell>
          <cell r="AG787">
            <v>375013.89624999999</v>
          </cell>
          <cell r="AH787">
            <v>305695.08083333337</v>
          </cell>
          <cell r="AI787">
            <v>236885.61958333335</v>
          </cell>
          <cell r="AJ787">
            <v>168585.51250000001</v>
          </cell>
        </row>
        <row r="788">
          <cell r="Q788">
            <v>0</v>
          </cell>
          <cell r="R788">
            <v>0</v>
          </cell>
          <cell r="S788">
            <v>0</v>
          </cell>
          <cell r="T788">
            <v>0</v>
          </cell>
          <cell r="AG788">
            <v>252932.77000000002</v>
          </cell>
          <cell r="AH788">
            <v>206415.21083333335</v>
          </cell>
          <cell r="AI788">
            <v>160135.51333333334</v>
          </cell>
          <cell r="AJ788">
            <v>114093.67750000001</v>
          </cell>
        </row>
        <row r="789">
          <cell r="Q789">
            <v>0</v>
          </cell>
          <cell r="R789">
            <v>0</v>
          </cell>
          <cell r="S789">
            <v>0</v>
          </cell>
          <cell r="T789">
            <v>0</v>
          </cell>
          <cell r="AG789">
            <v>160976.35416666666</v>
          </cell>
          <cell r="AH789">
            <v>131415.95666666667</v>
          </cell>
          <cell r="AI789">
            <v>101986.64750000001</v>
          </cell>
          <cell r="AJ789">
            <v>72688.426666666681</v>
          </cell>
        </row>
        <row r="790">
          <cell r="Q790">
            <v>204998.61</v>
          </cell>
          <cell r="R790">
            <v>163998.88</v>
          </cell>
          <cell r="S790">
            <v>122999.15</v>
          </cell>
          <cell r="T790">
            <v>81999.429999999993</v>
          </cell>
          <cell r="AG790">
            <v>451013.74500000005</v>
          </cell>
          <cell r="AH790">
            <v>410008.8954166667</v>
          </cell>
          <cell r="AI790">
            <v>369004.97666666663</v>
          </cell>
          <cell r="AJ790">
            <v>328001.98916666658</v>
          </cell>
        </row>
        <row r="791">
          <cell r="Q791">
            <v>51607.44</v>
          </cell>
          <cell r="R791">
            <v>51315.87</v>
          </cell>
          <cell r="S791">
            <v>51024.3</v>
          </cell>
          <cell r="T791">
            <v>50732.73</v>
          </cell>
          <cell r="AG791">
            <v>53357.49</v>
          </cell>
          <cell r="AH791">
            <v>53065.727499999986</v>
          </cell>
          <cell r="AI791">
            <v>52774</v>
          </cell>
          <cell r="AJ791">
            <v>52482.307500000017</v>
          </cell>
        </row>
        <row r="792">
          <cell r="Q792">
            <v>1246922.58</v>
          </cell>
          <cell r="R792">
            <v>1243132.54</v>
          </cell>
          <cell r="S792">
            <v>1239342.5</v>
          </cell>
          <cell r="T792">
            <v>1235552.46</v>
          </cell>
          <cell r="AG792">
            <v>682048.96750000003</v>
          </cell>
          <cell r="AH792">
            <v>785801.26416666666</v>
          </cell>
          <cell r="AI792">
            <v>889237.72416666674</v>
          </cell>
          <cell r="AJ792">
            <v>992358.34750000015</v>
          </cell>
        </row>
        <row r="793">
          <cell r="Q793">
            <v>947558.57</v>
          </cell>
          <cell r="R793">
            <v>944678.45</v>
          </cell>
          <cell r="S793">
            <v>941798.33</v>
          </cell>
          <cell r="T793">
            <v>938918.21</v>
          </cell>
          <cell r="AG793">
            <v>518301.1020833333</v>
          </cell>
          <cell r="AH793">
            <v>597144.31124999991</v>
          </cell>
          <cell r="AI793">
            <v>675747.51041666663</v>
          </cell>
          <cell r="AJ793">
            <v>754110.69958333333</v>
          </cell>
        </row>
        <row r="794">
          <cell r="Q794">
            <v>2901380.85</v>
          </cell>
          <cell r="R794">
            <v>2892562.06</v>
          </cell>
          <cell r="S794">
            <v>2883743.27</v>
          </cell>
          <cell r="T794">
            <v>2874924.48</v>
          </cell>
          <cell r="AG794">
            <v>1587014.1762499998</v>
          </cell>
          <cell r="AH794">
            <v>1828428.4641666666</v>
          </cell>
          <cell r="AI794">
            <v>2069107.8529166665</v>
          </cell>
          <cell r="AJ794">
            <v>2309052.3424999998</v>
          </cell>
        </row>
        <row r="795">
          <cell r="Q795">
            <v>885498.17</v>
          </cell>
          <cell r="R795">
            <v>882806.69</v>
          </cell>
          <cell r="S795">
            <v>880115.21</v>
          </cell>
          <cell r="T795">
            <v>877423.73</v>
          </cell>
          <cell r="AG795">
            <v>445254.93208333332</v>
          </cell>
          <cell r="AH795">
            <v>518934.30124999996</v>
          </cell>
          <cell r="AI795">
            <v>592389.38041666662</v>
          </cell>
          <cell r="AJ795">
            <v>665620.16958333331</v>
          </cell>
        </row>
        <row r="796">
          <cell r="Q796">
            <v>20824.89</v>
          </cell>
          <cell r="R796">
            <v>20729.8</v>
          </cell>
          <cell r="S796">
            <v>20634.71</v>
          </cell>
          <cell r="T796">
            <v>20539.62</v>
          </cell>
          <cell r="AG796">
            <v>11446.592083333331</v>
          </cell>
          <cell r="AH796">
            <v>13178.037499999999</v>
          </cell>
          <cell r="AI796">
            <v>14901.558749999998</v>
          </cell>
          <cell r="AJ796">
            <v>16617.155833333331</v>
          </cell>
        </row>
        <row r="797">
          <cell r="Q797">
            <v>48590.85</v>
          </cell>
          <cell r="R797">
            <v>48368.97</v>
          </cell>
          <cell r="S797">
            <v>48147.09</v>
          </cell>
          <cell r="T797">
            <v>47925.21</v>
          </cell>
          <cell r="AG797">
            <v>26708.416249999995</v>
          </cell>
          <cell r="AH797">
            <v>30748.408749999991</v>
          </cell>
          <cell r="AI797">
            <v>34769.91124999999</v>
          </cell>
          <cell r="AJ797">
            <v>38772.923749999987</v>
          </cell>
        </row>
        <row r="798">
          <cell r="Q798">
            <v>21683.19</v>
          </cell>
          <cell r="R798">
            <v>21178.93</v>
          </cell>
          <cell r="S798">
            <v>20674.669999999998</v>
          </cell>
          <cell r="T798">
            <v>20170.41</v>
          </cell>
          <cell r="AG798">
            <v>12627.516250000001</v>
          </cell>
          <cell r="AH798">
            <v>14413.437916666668</v>
          </cell>
          <cell r="AI798">
            <v>16157.337916666665</v>
          </cell>
          <cell r="AJ798">
            <v>17859.216250000001</v>
          </cell>
        </row>
        <row r="799">
          <cell r="Q799">
            <v>1182021.1399999999</v>
          </cell>
          <cell r="R799">
            <v>1176814</v>
          </cell>
          <cell r="S799">
            <v>1171606.8600000001</v>
          </cell>
          <cell r="T799">
            <v>1166399.72</v>
          </cell>
          <cell r="AG799">
            <v>447597.21083333337</v>
          </cell>
          <cell r="AH799">
            <v>545882.0083333333</v>
          </cell>
          <cell r="AI799">
            <v>643732.87749999994</v>
          </cell>
          <cell r="AJ799">
            <v>741149.81833333336</v>
          </cell>
        </row>
        <row r="800">
          <cell r="Q800">
            <v>914262.01</v>
          </cell>
          <cell r="R800">
            <v>906025.42</v>
          </cell>
          <cell r="S800">
            <v>897788.83</v>
          </cell>
          <cell r="T800">
            <v>889552.24</v>
          </cell>
          <cell r="AG800">
            <v>349365.44124999997</v>
          </cell>
          <cell r="AH800">
            <v>425210.7508333333</v>
          </cell>
          <cell r="AI800">
            <v>500369.67791666667</v>
          </cell>
          <cell r="AJ800">
            <v>574842.22250000003</v>
          </cell>
        </row>
        <row r="801">
          <cell r="Q801">
            <v>131262.21</v>
          </cell>
          <cell r="R801">
            <v>129975.33</v>
          </cell>
          <cell r="S801">
            <v>128688.45</v>
          </cell>
          <cell r="T801">
            <v>127401.57</v>
          </cell>
          <cell r="AG801">
            <v>50144.346249999995</v>
          </cell>
          <cell r="AH801">
            <v>61029.243749999994</v>
          </cell>
          <cell r="AI801">
            <v>71806.901249999981</v>
          </cell>
          <cell r="AJ801">
            <v>82477.318749999991</v>
          </cell>
        </row>
        <row r="802">
          <cell r="Q802">
            <v>211343.67</v>
          </cell>
          <cell r="R802">
            <v>210455.67999999999</v>
          </cell>
          <cell r="S802">
            <v>209567.69</v>
          </cell>
          <cell r="T802">
            <v>208679.7</v>
          </cell>
          <cell r="AG802">
            <v>26491.957916666666</v>
          </cell>
          <cell r="AH802">
            <v>44066.930833333339</v>
          </cell>
          <cell r="AI802">
            <v>61567.904583333329</v>
          </cell>
          <cell r="AJ802">
            <v>78994.879166666666</v>
          </cell>
        </row>
        <row r="803">
          <cell r="AG803">
            <v>0</v>
          </cell>
          <cell r="AH803">
            <v>0</v>
          </cell>
          <cell r="AI803">
            <v>0</v>
          </cell>
          <cell r="AJ803">
            <v>0</v>
          </cell>
        </row>
        <row r="804">
          <cell r="Q804">
            <v>16933402.649999999</v>
          </cell>
          <cell r="R804">
            <v>13097949.35</v>
          </cell>
          <cell r="S804">
            <v>8583069.6799999997</v>
          </cell>
          <cell r="T804">
            <v>4214314.88</v>
          </cell>
          <cell r="AG804">
            <v>2423547.3450000002</v>
          </cell>
          <cell r="AH804">
            <v>3342005.2016666667</v>
          </cell>
          <cell r="AI804">
            <v>3933484.6733333333</v>
          </cell>
          <cell r="AJ804">
            <v>4367690.2812499991</v>
          </cell>
        </row>
        <row r="805">
          <cell r="Q805">
            <v>-7524234.4400000004</v>
          </cell>
          <cell r="R805">
            <v>-11000918.65</v>
          </cell>
          <cell r="S805">
            <v>-10455352.130000001</v>
          </cell>
          <cell r="T805">
            <v>-9729307.6699999999</v>
          </cell>
          <cell r="AG805">
            <v>-24274078.705416668</v>
          </cell>
          <cell r="AH805">
            <v>-16632148.704583332</v>
          </cell>
          <cell r="AI805">
            <v>-9079055.2608333323</v>
          </cell>
          <cell r="AJ805">
            <v>-1771294.1674999997</v>
          </cell>
        </row>
        <row r="806">
          <cell r="Q806">
            <v>0</v>
          </cell>
          <cell r="R806">
            <v>0</v>
          </cell>
          <cell r="S806">
            <v>0</v>
          </cell>
          <cell r="T806">
            <v>0</v>
          </cell>
          <cell r="AG806">
            <v>0</v>
          </cell>
          <cell r="AH806">
            <v>0</v>
          </cell>
          <cell r="AI806">
            <v>0</v>
          </cell>
          <cell r="AJ806">
            <v>0</v>
          </cell>
        </row>
        <row r="807">
          <cell r="Q807">
            <v>-16440523.59</v>
          </cell>
          <cell r="R807">
            <v>0</v>
          </cell>
          <cell r="S807">
            <v>0</v>
          </cell>
          <cell r="T807">
            <v>0</v>
          </cell>
          <cell r="AG807">
            <v>-25984664.073333338</v>
          </cell>
          <cell r="AH807">
            <v>-26645863.135000002</v>
          </cell>
          <cell r="AI807">
            <v>-26942375.769999996</v>
          </cell>
          <cell r="AJ807">
            <v>-27931581.42625</v>
          </cell>
        </row>
        <row r="808">
          <cell r="Q808">
            <v>135186.18</v>
          </cell>
          <cell r="R808">
            <v>47941.31</v>
          </cell>
          <cell r="S808">
            <v>11201.81</v>
          </cell>
          <cell r="T808">
            <v>-25020.29</v>
          </cell>
          <cell r="AG808">
            <v>-949375.49624999997</v>
          </cell>
          <cell r="AH808">
            <v>-716499.91333333345</v>
          </cell>
          <cell r="AI808">
            <v>-455400.94208333333</v>
          </cell>
          <cell r="AJ808">
            <v>-163836.63291666665</v>
          </cell>
        </row>
        <row r="809">
          <cell r="Q809">
            <v>119544.02</v>
          </cell>
          <cell r="R809">
            <v>102009.45</v>
          </cell>
          <cell r="S809">
            <v>130721.58</v>
          </cell>
          <cell r="T809">
            <v>145289.25</v>
          </cell>
          <cell r="AG809">
            <v>-29784.801250000008</v>
          </cell>
          <cell r="AH809">
            <v>-5789.701666666665</v>
          </cell>
          <cell r="AI809">
            <v>17428.978333333336</v>
          </cell>
          <cell r="AJ809">
            <v>42067.6325</v>
          </cell>
        </row>
        <row r="810">
          <cell r="R810">
            <v>4449982.3899999997</v>
          </cell>
          <cell r="S810">
            <v>3802815.65</v>
          </cell>
          <cell r="T810">
            <v>3111565.34</v>
          </cell>
          <cell r="AG810">
            <v>0</v>
          </cell>
          <cell r="AH810">
            <v>185415.93291666664</v>
          </cell>
          <cell r="AI810">
            <v>529282.51791666669</v>
          </cell>
          <cell r="AJ810">
            <v>817381.72583333321</v>
          </cell>
        </row>
        <row r="811">
          <cell r="R811">
            <v>-13917373.390000001</v>
          </cell>
          <cell r="S811">
            <v>-11900349.74</v>
          </cell>
          <cell r="T811">
            <v>-9701246.2400000002</v>
          </cell>
          <cell r="AG811">
            <v>0</v>
          </cell>
          <cell r="AH811">
            <v>-579890.55791666673</v>
          </cell>
          <cell r="AI811">
            <v>-1655629.0216666667</v>
          </cell>
          <cell r="AJ811">
            <v>-2555695.5208333335</v>
          </cell>
        </row>
        <row r="812">
          <cell r="Q812">
            <v>0</v>
          </cell>
          <cell r="R812">
            <v>0</v>
          </cell>
          <cell r="S812">
            <v>0</v>
          </cell>
          <cell r="T812">
            <v>0</v>
          </cell>
          <cell r="AG812">
            <v>0</v>
          </cell>
          <cell r="AH812">
            <v>0</v>
          </cell>
          <cell r="AI812">
            <v>0</v>
          </cell>
          <cell r="AJ812">
            <v>0</v>
          </cell>
        </row>
        <row r="813">
          <cell r="Q813">
            <v>5176339752.470005</v>
          </cell>
          <cell r="R813">
            <v>5103066150.0200052</v>
          </cell>
          <cell r="S813">
            <v>5248037725.6400003</v>
          </cell>
          <cell r="T813">
            <v>5202564468.2200031</v>
          </cell>
          <cell r="AG813">
            <v>5231517078.7645855</v>
          </cell>
          <cell r="AH813">
            <v>5236581341.7174969</v>
          </cell>
          <cell r="AI813">
            <v>5237726315.5391684</v>
          </cell>
          <cell r="AJ813">
            <v>5235690841.9208317</v>
          </cell>
        </row>
        <row r="815">
          <cell r="Q815">
            <v>-77201680.299999997</v>
          </cell>
          <cell r="R815">
            <v>-80982448.989999995</v>
          </cell>
          <cell r="S815">
            <v>-103711150.29000001</v>
          </cell>
          <cell r="T815">
            <v>-123845658.05</v>
          </cell>
          <cell r="AG815">
            <v>-63598251.922916673</v>
          </cell>
          <cell r="AH815">
            <v>-64862614.49083332</v>
          </cell>
          <cell r="AI815">
            <v>-66192832.274999999</v>
          </cell>
          <cell r="AJ815">
            <v>-67627889.390000001</v>
          </cell>
        </row>
        <row r="816">
          <cell r="AG816">
            <v>0</v>
          </cell>
          <cell r="AH816">
            <v>0</v>
          </cell>
          <cell r="AI816">
            <v>0</v>
          </cell>
          <cell r="AJ816">
            <v>0</v>
          </cell>
        </row>
        <row r="817">
          <cell r="Q817">
            <v>0</v>
          </cell>
          <cell r="R817">
            <v>0</v>
          </cell>
          <cell r="S817">
            <v>0</v>
          </cell>
          <cell r="T817">
            <v>0</v>
          </cell>
          <cell r="AG817">
            <v>0</v>
          </cell>
          <cell r="AH817">
            <v>0</v>
          </cell>
          <cell r="AI817">
            <v>0</v>
          </cell>
          <cell r="AJ817">
            <v>0</v>
          </cell>
        </row>
        <row r="818">
          <cell r="Q818">
            <v>48572715</v>
          </cell>
          <cell r="R818">
            <v>48807715</v>
          </cell>
          <cell r="S818">
            <v>49283715</v>
          </cell>
          <cell r="T818">
            <v>50532715</v>
          </cell>
          <cell r="AG818">
            <v>46778090</v>
          </cell>
          <cell r="AH818">
            <v>47132131.666666664</v>
          </cell>
          <cell r="AI818">
            <v>47487381.666666664</v>
          </cell>
          <cell r="AJ818">
            <v>47871006.666666664</v>
          </cell>
        </row>
        <row r="819">
          <cell r="AG819">
            <v>0</v>
          </cell>
          <cell r="AH819">
            <v>0</v>
          </cell>
          <cell r="AI819">
            <v>0</v>
          </cell>
          <cell r="AJ819">
            <v>0</v>
          </cell>
        </row>
        <row r="820">
          <cell r="Q820">
            <v>0</v>
          </cell>
          <cell r="R820">
            <v>0</v>
          </cell>
          <cell r="S820">
            <v>0</v>
          </cell>
          <cell r="T820">
            <v>0</v>
          </cell>
          <cell r="AG820">
            <v>0</v>
          </cell>
          <cell r="AH820">
            <v>0</v>
          </cell>
          <cell r="AI820">
            <v>0</v>
          </cell>
          <cell r="AJ820">
            <v>0</v>
          </cell>
        </row>
        <row r="821">
          <cell r="Q821">
            <v>-1024751.45</v>
          </cell>
          <cell r="R821">
            <v>-1024751.45</v>
          </cell>
          <cell r="S821">
            <v>-1024751.45</v>
          </cell>
          <cell r="T821">
            <v>-1024751.45</v>
          </cell>
          <cell r="AG821">
            <v>-1024751.4499999998</v>
          </cell>
          <cell r="AH821">
            <v>-1024751.4499999998</v>
          </cell>
          <cell r="AI821">
            <v>-1024751.4499999998</v>
          </cell>
          <cell r="AJ821">
            <v>-1024751.4499999998</v>
          </cell>
        </row>
        <row r="822">
          <cell r="Q822">
            <v>-459000</v>
          </cell>
          <cell r="R822">
            <v>-510000</v>
          </cell>
          <cell r="S822">
            <v>-561000</v>
          </cell>
          <cell r="T822">
            <v>-612000</v>
          </cell>
          <cell r="AG822">
            <v>-159375</v>
          </cell>
          <cell r="AH822">
            <v>-199750</v>
          </cell>
          <cell r="AI822">
            <v>-244375</v>
          </cell>
          <cell r="AJ822">
            <v>-293250</v>
          </cell>
        </row>
        <row r="823">
          <cell r="Q823">
            <v>33917.58</v>
          </cell>
          <cell r="R823">
            <v>32917.58</v>
          </cell>
          <cell r="S823">
            <v>31917.58</v>
          </cell>
          <cell r="T823">
            <v>29917.58</v>
          </cell>
          <cell r="AG823">
            <v>40584.246666666681</v>
          </cell>
          <cell r="AH823">
            <v>39459.246666666681</v>
          </cell>
          <cell r="AI823">
            <v>38417.580000000009</v>
          </cell>
          <cell r="AJ823">
            <v>37334.246666666681</v>
          </cell>
        </row>
        <row r="824">
          <cell r="Q824">
            <v>91427</v>
          </cell>
          <cell r="R824">
            <v>88427</v>
          </cell>
          <cell r="S824">
            <v>85427</v>
          </cell>
          <cell r="T824">
            <v>83427</v>
          </cell>
          <cell r="AG824">
            <v>109010.33333333333</v>
          </cell>
          <cell r="AH824">
            <v>106177</v>
          </cell>
          <cell r="AI824">
            <v>103343.66666666667</v>
          </cell>
          <cell r="AJ824">
            <v>100468.66666666667</v>
          </cell>
        </row>
        <row r="825">
          <cell r="Q825">
            <v>39518432</v>
          </cell>
          <cell r="R825">
            <v>39874432</v>
          </cell>
          <cell r="S825">
            <v>40168432</v>
          </cell>
          <cell r="T825">
            <v>39337432</v>
          </cell>
          <cell r="AG825">
            <v>38608265.333333336</v>
          </cell>
          <cell r="AH825">
            <v>38672390.333333336</v>
          </cell>
          <cell r="AI825">
            <v>38713723.666666664</v>
          </cell>
          <cell r="AJ825">
            <v>38791140.333333336</v>
          </cell>
        </row>
        <row r="826">
          <cell r="Q826">
            <v>0</v>
          </cell>
          <cell r="R826">
            <v>0</v>
          </cell>
          <cell r="S826">
            <v>0</v>
          </cell>
          <cell r="T826">
            <v>0</v>
          </cell>
          <cell r="AG826">
            <v>0</v>
          </cell>
          <cell r="AH826">
            <v>0</v>
          </cell>
          <cell r="AI826">
            <v>0</v>
          </cell>
          <cell r="AJ826">
            <v>0</v>
          </cell>
        </row>
        <row r="827">
          <cell r="Q827">
            <v>-29322000</v>
          </cell>
          <cell r="R827">
            <v>-29580000</v>
          </cell>
          <cell r="S827">
            <v>-29838000</v>
          </cell>
          <cell r="T827">
            <v>-29452000</v>
          </cell>
          <cell r="AG827">
            <v>-23140166.666666668</v>
          </cell>
          <cell r="AH827">
            <v>-23938125</v>
          </cell>
          <cell r="AI827">
            <v>-24728000</v>
          </cell>
          <cell r="AJ827">
            <v>-25482958.333333332</v>
          </cell>
        </row>
        <row r="828">
          <cell r="Q828">
            <v>2889000</v>
          </cell>
          <cell r="R828">
            <v>2889000</v>
          </cell>
          <cell r="S828">
            <v>2889000</v>
          </cell>
          <cell r="T828">
            <v>2457000</v>
          </cell>
          <cell r="AG828">
            <v>2464458.3333333335</v>
          </cell>
          <cell r="AH828">
            <v>2497250</v>
          </cell>
          <cell r="AI828">
            <v>2530750</v>
          </cell>
          <cell r="AJ828">
            <v>2544791.6666666665</v>
          </cell>
        </row>
        <row r="829">
          <cell r="Q829">
            <v>1998018</v>
          </cell>
          <cell r="R829">
            <v>1864018</v>
          </cell>
          <cell r="S829">
            <v>1749018</v>
          </cell>
          <cell r="T829">
            <v>2089018</v>
          </cell>
          <cell r="AG829">
            <v>2778226.3333333335</v>
          </cell>
          <cell r="AH829">
            <v>2657934.6666666665</v>
          </cell>
          <cell r="AI829">
            <v>2532643</v>
          </cell>
          <cell r="AJ829">
            <v>2421018</v>
          </cell>
        </row>
        <row r="830">
          <cell r="Q830">
            <v>2718000</v>
          </cell>
          <cell r="R830">
            <v>2718000</v>
          </cell>
          <cell r="S830">
            <v>2718000</v>
          </cell>
          <cell r="T830">
            <v>2224000</v>
          </cell>
          <cell r="AG830">
            <v>2151750</v>
          </cell>
          <cell r="AH830">
            <v>2378250</v>
          </cell>
          <cell r="AI830">
            <v>2604750</v>
          </cell>
          <cell r="AJ830">
            <v>2697416.6666666665</v>
          </cell>
        </row>
        <row r="831">
          <cell r="Q831">
            <v>205589</v>
          </cell>
          <cell r="R831">
            <v>205589</v>
          </cell>
          <cell r="S831">
            <v>205589</v>
          </cell>
          <cell r="T831">
            <v>699108</v>
          </cell>
          <cell r="AG831">
            <v>712499.41666666663</v>
          </cell>
          <cell r="AH831">
            <v>633047.75</v>
          </cell>
          <cell r="AI831">
            <v>553596.08333333337</v>
          </cell>
          <cell r="AJ831">
            <v>519876.25</v>
          </cell>
        </row>
        <row r="832">
          <cell r="Q832">
            <v>4822933</v>
          </cell>
          <cell r="R832">
            <v>4822933</v>
          </cell>
          <cell r="S832">
            <v>4822933</v>
          </cell>
          <cell r="T832">
            <v>4618558</v>
          </cell>
          <cell r="AG832">
            <v>3574838.4166666665</v>
          </cell>
          <cell r="AH832">
            <v>3756276.25</v>
          </cell>
          <cell r="AI832">
            <v>3937714.0833333335</v>
          </cell>
          <cell r="AJ832">
            <v>4072167.375</v>
          </cell>
        </row>
        <row r="833">
          <cell r="Q833">
            <v>10483</v>
          </cell>
          <cell r="R833">
            <v>10483</v>
          </cell>
          <cell r="S833">
            <v>10483</v>
          </cell>
          <cell r="T833">
            <v>2537</v>
          </cell>
          <cell r="AG833">
            <v>84153.75</v>
          </cell>
          <cell r="AH833">
            <v>53274.25</v>
          </cell>
          <cell r="AI833">
            <v>22394.75</v>
          </cell>
          <cell r="AJ833">
            <v>6878.708333333333</v>
          </cell>
        </row>
        <row r="834">
          <cell r="Q834">
            <v>49000</v>
          </cell>
          <cell r="R834">
            <v>49000</v>
          </cell>
          <cell r="S834">
            <v>49000</v>
          </cell>
          <cell r="T834">
            <v>49000</v>
          </cell>
          <cell r="AG834">
            <v>49000</v>
          </cell>
          <cell r="AH834">
            <v>49000</v>
          </cell>
          <cell r="AI834">
            <v>49000</v>
          </cell>
          <cell r="AJ834">
            <v>49000</v>
          </cell>
        </row>
        <row r="835">
          <cell r="Q835">
            <v>-236000</v>
          </cell>
          <cell r="R835">
            <v>-236000</v>
          </cell>
          <cell r="S835">
            <v>-236000</v>
          </cell>
          <cell r="T835">
            <v>530000</v>
          </cell>
          <cell r="AG835">
            <v>-220833.33333333334</v>
          </cell>
          <cell r="AH835">
            <v>-235000</v>
          </cell>
          <cell r="AI835">
            <v>-249166.66666666666</v>
          </cell>
          <cell r="AJ835">
            <v>-222500</v>
          </cell>
        </row>
        <row r="836">
          <cell r="Q836">
            <v>0</v>
          </cell>
          <cell r="R836">
            <v>0</v>
          </cell>
          <cell r="S836">
            <v>0</v>
          </cell>
          <cell r="T836">
            <v>0</v>
          </cell>
          <cell r="AG836">
            <v>0</v>
          </cell>
          <cell r="AH836">
            <v>0</v>
          </cell>
          <cell r="AI836">
            <v>0</v>
          </cell>
          <cell r="AJ836">
            <v>0</v>
          </cell>
        </row>
        <row r="837">
          <cell r="Q837">
            <v>2070000</v>
          </cell>
          <cell r="R837">
            <v>2070000</v>
          </cell>
          <cell r="S837">
            <v>2070000</v>
          </cell>
          <cell r="T837">
            <v>2167000</v>
          </cell>
          <cell r="AG837">
            <v>2116416.6666666665</v>
          </cell>
          <cell r="AH837">
            <v>2112250</v>
          </cell>
          <cell r="AI837">
            <v>2108083.3333333335</v>
          </cell>
          <cell r="AJ837">
            <v>2107500</v>
          </cell>
        </row>
        <row r="838">
          <cell r="Q838">
            <v>365575</v>
          </cell>
          <cell r="R838">
            <v>365575</v>
          </cell>
          <cell r="S838">
            <v>365575</v>
          </cell>
          <cell r="T838">
            <v>365575</v>
          </cell>
          <cell r="AG838">
            <v>340907.29166666669</v>
          </cell>
          <cell r="AH838">
            <v>343809.375</v>
          </cell>
          <cell r="AI838">
            <v>346711.45833333331</v>
          </cell>
          <cell r="AJ838">
            <v>349613.54166666669</v>
          </cell>
        </row>
        <row r="839">
          <cell r="Q839">
            <v>455000</v>
          </cell>
          <cell r="R839">
            <v>455000</v>
          </cell>
          <cell r="S839">
            <v>455000</v>
          </cell>
          <cell r="T839">
            <v>455000</v>
          </cell>
          <cell r="AG839">
            <v>455000</v>
          </cell>
          <cell r="AH839">
            <v>455000</v>
          </cell>
          <cell r="AI839">
            <v>455000</v>
          </cell>
          <cell r="AJ839">
            <v>455000</v>
          </cell>
        </row>
        <row r="840">
          <cell r="Q840">
            <v>960000</v>
          </cell>
          <cell r="R840">
            <v>960000</v>
          </cell>
          <cell r="S840">
            <v>960000</v>
          </cell>
          <cell r="T840">
            <v>926000</v>
          </cell>
          <cell r="AG840">
            <v>1027500</v>
          </cell>
          <cell r="AH840">
            <v>1019000</v>
          </cell>
          <cell r="AI840">
            <v>1010500</v>
          </cell>
          <cell r="AJ840">
            <v>1000958.3333333334</v>
          </cell>
        </row>
        <row r="841">
          <cell r="Q841">
            <v>1259000</v>
          </cell>
          <cell r="R841">
            <v>1259000</v>
          </cell>
          <cell r="S841">
            <v>1259000</v>
          </cell>
          <cell r="T841">
            <v>1259000</v>
          </cell>
          <cell r="AG841">
            <v>1259000</v>
          </cell>
          <cell r="AH841">
            <v>1259000</v>
          </cell>
          <cell r="AI841">
            <v>1259000</v>
          </cell>
          <cell r="AJ841">
            <v>1259000</v>
          </cell>
        </row>
        <row r="842">
          <cell r="Q842">
            <v>0</v>
          </cell>
          <cell r="R842">
            <v>0</v>
          </cell>
          <cell r="S842">
            <v>0</v>
          </cell>
          <cell r="T842">
            <v>0</v>
          </cell>
          <cell r="AG842">
            <v>0</v>
          </cell>
          <cell r="AH842">
            <v>0</v>
          </cell>
          <cell r="AI842">
            <v>0</v>
          </cell>
          <cell r="AJ842">
            <v>0</v>
          </cell>
        </row>
        <row r="843">
          <cell r="Q843">
            <v>6917206</v>
          </cell>
          <cell r="R843">
            <v>6917206</v>
          </cell>
          <cell r="S843">
            <v>6917206</v>
          </cell>
          <cell r="T843">
            <v>7044734.3300000001</v>
          </cell>
          <cell r="AG843">
            <v>5937363.916666667</v>
          </cell>
          <cell r="AH843">
            <v>6166547.75</v>
          </cell>
          <cell r="AI843">
            <v>6395731.583333333</v>
          </cell>
          <cell r="AJ843">
            <v>6564036.7637500009</v>
          </cell>
        </row>
        <row r="844">
          <cell r="Q844">
            <v>0</v>
          </cell>
          <cell r="R844">
            <v>0</v>
          </cell>
          <cell r="S844">
            <v>0</v>
          </cell>
          <cell r="T844">
            <v>0</v>
          </cell>
          <cell r="AG844">
            <v>0</v>
          </cell>
          <cell r="AH844">
            <v>0</v>
          </cell>
          <cell r="AI844">
            <v>0</v>
          </cell>
          <cell r="AJ844">
            <v>0</v>
          </cell>
        </row>
        <row r="845">
          <cell r="AG845">
            <v>0</v>
          </cell>
          <cell r="AH845">
            <v>0</v>
          </cell>
          <cell r="AI845">
            <v>0</v>
          </cell>
          <cell r="AJ845">
            <v>0</v>
          </cell>
        </row>
        <row r="846">
          <cell r="Q846">
            <v>2854228</v>
          </cell>
          <cell r="R846">
            <v>2854228</v>
          </cell>
          <cell r="S846">
            <v>2854228</v>
          </cell>
          <cell r="T846">
            <v>3020901</v>
          </cell>
          <cell r="AG846">
            <v>2331884.375</v>
          </cell>
          <cell r="AH846">
            <v>2372903.625</v>
          </cell>
          <cell r="AI846">
            <v>2413922.875</v>
          </cell>
          <cell r="AJ846">
            <v>2464275</v>
          </cell>
        </row>
        <row r="847">
          <cell r="Q847">
            <v>2458000</v>
          </cell>
          <cell r="R847">
            <v>2458000</v>
          </cell>
          <cell r="S847">
            <v>2458000</v>
          </cell>
          <cell r="T847">
            <v>2458000</v>
          </cell>
          <cell r="AG847">
            <v>2458000</v>
          </cell>
          <cell r="AH847">
            <v>2458000</v>
          </cell>
          <cell r="AI847">
            <v>2458000</v>
          </cell>
          <cell r="AJ847">
            <v>2458000</v>
          </cell>
        </row>
        <row r="848">
          <cell r="Q848">
            <v>1553352</v>
          </cell>
          <cell r="R848">
            <v>1553352</v>
          </cell>
          <cell r="S848">
            <v>1553352</v>
          </cell>
          <cell r="T848">
            <v>1553352</v>
          </cell>
          <cell r="AG848">
            <v>1362685.3333333333</v>
          </cell>
          <cell r="AH848">
            <v>1510352</v>
          </cell>
          <cell r="AI848">
            <v>1658018.6666666667</v>
          </cell>
          <cell r="AJ848">
            <v>1721935.3333333333</v>
          </cell>
        </row>
        <row r="849">
          <cell r="R849">
            <v>0</v>
          </cell>
          <cell r="S849">
            <v>0</v>
          </cell>
          <cell r="T849">
            <v>340757</v>
          </cell>
          <cell r="AG849">
            <v>0</v>
          </cell>
          <cell r="AH849">
            <v>0</v>
          </cell>
          <cell r="AI849">
            <v>0</v>
          </cell>
          <cell r="AJ849">
            <v>14198.208333333334</v>
          </cell>
        </row>
        <row r="850">
          <cell r="R850">
            <v>0</v>
          </cell>
          <cell r="S850">
            <v>0</v>
          </cell>
          <cell r="T850">
            <v>16000</v>
          </cell>
          <cell r="AG850">
            <v>0</v>
          </cell>
          <cell r="AH850">
            <v>0</v>
          </cell>
          <cell r="AI850">
            <v>0</v>
          </cell>
          <cell r="AJ850">
            <v>666.66666666666663</v>
          </cell>
        </row>
        <row r="851">
          <cell r="Q851">
            <v>863861</v>
          </cell>
          <cell r="R851">
            <v>863861</v>
          </cell>
          <cell r="S851">
            <v>863861</v>
          </cell>
          <cell r="T851">
            <v>863861</v>
          </cell>
          <cell r="AG851">
            <v>1768056.625</v>
          </cell>
          <cell r="AH851">
            <v>1406378.375</v>
          </cell>
          <cell r="AI851">
            <v>1044700.125</v>
          </cell>
          <cell r="AJ851">
            <v>863861</v>
          </cell>
        </row>
        <row r="852">
          <cell r="Q852">
            <v>0</v>
          </cell>
          <cell r="R852">
            <v>0</v>
          </cell>
          <cell r="S852">
            <v>0</v>
          </cell>
          <cell r="T852">
            <v>0</v>
          </cell>
          <cell r="AG852">
            <v>0</v>
          </cell>
          <cell r="AH852">
            <v>0</v>
          </cell>
          <cell r="AI852">
            <v>0</v>
          </cell>
          <cell r="AJ852">
            <v>0</v>
          </cell>
        </row>
        <row r="853">
          <cell r="Q853">
            <v>21000</v>
          </cell>
          <cell r="R853">
            <v>21000</v>
          </cell>
          <cell r="S853">
            <v>21000</v>
          </cell>
          <cell r="T853">
            <v>14000</v>
          </cell>
          <cell r="AG853">
            <v>19583.333333333332</v>
          </cell>
          <cell r="AH853">
            <v>20250</v>
          </cell>
          <cell r="AI853">
            <v>20916.666666666668</v>
          </cell>
          <cell r="AJ853">
            <v>21041.666666666668</v>
          </cell>
        </row>
        <row r="854">
          <cell r="Q854">
            <v>0</v>
          </cell>
          <cell r="R854">
            <v>0</v>
          </cell>
          <cell r="S854">
            <v>0</v>
          </cell>
          <cell r="T854">
            <v>0</v>
          </cell>
          <cell r="AG854">
            <v>0</v>
          </cell>
          <cell r="AH854">
            <v>0</v>
          </cell>
          <cell r="AI854">
            <v>0</v>
          </cell>
          <cell r="AJ854">
            <v>0</v>
          </cell>
        </row>
        <row r="855">
          <cell r="Q855">
            <v>159437</v>
          </cell>
          <cell r="R855">
            <v>159437</v>
          </cell>
          <cell r="S855">
            <v>159437</v>
          </cell>
          <cell r="T855">
            <v>159437</v>
          </cell>
          <cell r="AG855">
            <v>159437</v>
          </cell>
          <cell r="AH855">
            <v>159437</v>
          </cell>
          <cell r="AI855">
            <v>159437</v>
          </cell>
          <cell r="AJ855">
            <v>159437</v>
          </cell>
        </row>
        <row r="856">
          <cell r="Q856">
            <v>1080000</v>
          </cell>
          <cell r="R856">
            <v>1080000</v>
          </cell>
          <cell r="S856">
            <v>1080000</v>
          </cell>
          <cell r="T856">
            <v>156000</v>
          </cell>
          <cell r="AG856">
            <v>854750</v>
          </cell>
          <cell r="AH856">
            <v>900333.33333333337</v>
          </cell>
          <cell r="AI856">
            <v>944458.33333333337</v>
          </cell>
          <cell r="AJ856">
            <v>937791.66666666663</v>
          </cell>
        </row>
        <row r="857">
          <cell r="Q857">
            <v>-7000</v>
          </cell>
          <cell r="R857">
            <v>-7000</v>
          </cell>
          <cell r="S857">
            <v>-7000</v>
          </cell>
          <cell r="T857">
            <v>-7000</v>
          </cell>
          <cell r="AG857">
            <v>-7000</v>
          </cell>
          <cell r="AH857">
            <v>-7000</v>
          </cell>
          <cell r="AI857">
            <v>-7000</v>
          </cell>
          <cell r="AJ857">
            <v>-7000</v>
          </cell>
        </row>
        <row r="858">
          <cell r="Q858">
            <v>0</v>
          </cell>
          <cell r="R858">
            <v>0</v>
          </cell>
          <cell r="S858">
            <v>0</v>
          </cell>
          <cell r="T858">
            <v>0</v>
          </cell>
          <cell r="AG858">
            <v>0</v>
          </cell>
          <cell r="AH858">
            <v>0</v>
          </cell>
          <cell r="AI858">
            <v>0</v>
          </cell>
          <cell r="AJ858">
            <v>0</v>
          </cell>
        </row>
        <row r="859">
          <cell r="Q859">
            <v>12777000</v>
          </cell>
          <cell r="R859">
            <v>12777000</v>
          </cell>
          <cell r="S859">
            <v>12777000</v>
          </cell>
          <cell r="T859">
            <v>12777000</v>
          </cell>
          <cell r="AG859">
            <v>12777000</v>
          </cell>
          <cell r="AH859">
            <v>12777000</v>
          </cell>
          <cell r="AI859">
            <v>12777000</v>
          </cell>
          <cell r="AJ859">
            <v>12777000</v>
          </cell>
        </row>
        <row r="860">
          <cell r="Q860">
            <v>1044000</v>
          </cell>
          <cell r="R860">
            <v>1044000</v>
          </cell>
          <cell r="S860">
            <v>1044000</v>
          </cell>
          <cell r="T860">
            <v>1044000</v>
          </cell>
          <cell r="AG860">
            <v>1044000</v>
          </cell>
          <cell r="AH860">
            <v>1044000</v>
          </cell>
          <cell r="AI860">
            <v>1044000</v>
          </cell>
          <cell r="AJ860">
            <v>1044000</v>
          </cell>
        </row>
        <row r="861">
          <cell r="Q861">
            <v>5292000</v>
          </cell>
          <cell r="R861">
            <v>5292000</v>
          </cell>
          <cell r="S861">
            <v>5292000</v>
          </cell>
          <cell r="T861">
            <v>5292000</v>
          </cell>
          <cell r="AG861">
            <v>5298375</v>
          </cell>
          <cell r="AH861">
            <v>5287750</v>
          </cell>
          <cell r="AI861">
            <v>5281375</v>
          </cell>
          <cell r="AJ861">
            <v>5279250</v>
          </cell>
        </row>
        <row r="862">
          <cell r="Q862">
            <v>1074914</v>
          </cell>
          <cell r="R862">
            <v>1074914</v>
          </cell>
          <cell r="S862">
            <v>1074914</v>
          </cell>
          <cell r="T862">
            <v>863211</v>
          </cell>
          <cell r="AG862">
            <v>3404125.4583333335</v>
          </cell>
          <cell r="AH862">
            <v>2472440.875</v>
          </cell>
          <cell r="AI862">
            <v>1540756.2916666667</v>
          </cell>
          <cell r="AJ862">
            <v>1066093.0416666667</v>
          </cell>
        </row>
        <row r="863">
          <cell r="Q863">
            <v>138097</v>
          </cell>
          <cell r="R863">
            <v>138097</v>
          </cell>
          <cell r="S863">
            <v>138097</v>
          </cell>
          <cell r="T863">
            <v>30097</v>
          </cell>
          <cell r="AG863">
            <v>59302.541666666664</v>
          </cell>
          <cell r="AH863">
            <v>70810.625</v>
          </cell>
          <cell r="AI863">
            <v>82318.708333333328</v>
          </cell>
          <cell r="AJ863">
            <v>89326.791666666672</v>
          </cell>
        </row>
        <row r="864">
          <cell r="AG864">
            <v>0</v>
          </cell>
          <cell r="AH864">
            <v>0</v>
          </cell>
          <cell r="AI864">
            <v>0</v>
          </cell>
          <cell r="AJ864">
            <v>0</v>
          </cell>
        </row>
        <row r="865">
          <cell r="Q865">
            <v>448000</v>
          </cell>
          <cell r="R865">
            <v>448000</v>
          </cell>
          <cell r="S865">
            <v>448000</v>
          </cell>
          <cell r="T865">
            <v>448000</v>
          </cell>
          <cell r="AG865">
            <v>726875</v>
          </cell>
          <cell r="AH865">
            <v>702625</v>
          </cell>
          <cell r="AI865">
            <v>678375</v>
          </cell>
          <cell r="AJ865">
            <v>654125</v>
          </cell>
        </row>
        <row r="866">
          <cell r="Q866">
            <v>550000</v>
          </cell>
          <cell r="R866">
            <v>550000</v>
          </cell>
          <cell r="S866">
            <v>550000</v>
          </cell>
          <cell r="T866">
            <v>560000</v>
          </cell>
          <cell r="AG866">
            <v>22916.666666666668</v>
          </cell>
          <cell r="AH866">
            <v>68750</v>
          </cell>
          <cell r="AI866">
            <v>114583.33333333333</v>
          </cell>
          <cell r="AJ866">
            <v>160833.33333333334</v>
          </cell>
        </row>
        <row r="867">
          <cell r="Q867">
            <v>700000</v>
          </cell>
          <cell r="R867">
            <v>700000</v>
          </cell>
          <cell r="S867">
            <v>700000</v>
          </cell>
          <cell r="T867">
            <v>0</v>
          </cell>
          <cell r="AG867">
            <v>29166.666666666668</v>
          </cell>
          <cell r="AH867">
            <v>87500</v>
          </cell>
          <cell r="AI867">
            <v>145833.33333333334</v>
          </cell>
          <cell r="AJ867">
            <v>175000</v>
          </cell>
        </row>
        <row r="868">
          <cell r="AG868">
            <v>0</v>
          </cell>
          <cell r="AH868">
            <v>0</v>
          </cell>
          <cell r="AI868">
            <v>0</v>
          </cell>
          <cell r="AJ868">
            <v>0</v>
          </cell>
        </row>
        <row r="869">
          <cell r="AG869">
            <v>0</v>
          </cell>
          <cell r="AH869">
            <v>0</v>
          </cell>
          <cell r="AI869">
            <v>0</v>
          </cell>
          <cell r="AJ869">
            <v>0</v>
          </cell>
        </row>
        <row r="870">
          <cell r="AG870">
            <v>0</v>
          </cell>
          <cell r="AH870">
            <v>0</v>
          </cell>
          <cell r="AI870">
            <v>0</v>
          </cell>
          <cell r="AJ870">
            <v>0</v>
          </cell>
        </row>
        <row r="871">
          <cell r="AG871">
            <v>0</v>
          </cell>
          <cell r="AH871">
            <v>0</v>
          </cell>
          <cell r="AI871">
            <v>0</v>
          </cell>
          <cell r="AJ871">
            <v>0</v>
          </cell>
        </row>
        <row r="872">
          <cell r="AG872">
            <v>0</v>
          </cell>
          <cell r="AH872">
            <v>0</v>
          </cell>
          <cell r="AI872">
            <v>0</v>
          </cell>
          <cell r="AJ872">
            <v>0</v>
          </cell>
        </row>
        <row r="873">
          <cell r="AG873">
            <v>0</v>
          </cell>
          <cell r="AH873">
            <v>0</v>
          </cell>
          <cell r="AI873">
            <v>0</v>
          </cell>
          <cell r="AJ873">
            <v>0</v>
          </cell>
        </row>
        <row r="874">
          <cell r="AG874">
            <v>0</v>
          </cell>
          <cell r="AH874">
            <v>0</v>
          </cell>
          <cell r="AI874">
            <v>0</v>
          </cell>
          <cell r="AJ874">
            <v>0</v>
          </cell>
        </row>
        <row r="875">
          <cell r="AG875">
            <v>0</v>
          </cell>
          <cell r="AH875">
            <v>0</v>
          </cell>
          <cell r="AI875">
            <v>0</v>
          </cell>
          <cell r="AJ875">
            <v>0</v>
          </cell>
        </row>
        <row r="876">
          <cell r="AG876">
            <v>0</v>
          </cell>
          <cell r="AH876">
            <v>0</v>
          </cell>
          <cell r="AI876">
            <v>0</v>
          </cell>
          <cell r="AJ876">
            <v>0</v>
          </cell>
        </row>
        <row r="877">
          <cell r="AG877">
            <v>0</v>
          </cell>
          <cell r="AH877">
            <v>0</v>
          </cell>
          <cell r="AI877">
            <v>0</v>
          </cell>
          <cell r="AJ877">
            <v>0</v>
          </cell>
        </row>
        <row r="878">
          <cell r="AG878">
            <v>0</v>
          </cell>
          <cell r="AH878">
            <v>0</v>
          </cell>
          <cell r="AI878">
            <v>0</v>
          </cell>
          <cell r="AJ878">
            <v>0</v>
          </cell>
        </row>
        <row r="879">
          <cell r="AG879">
            <v>0</v>
          </cell>
          <cell r="AH879">
            <v>0</v>
          </cell>
          <cell r="AI879">
            <v>0</v>
          </cell>
          <cell r="AJ879">
            <v>0</v>
          </cell>
        </row>
        <row r="880">
          <cell r="AG880">
            <v>0</v>
          </cell>
          <cell r="AH880">
            <v>0</v>
          </cell>
          <cell r="AI880">
            <v>0</v>
          </cell>
          <cell r="AJ880">
            <v>0</v>
          </cell>
        </row>
        <row r="881">
          <cell r="AG881">
            <v>0</v>
          </cell>
          <cell r="AH881">
            <v>0</v>
          </cell>
          <cell r="AI881">
            <v>0</v>
          </cell>
          <cell r="AJ881">
            <v>0</v>
          </cell>
        </row>
        <row r="882">
          <cell r="Q882">
            <v>-859037900</v>
          </cell>
          <cell r="R882">
            <v>-859037900</v>
          </cell>
          <cell r="S882">
            <v>-859037900</v>
          </cell>
          <cell r="T882">
            <v>-859037900</v>
          </cell>
          <cell r="AG882">
            <v>-859037900</v>
          </cell>
          <cell r="AH882">
            <v>-859037900</v>
          </cell>
          <cell r="AI882">
            <v>-859037900</v>
          </cell>
          <cell r="AJ882">
            <v>-859037900</v>
          </cell>
        </row>
        <row r="883">
          <cell r="Q883">
            <v>-60000000</v>
          </cell>
          <cell r="R883">
            <v>0</v>
          </cell>
          <cell r="S883">
            <v>0</v>
          </cell>
          <cell r="T883">
            <v>0</v>
          </cell>
          <cell r="AG883">
            <v>-60000000</v>
          </cell>
          <cell r="AH883">
            <v>-57500000</v>
          </cell>
          <cell r="AI883">
            <v>-52500000</v>
          </cell>
          <cell r="AJ883">
            <v>-47500000</v>
          </cell>
        </row>
        <row r="884">
          <cell r="Q884">
            <v>0</v>
          </cell>
          <cell r="R884">
            <v>0</v>
          </cell>
          <cell r="S884">
            <v>0</v>
          </cell>
          <cell r="T884">
            <v>0</v>
          </cell>
          <cell r="AG884">
            <v>0</v>
          </cell>
          <cell r="AH884">
            <v>0</v>
          </cell>
          <cell r="AI884">
            <v>0</v>
          </cell>
          <cell r="AJ884">
            <v>0</v>
          </cell>
        </row>
        <row r="885">
          <cell r="Q885">
            <v>-431100</v>
          </cell>
          <cell r="R885">
            <v>-431100</v>
          </cell>
          <cell r="S885">
            <v>-431100</v>
          </cell>
          <cell r="T885">
            <v>0</v>
          </cell>
          <cell r="AG885">
            <v>-431100</v>
          </cell>
          <cell r="AH885">
            <v>-431100</v>
          </cell>
          <cell r="AI885">
            <v>-431100</v>
          </cell>
          <cell r="AJ885">
            <v>-413137.5</v>
          </cell>
        </row>
        <row r="886">
          <cell r="Q886">
            <v>-1458300</v>
          </cell>
          <cell r="R886">
            <v>-1458300</v>
          </cell>
          <cell r="S886">
            <v>-1458300</v>
          </cell>
          <cell r="T886">
            <v>0</v>
          </cell>
          <cell r="AG886">
            <v>-1470487.5</v>
          </cell>
          <cell r="AH886">
            <v>-1468612.5</v>
          </cell>
          <cell r="AI886">
            <v>-1466737.5</v>
          </cell>
          <cell r="AJ886">
            <v>-1404100</v>
          </cell>
        </row>
        <row r="887">
          <cell r="Q887">
            <v>0</v>
          </cell>
          <cell r="R887">
            <v>0</v>
          </cell>
          <cell r="S887">
            <v>0</v>
          </cell>
          <cell r="T887">
            <v>0</v>
          </cell>
          <cell r="AG887">
            <v>-32343750</v>
          </cell>
          <cell r="AH887">
            <v>-28906250</v>
          </cell>
          <cell r="AI887">
            <v>-25468750</v>
          </cell>
          <cell r="AJ887">
            <v>-22031250</v>
          </cell>
        </row>
        <row r="888">
          <cell r="Q888">
            <v>-80250000</v>
          </cell>
          <cell r="R888">
            <v>-80250000</v>
          </cell>
          <cell r="S888">
            <v>-80250000</v>
          </cell>
          <cell r="T888">
            <v>0</v>
          </cell>
          <cell r="AG888">
            <v>-87656250</v>
          </cell>
          <cell r="AH888">
            <v>-86010416.666666672</v>
          </cell>
          <cell r="AI888">
            <v>-84364583.333333328</v>
          </cell>
          <cell r="AJ888">
            <v>-79375000</v>
          </cell>
        </row>
        <row r="889">
          <cell r="Q889">
            <v>-200000000</v>
          </cell>
          <cell r="R889">
            <v>-200000000</v>
          </cell>
          <cell r="S889">
            <v>-200000000</v>
          </cell>
          <cell r="T889">
            <v>0</v>
          </cell>
          <cell r="AG889">
            <v>-200000000</v>
          </cell>
          <cell r="AH889">
            <v>-200000000</v>
          </cell>
          <cell r="AI889">
            <v>-200000000</v>
          </cell>
          <cell r="AJ889">
            <v>-191666666.66666666</v>
          </cell>
        </row>
        <row r="890">
          <cell r="Q890">
            <v>-122847945.22</v>
          </cell>
          <cell r="R890">
            <v>-122847945.22</v>
          </cell>
          <cell r="S890">
            <v>-122847945.22</v>
          </cell>
          <cell r="T890">
            <v>-122847945.22</v>
          </cell>
          <cell r="AG890">
            <v>-122847945.22000001</v>
          </cell>
          <cell r="AH890">
            <v>-122847945.22000001</v>
          </cell>
          <cell r="AI890">
            <v>-122847945.22000001</v>
          </cell>
          <cell r="AJ890">
            <v>-122847945.22000001</v>
          </cell>
        </row>
        <row r="891">
          <cell r="Q891">
            <v>-338395484.31</v>
          </cell>
          <cell r="R891">
            <v>-338395484.31</v>
          </cell>
          <cell r="S891">
            <v>-338395484.31</v>
          </cell>
          <cell r="T891">
            <v>-338395484.31</v>
          </cell>
          <cell r="AG891">
            <v>-338395484.31</v>
          </cell>
          <cell r="AH891">
            <v>-338395484.31</v>
          </cell>
          <cell r="AI891">
            <v>-338395484.31</v>
          </cell>
          <cell r="AJ891">
            <v>-338395484.31</v>
          </cell>
        </row>
        <row r="892">
          <cell r="Q892">
            <v>-16901820.34</v>
          </cell>
          <cell r="R892">
            <v>-16901820.34</v>
          </cell>
          <cell r="S892">
            <v>-16901820.34</v>
          </cell>
          <cell r="T892">
            <v>-16901820.34</v>
          </cell>
          <cell r="AG892">
            <v>-16901820.34</v>
          </cell>
          <cell r="AH892">
            <v>-16901820.34</v>
          </cell>
          <cell r="AI892">
            <v>-16901820.34</v>
          </cell>
          <cell r="AJ892">
            <v>-16901820.34</v>
          </cell>
        </row>
        <row r="893">
          <cell r="Q893">
            <v>-337.5</v>
          </cell>
          <cell r="R893">
            <v>-337.5</v>
          </cell>
          <cell r="S893">
            <v>-337.5</v>
          </cell>
          <cell r="T893">
            <v>-337.5</v>
          </cell>
          <cell r="AG893">
            <v>-154.6875</v>
          </cell>
          <cell r="AH893">
            <v>-182.8125</v>
          </cell>
          <cell r="AI893">
            <v>-210.9375</v>
          </cell>
          <cell r="AJ893">
            <v>-239.0625</v>
          </cell>
        </row>
        <row r="894">
          <cell r="Q894">
            <v>-32191469.550000001</v>
          </cell>
          <cell r="R894">
            <v>-34883290.670000002</v>
          </cell>
          <cell r="S894">
            <v>-135169757.03</v>
          </cell>
          <cell r="T894">
            <v>-135885329.44</v>
          </cell>
          <cell r="AG894">
            <v>-16050268.320000002</v>
          </cell>
          <cell r="AH894">
            <v>-25999487.185833335</v>
          </cell>
          <cell r="AI894">
            <v>-35437013.589583337</v>
          </cell>
          <cell r="AJ894">
            <v>-44270768.066250004</v>
          </cell>
        </row>
        <row r="895">
          <cell r="Q895">
            <v>0</v>
          </cell>
          <cell r="R895">
            <v>0</v>
          </cell>
          <cell r="S895">
            <v>0</v>
          </cell>
          <cell r="T895">
            <v>0</v>
          </cell>
          <cell r="AG895">
            <v>-256594.16666666666</v>
          </cell>
          <cell r="AH895">
            <v>-153956.5</v>
          </cell>
          <cell r="AI895">
            <v>-51318.833333333336</v>
          </cell>
          <cell r="AJ895">
            <v>0</v>
          </cell>
        </row>
        <row r="896">
          <cell r="Q896">
            <v>0</v>
          </cell>
          <cell r="R896">
            <v>0</v>
          </cell>
          <cell r="S896">
            <v>0</v>
          </cell>
          <cell r="T896">
            <v>0</v>
          </cell>
          <cell r="AG896">
            <v>-4329698.958333333</v>
          </cell>
          <cell r="AH896">
            <v>-2597819.375</v>
          </cell>
          <cell r="AI896">
            <v>-865939.79166666663</v>
          </cell>
          <cell r="AJ896">
            <v>0</v>
          </cell>
        </row>
        <row r="897">
          <cell r="Q897">
            <v>0</v>
          </cell>
          <cell r="R897">
            <v>0</v>
          </cell>
          <cell r="S897">
            <v>0</v>
          </cell>
          <cell r="T897">
            <v>0</v>
          </cell>
          <cell r="AG897">
            <v>5697865.416666667</v>
          </cell>
          <cell r="AH897">
            <v>3418719.25</v>
          </cell>
          <cell r="AI897">
            <v>1139573.0833333333</v>
          </cell>
          <cell r="AJ897">
            <v>0</v>
          </cell>
        </row>
        <row r="898">
          <cell r="Q898">
            <v>0</v>
          </cell>
          <cell r="R898">
            <v>0</v>
          </cell>
          <cell r="S898">
            <v>0</v>
          </cell>
          <cell r="T898">
            <v>0</v>
          </cell>
          <cell r="AG898">
            <v>10479064.791666666</v>
          </cell>
          <cell r="AH898">
            <v>6287438.875</v>
          </cell>
          <cell r="AI898">
            <v>2095812.9583333333</v>
          </cell>
          <cell r="AJ898">
            <v>0</v>
          </cell>
        </row>
        <row r="899">
          <cell r="Q899">
            <v>0</v>
          </cell>
          <cell r="R899">
            <v>0</v>
          </cell>
          <cell r="S899">
            <v>0</v>
          </cell>
          <cell r="T899">
            <v>0</v>
          </cell>
          <cell r="AG899">
            <v>1072536.875</v>
          </cell>
          <cell r="AH899">
            <v>643522.125</v>
          </cell>
          <cell r="AI899">
            <v>214507.375</v>
          </cell>
          <cell r="AJ899">
            <v>0</v>
          </cell>
        </row>
        <row r="900">
          <cell r="Q900">
            <v>0</v>
          </cell>
          <cell r="R900">
            <v>0</v>
          </cell>
          <cell r="S900">
            <v>0</v>
          </cell>
          <cell r="T900">
            <v>0</v>
          </cell>
          <cell r="AG900">
            <v>-13481340.833333334</v>
          </cell>
          <cell r="AH900">
            <v>-8088804.5</v>
          </cell>
          <cell r="AI900">
            <v>-2696268.1666666665</v>
          </cell>
          <cell r="AJ900">
            <v>0</v>
          </cell>
        </row>
        <row r="901">
          <cell r="Q901">
            <v>2148854.7200000002</v>
          </cell>
          <cell r="R901">
            <v>2148854.7200000002</v>
          </cell>
          <cell r="S901">
            <v>2148854.7200000002</v>
          </cell>
          <cell r="T901">
            <v>2148854.7200000002</v>
          </cell>
          <cell r="AG901">
            <v>2148854.7199999997</v>
          </cell>
          <cell r="AH901">
            <v>2148854.7199999997</v>
          </cell>
          <cell r="AI901">
            <v>2148854.7199999997</v>
          </cell>
          <cell r="AJ901">
            <v>2148854.7199999997</v>
          </cell>
        </row>
        <row r="902">
          <cell r="Q902">
            <v>1650848.74</v>
          </cell>
          <cell r="R902">
            <v>1650848.74</v>
          </cell>
          <cell r="S902">
            <v>1650848.74</v>
          </cell>
          <cell r="T902">
            <v>1658853.74</v>
          </cell>
          <cell r="AG902">
            <v>1650848.74</v>
          </cell>
          <cell r="AH902">
            <v>1650848.74</v>
          </cell>
          <cell r="AI902">
            <v>1650848.74</v>
          </cell>
          <cell r="AJ902">
            <v>1651182.2816666665</v>
          </cell>
        </row>
        <row r="903">
          <cell r="Q903">
            <v>4985024.68</v>
          </cell>
          <cell r="R903">
            <v>4985024.68</v>
          </cell>
          <cell r="S903">
            <v>4985024.68</v>
          </cell>
          <cell r="T903">
            <v>4985024.68</v>
          </cell>
          <cell r="AG903">
            <v>4985024.68</v>
          </cell>
          <cell r="AH903">
            <v>4985024.68</v>
          </cell>
          <cell r="AI903">
            <v>4985024.68</v>
          </cell>
          <cell r="AJ903">
            <v>4985024.68</v>
          </cell>
        </row>
        <row r="904">
          <cell r="Q904">
            <v>786587.56</v>
          </cell>
          <cell r="R904">
            <v>786587.56</v>
          </cell>
          <cell r="S904">
            <v>786587.56</v>
          </cell>
          <cell r="T904">
            <v>786587.56</v>
          </cell>
          <cell r="AG904">
            <v>786587.56000000017</v>
          </cell>
          <cell r="AH904">
            <v>786587.56000000017</v>
          </cell>
          <cell r="AI904">
            <v>786587.56000000017</v>
          </cell>
          <cell r="AJ904">
            <v>786587.56000000017</v>
          </cell>
        </row>
        <row r="905">
          <cell r="Q905">
            <v>-5370574</v>
          </cell>
          <cell r="R905">
            <v>-5370574</v>
          </cell>
          <cell r="S905">
            <v>-5370574</v>
          </cell>
          <cell r="T905">
            <v>-5700440</v>
          </cell>
          <cell r="AG905">
            <v>-5312805.458333333</v>
          </cell>
          <cell r="AH905">
            <v>-5335912.875</v>
          </cell>
          <cell r="AI905">
            <v>-5359020.291666667</v>
          </cell>
          <cell r="AJ905">
            <v>-5384318.416666667</v>
          </cell>
        </row>
        <row r="906">
          <cell r="Q906">
            <v>-790188</v>
          </cell>
          <cell r="R906">
            <v>-790188</v>
          </cell>
          <cell r="S906">
            <v>-790188</v>
          </cell>
          <cell r="T906">
            <v>-849343</v>
          </cell>
          <cell r="AG906">
            <v>-780108.83333333337</v>
          </cell>
          <cell r="AH906">
            <v>-784140.5</v>
          </cell>
          <cell r="AI906">
            <v>-788172.16666666663</v>
          </cell>
          <cell r="AJ906">
            <v>-792652.79166666663</v>
          </cell>
        </row>
        <row r="907">
          <cell r="Q907">
            <v>0</v>
          </cell>
          <cell r="R907">
            <v>0</v>
          </cell>
          <cell r="S907">
            <v>0</v>
          </cell>
          <cell r="T907">
            <v>0</v>
          </cell>
          <cell r="AG907">
            <v>0</v>
          </cell>
          <cell r="AH907">
            <v>0</v>
          </cell>
          <cell r="AI907">
            <v>0</v>
          </cell>
          <cell r="AJ907">
            <v>0</v>
          </cell>
        </row>
        <row r="908">
          <cell r="Q908">
            <v>0</v>
          </cell>
          <cell r="R908">
            <v>0</v>
          </cell>
          <cell r="S908">
            <v>0</v>
          </cell>
          <cell r="T908">
            <v>0</v>
          </cell>
          <cell r="AG908">
            <v>0</v>
          </cell>
          <cell r="AH908">
            <v>0</v>
          </cell>
          <cell r="AI908">
            <v>0</v>
          </cell>
          <cell r="AJ908">
            <v>0</v>
          </cell>
        </row>
        <row r="909">
          <cell r="Q909">
            <v>-103974220.56</v>
          </cell>
          <cell r="R909">
            <v>-103974220.56</v>
          </cell>
          <cell r="S909">
            <v>-103974220.56</v>
          </cell>
          <cell r="T909">
            <v>-103585199.56</v>
          </cell>
          <cell r="AG909">
            <v>-108063850.17208336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G910">
            <v>77562549.519999996</v>
          </cell>
          <cell r="AH910">
            <v>77562549.519999996</v>
          </cell>
          <cell r="AI910">
            <v>77562549.519999996</v>
          </cell>
          <cell r="AJ910">
            <v>77562549.519999996</v>
          </cell>
        </row>
        <row r="911">
          <cell r="Q911">
            <v>1755001.25</v>
          </cell>
          <cell r="R911">
            <v>1755001.25</v>
          </cell>
          <cell r="S911">
            <v>1755001.25</v>
          </cell>
          <cell r="T911">
            <v>1755001.25</v>
          </cell>
          <cell r="AG911">
            <v>1755001.25</v>
          </cell>
          <cell r="AH911">
            <v>1755001.25</v>
          </cell>
          <cell r="AI911">
            <v>1755001.25</v>
          </cell>
          <cell r="AJ911">
            <v>1755001.25</v>
          </cell>
        </row>
        <row r="912">
          <cell r="Q912">
            <v>1471103.62</v>
          </cell>
          <cell r="R912">
            <v>1471103.62</v>
          </cell>
          <cell r="S912">
            <v>1471103.62</v>
          </cell>
          <cell r="T912">
            <v>1471103.62</v>
          </cell>
          <cell r="AG912">
            <v>1471103.6200000003</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G913">
            <v>16359946.110000005</v>
          </cell>
          <cell r="AH913">
            <v>16359946.110000005</v>
          </cell>
          <cell r="AI913">
            <v>16359946.110000005</v>
          </cell>
          <cell r="AJ913">
            <v>16359946.110000005</v>
          </cell>
        </row>
        <row r="914">
          <cell r="Q914">
            <v>-1676293.6</v>
          </cell>
          <cell r="R914">
            <v>-1676293.6</v>
          </cell>
          <cell r="S914">
            <v>-1676293.6</v>
          </cell>
          <cell r="T914">
            <v>-1676293.6</v>
          </cell>
          <cell r="AG914">
            <v>-1676293.5999999999</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G915">
            <v>-75442765.768333316</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G916">
            <v>26661328.412083339</v>
          </cell>
          <cell r="AH916">
            <v>26707385.476250008</v>
          </cell>
          <cell r="AI916">
            <v>26753442.540416673</v>
          </cell>
          <cell r="AJ916">
            <v>26799499.604583338</v>
          </cell>
        </row>
        <row r="917">
          <cell r="Q917">
            <v>0</v>
          </cell>
          <cell r="R917">
            <v>0</v>
          </cell>
          <cell r="S917">
            <v>0</v>
          </cell>
          <cell r="T917">
            <v>0</v>
          </cell>
          <cell r="AG917">
            <v>0</v>
          </cell>
          <cell r="AH917">
            <v>0</v>
          </cell>
          <cell r="AI917">
            <v>0</v>
          </cell>
          <cell r="AJ917">
            <v>0</v>
          </cell>
        </row>
        <row r="918">
          <cell r="Q918">
            <v>0</v>
          </cell>
          <cell r="R918">
            <v>0</v>
          </cell>
          <cell r="S918">
            <v>0</v>
          </cell>
          <cell r="T918">
            <v>0</v>
          </cell>
          <cell r="AG918">
            <v>0</v>
          </cell>
          <cell r="AH918">
            <v>0</v>
          </cell>
          <cell r="AI918">
            <v>0</v>
          </cell>
          <cell r="AJ918">
            <v>0</v>
          </cell>
        </row>
        <row r="919">
          <cell r="Q919">
            <v>0</v>
          </cell>
          <cell r="R919">
            <v>0</v>
          </cell>
          <cell r="S919">
            <v>0</v>
          </cell>
          <cell r="T919">
            <v>0</v>
          </cell>
          <cell r="AG919">
            <v>1229050.6666666667</v>
          </cell>
          <cell r="AH919">
            <v>1130385.3333333333</v>
          </cell>
          <cell r="AI919">
            <v>1031720</v>
          </cell>
          <cell r="AJ919">
            <v>933054.66666666663</v>
          </cell>
        </row>
        <row r="920">
          <cell r="Q920">
            <v>0</v>
          </cell>
          <cell r="R920">
            <v>0</v>
          </cell>
          <cell r="S920">
            <v>0</v>
          </cell>
          <cell r="T920">
            <v>0</v>
          </cell>
          <cell r="AG920">
            <v>352289.20833333331</v>
          </cell>
          <cell r="AH920">
            <v>288236.625</v>
          </cell>
          <cell r="AI920">
            <v>224184.04166666666</v>
          </cell>
          <cell r="AJ920">
            <v>160131.45833333334</v>
          </cell>
        </row>
        <row r="921">
          <cell r="Q921">
            <v>0</v>
          </cell>
          <cell r="R921">
            <v>0</v>
          </cell>
          <cell r="S921">
            <v>0</v>
          </cell>
          <cell r="T921">
            <v>0</v>
          </cell>
          <cell r="AG921">
            <v>2304566.4775</v>
          </cell>
          <cell r="AH921">
            <v>2104169.3925000001</v>
          </cell>
          <cell r="AI921">
            <v>1903772.3075000001</v>
          </cell>
          <cell r="AJ921">
            <v>1703375.2225000001</v>
          </cell>
        </row>
        <row r="922">
          <cell r="Q922">
            <v>-20782555</v>
          </cell>
          <cell r="R922">
            <v>-20782555</v>
          </cell>
          <cell r="S922">
            <v>-20782555</v>
          </cell>
          <cell r="T922">
            <v>-20782555</v>
          </cell>
          <cell r="AG922">
            <v>-16452856.041666666</v>
          </cell>
          <cell r="AH922">
            <v>-18184735.625</v>
          </cell>
          <cell r="AI922">
            <v>-19916615.208333332</v>
          </cell>
          <cell r="AJ922">
            <v>-20782555</v>
          </cell>
        </row>
        <row r="923">
          <cell r="Q923">
            <v>20564836</v>
          </cell>
          <cell r="R923">
            <v>20564836</v>
          </cell>
          <cell r="S923">
            <v>20564836</v>
          </cell>
          <cell r="T923">
            <v>20782555</v>
          </cell>
          <cell r="AG923">
            <v>18855320.916666668</v>
          </cell>
          <cell r="AH923">
            <v>20569057.25</v>
          </cell>
          <cell r="AI923">
            <v>22282793.583333332</v>
          </cell>
          <cell r="AJ923">
            <v>22867406.541666668</v>
          </cell>
        </row>
        <row r="924">
          <cell r="Q924">
            <v>46647134</v>
          </cell>
          <cell r="R924">
            <v>46647134</v>
          </cell>
          <cell r="S924">
            <v>46647134</v>
          </cell>
          <cell r="T924">
            <v>58338233</v>
          </cell>
          <cell r="AG924">
            <v>38816175.083333336</v>
          </cell>
          <cell r="AH924">
            <v>42703436.25</v>
          </cell>
          <cell r="AI924">
            <v>46590697.416666664</v>
          </cell>
          <cell r="AJ924">
            <v>48845943.541666664</v>
          </cell>
        </row>
        <row r="925">
          <cell r="Q925">
            <v>-59636660</v>
          </cell>
          <cell r="R925">
            <v>-59636660</v>
          </cell>
          <cell r="S925">
            <v>-59636660</v>
          </cell>
          <cell r="T925">
            <v>-58500404</v>
          </cell>
          <cell r="AG925">
            <v>-50294894.083333336</v>
          </cell>
          <cell r="AH925">
            <v>-55264615.75</v>
          </cell>
          <cell r="AI925">
            <v>-60234337.416666664</v>
          </cell>
          <cell r="AJ925">
            <v>-62454490.791666664</v>
          </cell>
        </row>
        <row r="926">
          <cell r="Q926">
            <v>0</v>
          </cell>
          <cell r="R926">
            <v>0</v>
          </cell>
          <cell r="S926">
            <v>0</v>
          </cell>
          <cell r="T926">
            <v>0</v>
          </cell>
          <cell r="AG926">
            <v>-770363.5</v>
          </cell>
          <cell r="AH926">
            <v>-770363.5</v>
          </cell>
          <cell r="AI926">
            <v>-770363.5</v>
          </cell>
          <cell r="AJ926">
            <v>-705222.04166666663</v>
          </cell>
        </row>
        <row r="927">
          <cell r="Q927">
            <v>7246000</v>
          </cell>
          <cell r="R927">
            <v>7246000</v>
          </cell>
          <cell r="S927">
            <v>7246000</v>
          </cell>
          <cell r="T927">
            <v>8368000</v>
          </cell>
          <cell r="AG927">
            <v>5736416.666666667</v>
          </cell>
          <cell r="AH927">
            <v>6340250</v>
          </cell>
          <cell r="AI927">
            <v>6944083.333333333</v>
          </cell>
          <cell r="AJ927">
            <v>7292750</v>
          </cell>
        </row>
        <row r="928">
          <cell r="AG928">
            <v>0</v>
          </cell>
          <cell r="AH928">
            <v>0</v>
          </cell>
          <cell r="AI928">
            <v>0</v>
          </cell>
          <cell r="AJ928">
            <v>0</v>
          </cell>
        </row>
        <row r="929">
          <cell r="AG929">
            <v>0</v>
          </cell>
          <cell r="AH929">
            <v>0</v>
          </cell>
          <cell r="AI929">
            <v>0</v>
          </cell>
          <cell r="AJ929">
            <v>0</v>
          </cell>
        </row>
        <row r="930">
          <cell r="AG930">
            <v>0</v>
          </cell>
          <cell r="AH930">
            <v>0</v>
          </cell>
          <cell r="AI930">
            <v>0</v>
          </cell>
          <cell r="AJ930">
            <v>0</v>
          </cell>
        </row>
        <row r="931">
          <cell r="Q931">
            <v>0</v>
          </cell>
          <cell r="R931">
            <v>0</v>
          </cell>
          <cell r="S931">
            <v>0</v>
          </cell>
          <cell r="T931">
            <v>0</v>
          </cell>
          <cell r="AG931">
            <v>0</v>
          </cell>
          <cell r="AH931">
            <v>0</v>
          </cell>
          <cell r="AI931">
            <v>0</v>
          </cell>
          <cell r="AJ931">
            <v>0</v>
          </cell>
        </row>
        <row r="932">
          <cell r="Q932">
            <v>-25000000</v>
          </cell>
          <cell r="R932">
            <v>-25000000</v>
          </cell>
          <cell r="S932">
            <v>-25000000</v>
          </cell>
          <cell r="T932">
            <v>-25000000</v>
          </cell>
          <cell r="AG932">
            <v>-25000000</v>
          </cell>
          <cell r="AH932">
            <v>-25000000</v>
          </cell>
          <cell r="AI932">
            <v>-25000000</v>
          </cell>
          <cell r="AJ932">
            <v>-25000000</v>
          </cell>
        </row>
        <row r="933">
          <cell r="Q933">
            <v>0</v>
          </cell>
          <cell r="R933">
            <v>0</v>
          </cell>
          <cell r="S933">
            <v>0</v>
          </cell>
          <cell r="T933">
            <v>0</v>
          </cell>
          <cell r="AG933">
            <v>0</v>
          </cell>
          <cell r="AH933">
            <v>0</v>
          </cell>
          <cell r="AI933">
            <v>0</v>
          </cell>
          <cell r="AJ933">
            <v>0</v>
          </cell>
        </row>
        <row r="934">
          <cell r="Q934">
            <v>0</v>
          </cell>
          <cell r="R934">
            <v>0</v>
          </cell>
          <cell r="S934">
            <v>0</v>
          </cell>
          <cell r="T934">
            <v>0</v>
          </cell>
          <cell r="AG934">
            <v>0</v>
          </cell>
          <cell r="AH934">
            <v>0</v>
          </cell>
          <cell r="AI934">
            <v>0</v>
          </cell>
          <cell r="AJ934">
            <v>0</v>
          </cell>
        </row>
        <row r="935">
          <cell r="Q935">
            <v>0</v>
          </cell>
          <cell r="R935">
            <v>0</v>
          </cell>
          <cell r="S935">
            <v>0</v>
          </cell>
          <cell r="T935">
            <v>0</v>
          </cell>
          <cell r="AG935">
            <v>-12604166.666666666</v>
          </cell>
          <cell r="AH935">
            <v>-10312500</v>
          </cell>
          <cell r="AI935">
            <v>-8020833.333333333</v>
          </cell>
          <cell r="AJ935">
            <v>-5729166.666666667</v>
          </cell>
        </row>
        <row r="936">
          <cell r="Q936">
            <v>0</v>
          </cell>
          <cell r="R936">
            <v>0</v>
          </cell>
          <cell r="S936">
            <v>0</v>
          </cell>
          <cell r="T936">
            <v>0</v>
          </cell>
          <cell r="AG936">
            <v>0</v>
          </cell>
          <cell r="AH936">
            <v>0</v>
          </cell>
          <cell r="AI936">
            <v>0</v>
          </cell>
          <cell r="AJ936">
            <v>0</v>
          </cell>
        </row>
        <row r="937">
          <cell r="Q937">
            <v>0</v>
          </cell>
          <cell r="R937">
            <v>0</v>
          </cell>
          <cell r="S937">
            <v>0</v>
          </cell>
          <cell r="T937">
            <v>0</v>
          </cell>
          <cell r="AG937">
            <v>-10725000</v>
          </cell>
          <cell r="AH937">
            <v>-8775000</v>
          </cell>
          <cell r="AI937">
            <v>-6825000</v>
          </cell>
          <cell r="AJ937">
            <v>-4875000</v>
          </cell>
        </row>
        <row r="938">
          <cell r="Q938">
            <v>0</v>
          </cell>
          <cell r="R938">
            <v>0</v>
          </cell>
          <cell r="S938">
            <v>0</v>
          </cell>
          <cell r="T938">
            <v>0</v>
          </cell>
          <cell r="AG938">
            <v>0</v>
          </cell>
          <cell r="AH938">
            <v>0</v>
          </cell>
          <cell r="AI938">
            <v>0</v>
          </cell>
          <cell r="AJ938">
            <v>0</v>
          </cell>
        </row>
        <row r="939">
          <cell r="Q939">
            <v>0</v>
          </cell>
          <cell r="R939">
            <v>0</v>
          </cell>
          <cell r="S939">
            <v>0</v>
          </cell>
          <cell r="T939">
            <v>0</v>
          </cell>
          <cell r="AG939">
            <v>-40104166.666666664</v>
          </cell>
          <cell r="AH939">
            <v>-32812500</v>
          </cell>
          <cell r="AI939">
            <v>-25520833.333333332</v>
          </cell>
          <cell r="AJ939">
            <v>-18229166.666666668</v>
          </cell>
        </row>
        <row r="940">
          <cell r="Q940">
            <v>0</v>
          </cell>
          <cell r="R940">
            <v>0</v>
          </cell>
          <cell r="S940">
            <v>0</v>
          </cell>
          <cell r="T940">
            <v>0</v>
          </cell>
          <cell r="AG940">
            <v>0</v>
          </cell>
          <cell r="AH940">
            <v>0</v>
          </cell>
          <cell r="AI940">
            <v>0</v>
          </cell>
          <cell r="AJ940">
            <v>0</v>
          </cell>
        </row>
        <row r="941">
          <cell r="Q941">
            <v>0</v>
          </cell>
          <cell r="R941">
            <v>0</v>
          </cell>
          <cell r="S941">
            <v>0</v>
          </cell>
          <cell r="T941">
            <v>0</v>
          </cell>
          <cell r="AG941">
            <v>-12707500</v>
          </cell>
          <cell r="AH941">
            <v>-10752500</v>
          </cell>
          <cell r="AI941">
            <v>-8797500</v>
          </cell>
          <cell r="AJ941">
            <v>-6842500</v>
          </cell>
        </row>
        <row r="942">
          <cell r="Q942">
            <v>0</v>
          </cell>
          <cell r="R942">
            <v>0</v>
          </cell>
          <cell r="S942">
            <v>0</v>
          </cell>
          <cell r="T942">
            <v>0</v>
          </cell>
          <cell r="AG942">
            <v>-1375000</v>
          </cell>
          <cell r="AH942">
            <v>-1125000</v>
          </cell>
          <cell r="AI942">
            <v>-875000</v>
          </cell>
          <cell r="AJ942">
            <v>-625000</v>
          </cell>
        </row>
        <row r="943">
          <cell r="Q943">
            <v>0</v>
          </cell>
          <cell r="R943">
            <v>0</v>
          </cell>
          <cell r="S943">
            <v>0</v>
          </cell>
          <cell r="T943">
            <v>0</v>
          </cell>
          <cell r="AG943">
            <v>-3208333.3333333335</v>
          </cell>
          <cell r="AH943">
            <v>-2625000</v>
          </cell>
          <cell r="AI943">
            <v>-2041666.6666666667</v>
          </cell>
          <cell r="AJ943">
            <v>-1458333.3333333333</v>
          </cell>
        </row>
        <row r="944">
          <cell r="Q944">
            <v>0</v>
          </cell>
          <cell r="R944">
            <v>0</v>
          </cell>
          <cell r="S944">
            <v>0</v>
          </cell>
          <cell r="T944">
            <v>0</v>
          </cell>
          <cell r="AG944">
            <v>0</v>
          </cell>
          <cell r="AH944">
            <v>0</v>
          </cell>
          <cell r="AI944">
            <v>0</v>
          </cell>
          <cell r="AJ944">
            <v>0</v>
          </cell>
        </row>
        <row r="945">
          <cell r="Q945">
            <v>0</v>
          </cell>
          <cell r="R945">
            <v>0</v>
          </cell>
          <cell r="S945">
            <v>0</v>
          </cell>
          <cell r="T945">
            <v>0</v>
          </cell>
          <cell r="AG945">
            <v>-15625000</v>
          </cell>
          <cell r="AH945">
            <v>-13541666.666666666</v>
          </cell>
          <cell r="AI945">
            <v>-11458333.333333334</v>
          </cell>
          <cell r="AJ945">
            <v>-9375000</v>
          </cell>
        </row>
        <row r="946">
          <cell r="Q946">
            <v>0</v>
          </cell>
          <cell r="R946">
            <v>0</v>
          </cell>
          <cell r="S946">
            <v>0</v>
          </cell>
          <cell r="T946">
            <v>0</v>
          </cell>
          <cell r="AG946">
            <v>-1312500</v>
          </cell>
          <cell r="AH946">
            <v>-1187500</v>
          </cell>
          <cell r="AI946">
            <v>-1062500</v>
          </cell>
          <cell r="AJ946">
            <v>-937500</v>
          </cell>
        </row>
        <row r="947">
          <cell r="Q947">
            <v>-3500000</v>
          </cell>
          <cell r="R947">
            <v>-3500000</v>
          </cell>
          <cell r="S947">
            <v>-3500000</v>
          </cell>
          <cell r="T947">
            <v>-3500000</v>
          </cell>
          <cell r="AG947">
            <v>-3500000</v>
          </cell>
          <cell r="AH947">
            <v>-3500000</v>
          </cell>
          <cell r="AI947">
            <v>-3500000</v>
          </cell>
          <cell r="AJ947">
            <v>-3500000</v>
          </cell>
        </row>
        <row r="948">
          <cell r="Q948">
            <v>0</v>
          </cell>
          <cell r="R948">
            <v>0</v>
          </cell>
          <cell r="S948">
            <v>0</v>
          </cell>
          <cell r="T948">
            <v>0</v>
          </cell>
          <cell r="AG948">
            <v>-4375000</v>
          </cell>
          <cell r="AH948">
            <v>-3958333.3333333335</v>
          </cell>
          <cell r="AI948">
            <v>-3541666.6666666665</v>
          </cell>
          <cell r="AJ948">
            <v>-3125000</v>
          </cell>
        </row>
        <row r="949">
          <cell r="Q949">
            <v>0</v>
          </cell>
          <cell r="R949">
            <v>0</v>
          </cell>
          <cell r="S949">
            <v>0</v>
          </cell>
          <cell r="T949">
            <v>0</v>
          </cell>
          <cell r="AG949">
            <v>-1312500</v>
          </cell>
          <cell r="AH949">
            <v>-1187500</v>
          </cell>
          <cell r="AI949">
            <v>-1062500</v>
          </cell>
          <cell r="AJ949">
            <v>-937500</v>
          </cell>
        </row>
        <row r="950">
          <cell r="Q950">
            <v>-3000000</v>
          </cell>
          <cell r="R950">
            <v>-3000000</v>
          </cell>
          <cell r="S950">
            <v>-3000000</v>
          </cell>
          <cell r="T950">
            <v>-3000000</v>
          </cell>
          <cell r="AG950">
            <v>-3000000</v>
          </cell>
          <cell r="AH950">
            <v>-3000000</v>
          </cell>
          <cell r="AI950">
            <v>-3000000</v>
          </cell>
          <cell r="AJ950">
            <v>-3000000</v>
          </cell>
        </row>
        <row r="951">
          <cell r="Q951">
            <v>0</v>
          </cell>
          <cell r="R951">
            <v>0</v>
          </cell>
          <cell r="S951">
            <v>0</v>
          </cell>
          <cell r="T951">
            <v>0</v>
          </cell>
          <cell r="AG951">
            <v>-17500000</v>
          </cell>
          <cell r="AH951">
            <v>-15833333.333333334</v>
          </cell>
          <cell r="AI951">
            <v>-14166666.666666666</v>
          </cell>
          <cell r="AJ951">
            <v>-12500000</v>
          </cell>
        </row>
        <row r="952">
          <cell r="Q952">
            <v>-1000000</v>
          </cell>
          <cell r="R952">
            <v>-1000000</v>
          </cell>
          <cell r="S952">
            <v>-1000000</v>
          </cell>
          <cell r="T952">
            <v>-1000000</v>
          </cell>
          <cell r="AG952">
            <v>-1000000</v>
          </cell>
          <cell r="AH952">
            <v>-1000000</v>
          </cell>
          <cell r="AI952">
            <v>-1000000</v>
          </cell>
          <cell r="AJ952">
            <v>-1000000</v>
          </cell>
        </row>
        <row r="953">
          <cell r="Q953">
            <v>0</v>
          </cell>
          <cell r="R953">
            <v>0</v>
          </cell>
          <cell r="S953">
            <v>0</v>
          </cell>
          <cell r="T953">
            <v>0</v>
          </cell>
          <cell r="AG953">
            <v>-2625000</v>
          </cell>
          <cell r="AH953">
            <v>-2375000</v>
          </cell>
          <cell r="AI953">
            <v>-2125000</v>
          </cell>
          <cell r="AJ953">
            <v>-1875000</v>
          </cell>
        </row>
        <row r="954">
          <cell r="Q954">
            <v>-8500000</v>
          </cell>
          <cell r="R954">
            <v>-8500000</v>
          </cell>
          <cell r="S954">
            <v>-8500000</v>
          </cell>
          <cell r="T954">
            <v>-8500000</v>
          </cell>
          <cell r="AG954">
            <v>-8500000</v>
          </cell>
          <cell r="AH954">
            <v>-8500000</v>
          </cell>
          <cell r="AI954">
            <v>-8500000</v>
          </cell>
          <cell r="AJ954">
            <v>-8500000</v>
          </cell>
        </row>
        <row r="955">
          <cell r="Q955">
            <v>-10000000</v>
          </cell>
          <cell r="R955">
            <v>-10000000</v>
          </cell>
          <cell r="S955">
            <v>-10000000</v>
          </cell>
          <cell r="T955">
            <v>-10000000</v>
          </cell>
          <cell r="AG955">
            <v>-10000000</v>
          </cell>
          <cell r="AH955">
            <v>-10000000</v>
          </cell>
          <cell r="AI955">
            <v>-10000000</v>
          </cell>
          <cell r="AJ955">
            <v>-10000000</v>
          </cell>
        </row>
        <row r="956">
          <cell r="Q956">
            <v>-10000000</v>
          </cell>
          <cell r="R956">
            <v>-10000000</v>
          </cell>
          <cell r="S956">
            <v>-10000000</v>
          </cell>
          <cell r="T956">
            <v>-10000000</v>
          </cell>
          <cell r="AG956">
            <v>-10000000</v>
          </cell>
          <cell r="AH956">
            <v>-10000000</v>
          </cell>
          <cell r="AI956">
            <v>-10000000</v>
          </cell>
          <cell r="AJ956">
            <v>-10000000</v>
          </cell>
        </row>
        <row r="957">
          <cell r="Q957">
            <v>-8000000</v>
          </cell>
          <cell r="R957">
            <v>-8000000</v>
          </cell>
          <cell r="S957">
            <v>-8000000</v>
          </cell>
          <cell r="T957">
            <v>-8000000</v>
          </cell>
          <cell r="AG957">
            <v>-8000000</v>
          </cell>
          <cell r="AH957">
            <v>-8000000</v>
          </cell>
          <cell r="AI957">
            <v>-8000000</v>
          </cell>
          <cell r="AJ957">
            <v>-8000000</v>
          </cell>
        </row>
        <row r="958">
          <cell r="Q958">
            <v>-3000000</v>
          </cell>
          <cell r="R958">
            <v>-3000000</v>
          </cell>
          <cell r="S958">
            <v>-3000000</v>
          </cell>
          <cell r="T958">
            <v>-3000000</v>
          </cell>
          <cell r="AG958">
            <v>-3000000</v>
          </cell>
          <cell r="AH958">
            <v>-3000000</v>
          </cell>
          <cell r="AI958">
            <v>-3000000</v>
          </cell>
          <cell r="AJ958">
            <v>-3000000</v>
          </cell>
        </row>
        <row r="959">
          <cell r="Q959">
            <v>-20000000</v>
          </cell>
          <cell r="R959">
            <v>-20000000</v>
          </cell>
          <cell r="S959">
            <v>-20000000</v>
          </cell>
          <cell r="T959">
            <v>-20000000</v>
          </cell>
          <cell r="AG959">
            <v>-20000000</v>
          </cell>
          <cell r="AH959">
            <v>-20000000</v>
          </cell>
          <cell r="AI959">
            <v>-20000000</v>
          </cell>
          <cell r="AJ959">
            <v>-20000000</v>
          </cell>
        </row>
        <row r="960">
          <cell r="Q960">
            <v>-20000000</v>
          </cell>
          <cell r="R960">
            <v>-20000000</v>
          </cell>
          <cell r="S960">
            <v>-20000000</v>
          </cell>
          <cell r="T960">
            <v>-20000000</v>
          </cell>
          <cell r="AG960">
            <v>-20000000</v>
          </cell>
          <cell r="AH960">
            <v>-20000000</v>
          </cell>
          <cell r="AI960">
            <v>-20000000</v>
          </cell>
          <cell r="AJ960">
            <v>-20000000</v>
          </cell>
        </row>
        <row r="961">
          <cell r="Q961">
            <v>-5000000</v>
          </cell>
          <cell r="R961">
            <v>-5000000</v>
          </cell>
          <cell r="S961">
            <v>-5000000</v>
          </cell>
          <cell r="T961">
            <v>-5000000</v>
          </cell>
          <cell r="AG961">
            <v>-5000000</v>
          </cell>
          <cell r="AH961">
            <v>-5000000</v>
          </cell>
          <cell r="AI961">
            <v>-5000000</v>
          </cell>
          <cell r="AJ961">
            <v>-5000000</v>
          </cell>
        </row>
        <row r="962">
          <cell r="Q962">
            <v>-7000000</v>
          </cell>
          <cell r="R962">
            <v>-7000000</v>
          </cell>
          <cell r="S962">
            <v>-7000000</v>
          </cell>
          <cell r="T962">
            <v>-7000000</v>
          </cell>
          <cell r="AG962">
            <v>-7000000</v>
          </cell>
          <cell r="AH962">
            <v>-7000000</v>
          </cell>
          <cell r="AI962">
            <v>-7000000</v>
          </cell>
          <cell r="AJ962">
            <v>-7000000</v>
          </cell>
        </row>
        <row r="963">
          <cell r="Q963">
            <v>-10000000</v>
          </cell>
          <cell r="R963">
            <v>-10000000</v>
          </cell>
          <cell r="S963">
            <v>-10000000</v>
          </cell>
          <cell r="T963">
            <v>-10000000</v>
          </cell>
          <cell r="AG963">
            <v>-10000000</v>
          </cell>
          <cell r="AH963">
            <v>-10000000</v>
          </cell>
          <cell r="AI963">
            <v>-10000000</v>
          </cell>
          <cell r="AJ963">
            <v>-10000000</v>
          </cell>
        </row>
        <row r="964">
          <cell r="Q964">
            <v>-2000000</v>
          </cell>
          <cell r="R964">
            <v>-2000000</v>
          </cell>
          <cell r="S964">
            <v>-2000000</v>
          </cell>
          <cell r="T964">
            <v>-2000000</v>
          </cell>
          <cell r="AG964">
            <v>-2000000</v>
          </cell>
          <cell r="AH964">
            <v>-2000000</v>
          </cell>
          <cell r="AI964">
            <v>-2000000</v>
          </cell>
          <cell r="AJ964">
            <v>-2000000</v>
          </cell>
        </row>
        <row r="965">
          <cell r="Q965">
            <v>-3000000</v>
          </cell>
          <cell r="R965">
            <v>-3000000</v>
          </cell>
          <cell r="S965">
            <v>-3000000</v>
          </cell>
          <cell r="T965">
            <v>-3000000</v>
          </cell>
          <cell r="AG965">
            <v>-3000000</v>
          </cell>
          <cell r="AH965">
            <v>-3000000</v>
          </cell>
          <cell r="AI965">
            <v>-3000000</v>
          </cell>
          <cell r="AJ965">
            <v>-3000000</v>
          </cell>
        </row>
        <row r="966">
          <cell r="Q966">
            <v>-5000000</v>
          </cell>
          <cell r="R966">
            <v>-5000000</v>
          </cell>
          <cell r="S966">
            <v>-5000000</v>
          </cell>
          <cell r="T966">
            <v>-5000000</v>
          </cell>
          <cell r="AG966">
            <v>-5000000</v>
          </cell>
          <cell r="AH966">
            <v>-5000000</v>
          </cell>
          <cell r="AI966">
            <v>-5000000</v>
          </cell>
          <cell r="AJ966">
            <v>-5000000</v>
          </cell>
        </row>
        <row r="967">
          <cell r="Q967">
            <v>-15000000</v>
          </cell>
          <cell r="R967">
            <v>-15000000</v>
          </cell>
          <cell r="S967">
            <v>-15000000</v>
          </cell>
          <cell r="T967">
            <v>-15000000</v>
          </cell>
          <cell r="AG967">
            <v>-15000000</v>
          </cell>
          <cell r="AH967">
            <v>-15000000</v>
          </cell>
          <cell r="AI967">
            <v>-15000000</v>
          </cell>
          <cell r="AJ967">
            <v>-15000000</v>
          </cell>
        </row>
        <row r="968">
          <cell r="Q968">
            <v>-10000000</v>
          </cell>
          <cell r="R968">
            <v>-10000000</v>
          </cell>
          <cell r="S968">
            <v>-10000000</v>
          </cell>
          <cell r="T968">
            <v>-10000000</v>
          </cell>
          <cell r="AG968">
            <v>-10000000</v>
          </cell>
          <cell r="AH968">
            <v>-10000000</v>
          </cell>
          <cell r="AI968">
            <v>-10000000</v>
          </cell>
          <cell r="AJ968">
            <v>-10000000</v>
          </cell>
        </row>
        <row r="969">
          <cell r="Q969">
            <v>-2000000</v>
          </cell>
          <cell r="R969">
            <v>-2000000</v>
          </cell>
          <cell r="S969">
            <v>-2000000</v>
          </cell>
          <cell r="T969">
            <v>-2000000</v>
          </cell>
          <cell r="AG969">
            <v>-2000000</v>
          </cell>
          <cell r="AH969">
            <v>-2000000</v>
          </cell>
          <cell r="AI969">
            <v>-2000000</v>
          </cell>
          <cell r="AJ969">
            <v>-2000000</v>
          </cell>
        </row>
        <row r="970">
          <cell r="Q970">
            <v>-25000000</v>
          </cell>
          <cell r="R970">
            <v>-25000000</v>
          </cell>
          <cell r="S970">
            <v>-25000000</v>
          </cell>
          <cell r="T970">
            <v>-25000000</v>
          </cell>
          <cell r="AG970">
            <v>-25000000</v>
          </cell>
          <cell r="AH970">
            <v>-25000000</v>
          </cell>
          <cell r="AI970">
            <v>-25000000</v>
          </cell>
          <cell r="AJ970">
            <v>-25000000</v>
          </cell>
        </row>
        <row r="971">
          <cell r="Q971">
            <v>-100000000</v>
          </cell>
          <cell r="R971">
            <v>-100000000</v>
          </cell>
          <cell r="S971">
            <v>-100000000</v>
          </cell>
          <cell r="T971">
            <v>-100000000</v>
          </cell>
          <cell r="AG971">
            <v>-100000000</v>
          </cell>
          <cell r="AH971">
            <v>-100000000</v>
          </cell>
          <cell r="AI971">
            <v>-100000000</v>
          </cell>
          <cell r="AJ971">
            <v>-100000000</v>
          </cell>
        </row>
        <row r="972">
          <cell r="Q972">
            <v>0</v>
          </cell>
          <cell r="R972">
            <v>0</v>
          </cell>
          <cell r="S972">
            <v>0</v>
          </cell>
          <cell r="T972">
            <v>0</v>
          </cell>
          <cell r="AG972">
            <v>-3125000</v>
          </cell>
          <cell r="AH972">
            <v>-2708333.3333333335</v>
          </cell>
          <cell r="AI972">
            <v>-2291666.6666666665</v>
          </cell>
          <cell r="AJ972">
            <v>-1875000</v>
          </cell>
        </row>
        <row r="973">
          <cell r="Q973">
            <v>0</v>
          </cell>
          <cell r="R973">
            <v>0</v>
          </cell>
          <cell r="S973">
            <v>0</v>
          </cell>
          <cell r="T973">
            <v>0</v>
          </cell>
          <cell r="AG973">
            <v>-4583333.333333333</v>
          </cell>
          <cell r="AH973">
            <v>-3750000</v>
          </cell>
          <cell r="AI973">
            <v>-2916666.6666666665</v>
          </cell>
          <cell r="AJ973">
            <v>-2083333.3333333333</v>
          </cell>
        </row>
        <row r="974">
          <cell r="Q974">
            <v>0</v>
          </cell>
          <cell r="R974">
            <v>0</v>
          </cell>
          <cell r="S974">
            <v>0</v>
          </cell>
          <cell r="T974">
            <v>0</v>
          </cell>
          <cell r="AG974">
            <v>0</v>
          </cell>
          <cell r="AH974">
            <v>0</v>
          </cell>
          <cell r="AI974">
            <v>0</v>
          </cell>
          <cell r="AJ974">
            <v>0</v>
          </cell>
        </row>
        <row r="975">
          <cell r="Q975">
            <v>-46000000</v>
          </cell>
          <cell r="R975">
            <v>-46000000</v>
          </cell>
          <cell r="S975">
            <v>-46000000</v>
          </cell>
          <cell r="T975">
            <v>-46000000</v>
          </cell>
          <cell r="AG975">
            <v>-46000000</v>
          </cell>
          <cell r="AH975">
            <v>-46000000</v>
          </cell>
          <cell r="AI975">
            <v>-46000000</v>
          </cell>
          <cell r="AJ975">
            <v>-46000000</v>
          </cell>
        </row>
        <row r="976">
          <cell r="Q976">
            <v>0</v>
          </cell>
          <cell r="R976">
            <v>0</v>
          </cell>
          <cell r="S976">
            <v>0</v>
          </cell>
          <cell r="T976">
            <v>0</v>
          </cell>
          <cell r="AG976">
            <v>0</v>
          </cell>
          <cell r="AH976">
            <v>0</v>
          </cell>
          <cell r="AI976">
            <v>0</v>
          </cell>
          <cell r="AJ976">
            <v>0</v>
          </cell>
        </row>
        <row r="977">
          <cell r="Q977">
            <v>0</v>
          </cell>
          <cell r="R977">
            <v>0</v>
          </cell>
          <cell r="S977">
            <v>0</v>
          </cell>
          <cell r="T977">
            <v>0</v>
          </cell>
          <cell r="AG977">
            <v>0</v>
          </cell>
          <cell r="AH977">
            <v>0</v>
          </cell>
          <cell r="AI977">
            <v>0</v>
          </cell>
          <cell r="AJ977">
            <v>0</v>
          </cell>
        </row>
        <row r="978">
          <cell r="Q978">
            <v>0</v>
          </cell>
          <cell r="R978">
            <v>0</v>
          </cell>
          <cell r="S978">
            <v>0</v>
          </cell>
          <cell r="T978">
            <v>0</v>
          </cell>
          <cell r="AG978">
            <v>0</v>
          </cell>
          <cell r="AH978">
            <v>0</v>
          </cell>
          <cell r="AI978">
            <v>0</v>
          </cell>
          <cell r="AJ978">
            <v>0</v>
          </cell>
        </row>
        <row r="979">
          <cell r="Q979">
            <v>0</v>
          </cell>
          <cell r="R979">
            <v>0</v>
          </cell>
          <cell r="S979">
            <v>0</v>
          </cell>
          <cell r="T979">
            <v>0</v>
          </cell>
          <cell r="AG979">
            <v>0</v>
          </cell>
          <cell r="AH979">
            <v>0</v>
          </cell>
          <cell r="AI979">
            <v>0</v>
          </cell>
          <cell r="AJ979">
            <v>0</v>
          </cell>
        </row>
        <row r="980">
          <cell r="Q980">
            <v>0</v>
          </cell>
          <cell r="R980">
            <v>0</v>
          </cell>
          <cell r="S980">
            <v>0</v>
          </cell>
          <cell r="T980">
            <v>0</v>
          </cell>
          <cell r="AG980">
            <v>0</v>
          </cell>
          <cell r="AH980">
            <v>0</v>
          </cell>
          <cell r="AI980">
            <v>0</v>
          </cell>
          <cell r="AJ980">
            <v>0</v>
          </cell>
        </row>
        <row r="981">
          <cell r="Q981">
            <v>0</v>
          </cell>
          <cell r="R981">
            <v>0</v>
          </cell>
          <cell r="S981">
            <v>0</v>
          </cell>
          <cell r="T981">
            <v>0</v>
          </cell>
          <cell r="AG981">
            <v>0</v>
          </cell>
          <cell r="AH981">
            <v>0</v>
          </cell>
          <cell r="AI981">
            <v>0</v>
          </cell>
          <cell r="AJ981">
            <v>0</v>
          </cell>
        </row>
        <row r="982">
          <cell r="Q982">
            <v>0</v>
          </cell>
          <cell r="R982">
            <v>0</v>
          </cell>
          <cell r="S982">
            <v>0</v>
          </cell>
          <cell r="T982">
            <v>0</v>
          </cell>
          <cell r="AG982">
            <v>-5208333.333333333</v>
          </cell>
          <cell r="AH982">
            <v>-3125000</v>
          </cell>
          <cell r="AI982">
            <v>-1041666.6666666666</v>
          </cell>
          <cell r="AJ982">
            <v>0</v>
          </cell>
        </row>
        <row r="983">
          <cell r="Q983">
            <v>-50000000</v>
          </cell>
          <cell r="R983">
            <v>-50000000</v>
          </cell>
          <cell r="S983">
            <v>-50000000</v>
          </cell>
          <cell r="T983">
            <v>-50000000</v>
          </cell>
          <cell r="AG983">
            <v>-50000000</v>
          </cell>
          <cell r="AH983">
            <v>-50000000</v>
          </cell>
          <cell r="AI983">
            <v>-50000000</v>
          </cell>
          <cell r="AJ983">
            <v>-50000000</v>
          </cell>
        </row>
        <row r="984">
          <cell r="Q984">
            <v>0</v>
          </cell>
          <cell r="R984">
            <v>0</v>
          </cell>
          <cell r="S984">
            <v>0</v>
          </cell>
          <cell r="T984">
            <v>0</v>
          </cell>
          <cell r="AG984">
            <v>-18750000</v>
          </cell>
          <cell r="AH984">
            <v>-16250000</v>
          </cell>
          <cell r="AI984">
            <v>-13750000</v>
          </cell>
          <cell r="AJ984">
            <v>-11250000</v>
          </cell>
        </row>
        <row r="985">
          <cell r="Q985">
            <v>0</v>
          </cell>
          <cell r="R985">
            <v>0</v>
          </cell>
          <cell r="S985">
            <v>0</v>
          </cell>
          <cell r="T985">
            <v>0</v>
          </cell>
          <cell r="AG985">
            <v>0</v>
          </cell>
          <cell r="AH985">
            <v>0</v>
          </cell>
          <cell r="AI985">
            <v>0</v>
          </cell>
          <cell r="AJ985">
            <v>0</v>
          </cell>
        </row>
        <row r="986">
          <cell r="Q986">
            <v>0</v>
          </cell>
          <cell r="R986">
            <v>0</v>
          </cell>
          <cell r="S986">
            <v>0</v>
          </cell>
          <cell r="T986">
            <v>0</v>
          </cell>
          <cell r="AG986">
            <v>-11250000</v>
          </cell>
          <cell r="AH986">
            <v>-8750000</v>
          </cell>
          <cell r="AI986">
            <v>-6250000</v>
          </cell>
          <cell r="AJ986">
            <v>-3750000</v>
          </cell>
        </row>
        <row r="987">
          <cell r="Q987">
            <v>-3000000</v>
          </cell>
          <cell r="R987">
            <v>-3000000</v>
          </cell>
          <cell r="S987">
            <v>-3000000</v>
          </cell>
          <cell r="T987">
            <v>0</v>
          </cell>
          <cell r="AG987">
            <v>-3000000</v>
          </cell>
          <cell r="AH987">
            <v>-3000000</v>
          </cell>
          <cell r="AI987">
            <v>-3000000</v>
          </cell>
          <cell r="AJ987">
            <v>-2875000</v>
          </cell>
        </row>
        <row r="988">
          <cell r="Q988">
            <v>-11000000</v>
          </cell>
          <cell r="R988">
            <v>-11000000</v>
          </cell>
          <cell r="S988">
            <v>-11000000</v>
          </cell>
          <cell r="T988">
            <v>0</v>
          </cell>
          <cell r="AG988">
            <v>-11000000</v>
          </cell>
          <cell r="AH988">
            <v>-11000000</v>
          </cell>
          <cell r="AI988">
            <v>-11000000</v>
          </cell>
          <cell r="AJ988">
            <v>-10541666.666666666</v>
          </cell>
        </row>
        <row r="989">
          <cell r="Q989">
            <v>-7967792.54</v>
          </cell>
          <cell r="R989">
            <v>-4158309.36</v>
          </cell>
          <cell r="S989">
            <v>-4158309.36</v>
          </cell>
          <cell r="T989">
            <v>-4158309.36</v>
          </cell>
          <cell r="AG989">
            <v>-1659956.7791666668</v>
          </cell>
          <cell r="AH989">
            <v>-2165211.0249999999</v>
          </cell>
          <cell r="AI989">
            <v>-2511736.8050000002</v>
          </cell>
          <cell r="AJ989">
            <v>-2858262.5850000004</v>
          </cell>
        </row>
        <row r="990">
          <cell r="Q990">
            <v>-55000000</v>
          </cell>
          <cell r="R990">
            <v>-55000000</v>
          </cell>
          <cell r="S990">
            <v>-55000000</v>
          </cell>
          <cell r="T990">
            <v>-55000000</v>
          </cell>
          <cell r="AG990">
            <v>-55000000</v>
          </cell>
          <cell r="AH990">
            <v>-55000000</v>
          </cell>
          <cell r="AI990">
            <v>-55000000</v>
          </cell>
          <cell r="AJ990">
            <v>-55000000</v>
          </cell>
        </row>
        <row r="991">
          <cell r="Q991">
            <v>-30000000</v>
          </cell>
          <cell r="R991">
            <v>-30000000</v>
          </cell>
          <cell r="S991">
            <v>-30000000</v>
          </cell>
          <cell r="T991">
            <v>-30000000</v>
          </cell>
          <cell r="AG991">
            <v>-30000000</v>
          </cell>
          <cell r="AH991">
            <v>-30000000</v>
          </cell>
          <cell r="AI991">
            <v>-30000000</v>
          </cell>
          <cell r="AJ991">
            <v>-30000000</v>
          </cell>
        </row>
        <row r="992">
          <cell r="Q992">
            <v>-300000000</v>
          </cell>
          <cell r="R992">
            <v>-300000000</v>
          </cell>
          <cell r="S992">
            <v>-300000000</v>
          </cell>
          <cell r="T992">
            <v>-300000000</v>
          </cell>
          <cell r="AG992">
            <v>-300000000</v>
          </cell>
          <cell r="AH992">
            <v>-300000000</v>
          </cell>
          <cell r="AI992">
            <v>-300000000</v>
          </cell>
          <cell r="AJ992">
            <v>-300000000</v>
          </cell>
        </row>
        <row r="993">
          <cell r="Q993">
            <v>-200000000</v>
          </cell>
          <cell r="R993">
            <v>-200000000</v>
          </cell>
          <cell r="S993">
            <v>-200000000</v>
          </cell>
          <cell r="T993">
            <v>-200000000</v>
          </cell>
          <cell r="AG993">
            <v>-200000000</v>
          </cell>
          <cell r="AH993">
            <v>-200000000</v>
          </cell>
          <cell r="AI993">
            <v>-200000000</v>
          </cell>
          <cell r="AJ993">
            <v>-200000000</v>
          </cell>
        </row>
        <row r="994">
          <cell r="Q994">
            <v>-150000000</v>
          </cell>
          <cell r="R994">
            <v>-150000000</v>
          </cell>
          <cell r="S994">
            <v>-150000000</v>
          </cell>
          <cell r="T994">
            <v>-150000000</v>
          </cell>
          <cell r="AG994">
            <v>-150000000</v>
          </cell>
          <cell r="AH994">
            <v>-150000000</v>
          </cell>
          <cell r="AI994">
            <v>-150000000</v>
          </cell>
          <cell r="AJ994">
            <v>-150000000</v>
          </cell>
        </row>
        <row r="995">
          <cell r="Q995">
            <v>-100000000</v>
          </cell>
          <cell r="R995">
            <v>-100000000</v>
          </cell>
          <cell r="S995">
            <v>-100000000</v>
          </cell>
          <cell r="T995">
            <v>-100000000</v>
          </cell>
          <cell r="AG995">
            <v>-100000000</v>
          </cell>
          <cell r="AH995">
            <v>-100000000</v>
          </cell>
          <cell r="AI995">
            <v>-100000000</v>
          </cell>
          <cell r="AJ995">
            <v>-100000000</v>
          </cell>
        </row>
        <row r="996">
          <cell r="Q996">
            <v>-225000000</v>
          </cell>
          <cell r="R996">
            <v>-225000000</v>
          </cell>
          <cell r="S996">
            <v>-225000000</v>
          </cell>
          <cell r="T996">
            <v>-225000000</v>
          </cell>
          <cell r="AG996">
            <v>-225000000</v>
          </cell>
          <cell r="AH996">
            <v>-225000000</v>
          </cell>
          <cell r="AI996">
            <v>-225000000</v>
          </cell>
          <cell r="AJ996">
            <v>-225000000</v>
          </cell>
        </row>
        <row r="997">
          <cell r="Q997">
            <v>-25000000</v>
          </cell>
          <cell r="R997">
            <v>-25000000</v>
          </cell>
          <cell r="S997">
            <v>-25000000</v>
          </cell>
          <cell r="T997">
            <v>-25000000</v>
          </cell>
          <cell r="AG997">
            <v>-25000000</v>
          </cell>
          <cell r="AH997">
            <v>-25000000</v>
          </cell>
          <cell r="AI997">
            <v>-25000000</v>
          </cell>
          <cell r="AJ997">
            <v>-25000000</v>
          </cell>
        </row>
        <row r="998">
          <cell r="Q998">
            <v>-260000000</v>
          </cell>
          <cell r="R998">
            <v>-260000000</v>
          </cell>
          <cell r="S998">
            <v>-260000000</v>
          </cell>
          <cell r="T998">
            <v>-260000000</v>
          </cell>
          <cell r="AG998">
            <v>-260000000</v>
          </cell>
          <cell r="AH998">
            <v>-260000000</v>
          </cell>
          <cell r="AI998">
            <v>-260000000</v>
          </cell>
          <cell r="AJ998">
            <v>-260000000</v>
          </cell>
        </row>
        <row r="999">
          <cell r="Q999">
            <v>-40000000</v>
          </cell>
          <cell r="R999">
            <v>-40000000</v>
          </cell>
          <cell r="S999">
            <v>-40000000</v>
          </cell>
          <cell r="T999">
            <v>0</v>
          </cell>
          <cell r="AG999">
            <v>-40000000</v>
          </cell>
          <cell r="AH999">
            <v>-40000000</v>
          </cell>
          <cell r="AI999">
            <v>-40000000</v>
          </cell>
          <cell r="AJ999">
            <v>-38333333.333333336</v>
          </cell>
        </row>
        <row r="1000">
          <cell r="Q1000">
            <v>-138460000</v>
          </cell>
          <cell r="R1000">
            <v>-138460000</v>
          </cell>
          <cell r="S1000">
            <v>-138460000</v>
          </cell>
          <cell r="T1000">
            <v>-138460000</v>
          </cell>
          <cell r="AG1000">
            <v>-74999166.666666672</v>
          </cell>
          <cell r="AH1000">
            <v>-86537500</v>
          </cell>
          <cell r="AI1000">
            <v>-98075833.333333328</v>
          </cell>
          <cell r="AJ1000">
            <v>-109614166.66666667</v>
          </cell>
        </row>
        <row r="1001">
          <cell r="Q1001">
            <v>-23400000</v>
          </cell>
          <cell r="R1001">
            <v>-23400000</v>
          </cell>
          <cell r="S1001">
            <v>-23400000</v>
          </cell>
          <cell r="T1001">
            <v>-23400000</v>
          </cell>
          <cell r="AG1001">
            <v>-12675000</v>
          </cell>
          <cell r="AH1001">
            <v>-14625000</v>
          </cell>
          <cell r="AI1001">
            <v>-16575000</v>
          </cell>
          <cell r="AJ1001">
            <v>-18525000</v>
          </cell>
        </row>
        <row r="1002">
          <cell r="Q1002">
            <v>-150000000</v>
          </cell>
          <cell r="R1002">
            <v>-150000000</v>
          </cell>
          <cell r="S1002">
            <v>-150000000</v>
          </cell>
          <cell r="T1002">
            <v>-150000000</v>
          </cell>
          <cell r="AG1002">
            <v>-43750000</v>
          </cell>
          <cell r="AH1002">
            <v>-56250000</v>
          </cell>
          <cell r="AI1002">
            <v>-68750000</v>
          </cell>
          <cell r="AJ1002">
            <v>-81250000</v>
          </cell>
        </row>
        <row r="1003">
          <cell r="Q1003">
            <v>0</v>
          </cell>
          <cell r="R1003">
            <v>0</v>
          </cell>
          <cell r="S1003">
            <v>0</v>
          </cell>
          <cell r="T1003">
            <v>0</v>
          </cell>
          <cell r="AG1003">
            <v>0</v>
          </cell>
          <cell r="AH1003">
            <v>0</v>
          </cell>
          <cell r="AI1003">
            <v>0</v>
          </cell>
          <cell r="AJ1003">
            <v>0</v>
          </cell>
        </row>
        <row r="1004">
          <cell r="T1004">
            <v>-80250000</v>
          </cell>
          <cell r="AG1004">
            <v>0</v>
          </cell>
          <cell r="AH1004">
            <v>0</v>
          </cell>
          <cell r="AI1004">
            <v>0</v>
          </cell>
          <cell r="AJ1004">
            <v>-3343750</v>
          </cell>
        </row>
        <row r="1005">
          <cell r="T1005">
            <v>-200000000</v>
          </cell>
          <cell r="AG1005">
            <v>0</v>
          </cell>
          <cell r="AH1005">
            <v>0</v>
          </cell>
          <cell r="AI1005">
            <v>0</v>
          </cell>
          <cell r="AJ1005">
            <v>-8333333.333333333</v>
          </cell>
        </row>
        <row r="1006">
          <cell r="Q1006">
            <v>0</v>
          </cell>
          <cell r="R1006">
            <v>0</v>
          </cell>
          <cell r="S1006">
            <v>0</v>
          </cell>
          <cell r="T1006">
            <v>0</v>
          </cell>
          <cell r="AG1006">
            <v>0</v>
          </cell>
          <cell r="AH1006">
            <v>0</v>
          </cell>
          <cell r="AI1006">
            <v>0</v>
          </cell>
          <cell r="AJ1006">
            <v>0</v>
          </cell>
        </row>
        <row r="1007">
          <cell r="T1007">
            <v>-431100</v>
          </cell>
          <cell r="AG1007">
            <v>0</v>
          </cell>
          <cell r="AH1007">
            <v>0</v>
          </cell>
          <cell r="AI1007">
            <v>0</v>
          </cell>
          <cell r="AJ1007">
            <v>-17962.5</v>
          </cell>
        </row>
        <row r="1008">
          <cell r="T1008">
            <v>-1458300</v>
          </cell>
          <cell r="AG1008">
            <v>0</v>
          </cell>
          <cell r="AH1008">
            <v>0</v>
          </cell>
          <cell r="AI1008">
            <v>0</v>
          </cell>
          <cell r="AJ1008">
            <v>-60762.5</v>
          </cell>
        </row>
        <row r="1009">
          <cell r="Q1009">
            <v>0</v>
          </cell>
          <cell r="R1009">
            <v>0</v>
          </cell>
          <cell r="S1009">
            <v>0</v>
          </cell>
          <cell r="T1009">
            <v>0</v>
          </cell>
          <cell r="AG1009">
            <v>0</v>
          </cell>
          <cell r="AH1009">
            <v>0</v>
          </cell>
          <cell r="AI1009">
            <v>0</v>
          </cell>
          <cell r="AJ1009">
            <v>0</v>
          </cell>
        </row>
        <row r="1010">
          <cell r="Q1010">
            <v>0</v>
          </cell>
          <cell r="R1010">
            <v>0</v>
          </cell>
          <cell r="S1010">
            <v>0</v>
          </cell>
          <cell r="T1010">
            <v>0</v>
          </cell>
          <cell r="AG1010">
            <v>0</v>
          </cell>
          <cell r="AH1010">
            <v>0</v>
          </cell>
          <cell r="AI1010">
            <v>0</v>
          </cell>
          <cell r="AJ1010">
            <v>0</v>
          </cell>
        </row>
        <row r="1011">
          <cell r="Q1011">
            <v>0</v>
          </cell>
          <cell r="R1011">
            <v>0</v>
          </cell>
          <cell r="S1011">
            <v>0</v>
          </cell>
          <cell r="T1011">
            <v>0</v>
          </cell>
          <cell r="AG1011">
            <v>0</v>
          </cell>
          <cell r="AH1011">
            <v>0</v>
          </cell>
          <cell r="AI1011">
            <v>0</v>
          </cell>
          <cell r="AJ1011">
            <v>0</v>
          </cell>
        </row>
        <row r="1012">
          <cell r="Q1012">
            <v>0</v>
          </cell>
          <cell r="R1012">
            <v>0</v>
          </cell>
          <cell r="S1012">
            <v>0</v>
          </cell>
          <cell r="T1012">
            <v>0</v>
          </cell>
          <cell r="AG1012">
            <v>0</v>
          </cell>
          <cell r="AH1012">
            <v>0</v>
          </cell>
          <cell r="AI1012">
            <v>0</v>
          </cell>
          <cell r="AJ1012">
            <v>0</v>
          </cell>
        </row>
        <row r="1013">
          <cell r="Q1013">
            <v>0</v>
          </cell>
          <cell r="R1013">
            <v>0</v>
          </cell>
          <cell r="S1013">
            <v>0</v>
          </cell>
          <cell r="T1013">
            <v>0</v>
          </cell>
          <cell r="AG1013">
            <v>47.023333333333333</v>
          </cell>
          <cell r="AH1013">
            <v>11.761666666666668</v>
          </cell>
          <cell r="AI1013">
            <v>3.3333333333333335E-3</v>
          </cell>
          <cell r="AJ1013">
            <v>0</v>
          </cell>
        </row>
        <row r="1014">
          <cell r="Q1014">
            <v>16907.330000000002</v>
          </cell>
          <cell r="R1014">
            <v>15699.66</v>
          </cell>
          <cell r="S1014">
            <v>14491.99</v>
          </cell>
          <cell r="T1014">
            <v>13284.32</v>
          </cell>
          <cell r="AG1014">
            <v>24153.349999999995</v>
          </cell>
          <cell r="AH1014">
            <v>22945.680000000004</v>
          </cell>
          <cell r="AI1014">
            <v>21738.010000000002</v>
          </cell>
          <cell r="AJ1014">
            <v>20530.34</v>
          </cell>
        </row>
        <row r="1015">
          <cell r="Q1015">
            <v>-1125000</v>
          </cell>
          <cell r="R1015">
            <v>-912500</v>
          </cell>
          <cell r="S1015">
            <v>-912500</v>
          </cell>
          <cell r="T1015">
            <v>-1475000</v>
          </cell>
          <cell r="AG1015">
            <v>-784375</v>
          </cell>
          <cell r="AH1015">
            <v>-802604.16666666663</v>
          </cell>
          <cell r="AI1015">
            <v>-811979.16666666663</v>
          </cell>
          <cell r="AJ1015">
            <v>-853125</v>
          </cell>
        </row>
        <row r="1016">
          <cell r="Q1016">
            <v>0</v>
          </cell>
          <cell r="R1016">
            <v>0</v>
          </cell>
          <cell r="S1016">
            <v>0</v>
          </cell>
          <cell r="T1016">
            <v>0</v>
          </cell>
          <cell r="AG1016">
            <v>0</v>
          </cell>
          <cell r="AH1016">
            <v>0</v>
          </cell>
          <cell r="AI1016">
            <v>0</v>
          </cell>
          <cell r="AJ1016">
            <v>0</v>
          </cell>
        </row>
        <row r="1017">
          <cell r="Q1017">
            <v>-31873025.359999999</v>
          </cell>
          <cell r="R1017">
            <v>-31873025.359999999</v>
          </cell>
          <cell r="S1017">
            <v>-31873025.359999999</v>
          </cell>
          <cell r="T1017">
            <v>-32315807.579999998</v>
          </cell>
          <cell r="AG1017">
            <v>-34746823.587916665</v>
          </cell>
          <cell r="AH1017">
            <v>-33982500.458750002</v>
          </cell>
          <cell r="AI1017">
            <v>-33218177.329583336</v>
          </cell>
          <cell r="AJ1017">
            <v>-32780157.304166671</v>
          </cell>
        </row>
        <row r="1018">
          <cell r="Q1018">
            <v>-75000</v>
          </cell>
          <cell r="R1018">
            <v>-75000</v>
          </cell>
          <cell r="S1018">
            <v>-75000</v>
          </cell>
          <cell r="T1018">
            <v>-75000</v>
          </cell>
          <cell r="AG1018">
            <v>-81662.2</v>
          </cell>
          <cell r="AH1018">
            <v>-81662.2</v>
          </cell>
          <cell r="AI1018">
            <v>-81662.2</v>
          </cell>
          <cell r="AJ1018">
            <v>-81662.2</v>
          </cell>
        </row>
        <row r="1019">
          <cell r="Q1019">
            <v>-1471645.26</v>
          </cell>
          <cell r="R1019">
            <v>-1471645.26</v>
          </cell>
          <cell r="S1019">
            <v>-1471645.26</v>
          </cell>
          <cell r="T1019">
            <v>-1499216.5</v>
          </cell>
          <cell r="AG1019">
            <v>-1538686.2429166667</v>
          </cell>
          <cell r="AH1019">
            <v>-1525162.5337499997</v>
          </cell>
          <cell r="AI1019">
            <v>-1511638.824583333</v>
          </cell>
          <cell r="AJ1019">
            <v>-1502216.3170833329</v>
          </cell>
        </row>
        <row r="1020">
          <cell r="Q1020">
            <v>-132020.75</v>
          </cell>
          <cell r="R1020">
            <v>-132020.75</v>
          </cell>
          <cell r="S1020">
            <v>-129471.05</v>
          </cell>
          <cell r="T1020">
            <v>-129471.05</v>
          </cell>
          <cell r="AG1020">
            <v>-135001.89583333334</v>
          </cell>
          <cell r="AH1020">
            <v>-134306</v>
          </cell>
          <cell r="AI1020">
            <v>-133691.92916666667</v>
          </cell>
          <cell r="AJ1020">
            <v>-132971.62083333332</v>
          </cell>
        </row>
        <row r="1021">
          <cell r="Q1021">
            <v>-8761.4500000000007</v>
          </cell>
          <cell r="R1021">
            <v>-8761.4500000000007</v>
          </cell>
          <cell r="S1021">
            <v>-8761.4500000000007</v>
          </cell>
          <cell r="T1021">
            <v>-8761.4500000000007</v>
          </cell>
          <cell r="AG1021">
            <v>-10447.554166666667</v>
          </cell>
          <cell r="AH1021">
            <v>-10119.148333333333</v>
          </cell>
          <cell r="AI1021">
            <v>-9840.8883333333324</v>
          </cell>
          <cell r="AJ1021">
            <v>-9572.0450000000001</v>
          </cell>
        </row>
        <row r="1022">
          <cell r="Q1022">
            <v>-15000</v>
          </cell>
          <cell r="R1022">
            <v>-15000</v>
          </cell>
          <cell r="S1022">
            <v>-15000</v>
          </cell>
          <cell r="T1022">
            <v>-15000</v>
          </cell>
          <cell r="AG1022">
            <v>-15000</v>
          </cell>
          <cell r="AH1022">
            <v>-15000</v>
          </cell>
          <cell r="AI1022">
            <v>-15000</v>
          </cell>
          <cell r="AJ1022">
            <v>-15000</v>
          </cell>
        </row>
        <row r="1023">
          <cell r="Q1023">
            <v>-60027.26</v>
          </cell>
          <cell r="R1023">
            <v>-60027.26</v>
          </cell>
          <cell r="S1023">
            <v>-60027.26</v>
          </cell>
          <cell r="T1023">
            <v>-58618.63</v>
          </cell>
          <cell r="AG1023">
            <v>-61499.564166666678</v>
          </cell>
          <cell r="AH1023">
            <v>-61233.872500000005</v>
          </cell>
          <cell r="AI1023">
            <v>-60984.201666666668</v>
          </cell>
          <cell r="AJ1023">
            <v>-60721.556666666664</v>
          </cell>
        </row>
        <row r="1024">
          <cell r="Q1024">
            <v>0</v>
          </cell>
          <cell r="R1024">
            <v>0</v>
          </cell>
          <cell r="S1024">
            <v>0</v>
          </cell>
          <cell r="T1024">
            <v>0</v>
          </cell>
          <cell r="AG1024">
            <v>-4166.666666666667</v>
          </cell>
          <cell r="AH1024">
            <v>-2500</v>
          </cell>
          <cell r="AI1024">
            <v>-833.33333333333337</v>
          </cell>
          <cell r="AJ1024">
            <v>0</v>
          </cell>
        </row>
        <row r="1025">
          <cell r="Q1025">
            <v>-341136.66</v>
          </cell>
          <cell r="R1025">
            <v>-341136.66</v>
          </cell>
          <cell r="S1025">
            <v>-341136.66</v>
          </cell>
          <cell r="T1025">
            <v>-341045.91</v>
          </cell>
          <cell r="AG1025">
            <v>-341250.23000000004</v>
          </cell>
          <cell r="AH1025">
            <v>-341835.78166666668</v>
          </cell>
          <cell r="AI1025">
            <v>-342435.16666666669</v>
          </cell>
          <cell r="AJ1025">
            <v>-342629.16041666671</v>
          </cell>
        </row>
        <row r="1026">
          <cell r="Q1026">
            <v>-141634.19</v>
          </cell>
          <cell r="R1026">
            <v>-141634.19</v>
          </cell>
          <cell r="S1026">
            <v>-141634.19</v>
          </cell>
          <cell r="T1026">
            <v>-141634.19</v>
          </cell>
          <cell r="AG1026">
            <v>-141752.26291666663</v>
          </cell>
          <cell r="AH1026">
            <v>-141705.03374999997</v>
          </cell>
          <cell r="AI1026">
            <v>-141657.80458333329</v>
          </cell>
          <cell r="AJ1026">
            <v>-141634.18999999997</v>
          </cell>
        </row>
        <row r="1027">
          <cell r="Q1027">
            <v>-140000</v>
          </cell>
          <cell r="R1027">
            <v>-140000</v>
          </cell>
          <cell r="S1027">
            <v>-140000</v>
          </cell>
          <cell r="T1027">
            <v>-140000</v>
          </cell>
          <cell r="AG1027">
            <v>-140000</v>
          </cell>
          <cell r="AH1027">
            <v>-140000</v>
          </cell>
          <cell r="AI1027">
            <v>-140000</v>
          </cell>
          <cell r="AJ1027">
            <v>-140000</v>
          </cell>
        </row>
        <row r="1028">
          <cell r="Q1028">
            <v>-20000</v>
          </cell>
          <cell r="R1028">
            <v>-20000</v>
          </cell>
          <cell r="S1028">
            <v>-20000</v>
          </cell>
          <cell r="T1028">
            <v>-20000</v>
          </cell>
          <cell r="AG1028">
            <v>-17916.666666666668</v>
          </cell>
          <cell r="AH1028">
            <v>-18750</v>
          </cell>
          <cell r="AI1028">
            <v>-19583.333333333332</v>
          </cell>
          <cell r="AJ1028">
            <v>-20000</v>
          </cell>
        </row>
        <row r="1029">
          <cell r="Q1029">
            <v>0</v>
          </cell>
          <cell r="R1029">
            <v>0</v>
          </cell>
          <cell r="S1029">
            <v>0</v>
          </cell>
          <cell r="T1029">
            <v>0</v>
          </cell>
          <cell r="AG1029">
            <v>0</v>
          </cell>
          <cell r="AH1029">
            <v>0</v>
          </cell>
          <cell r="AI1029">
            <v>0</v>
          </cell>
          <cell r="AJ1029">
            <v>0</v>
          </cell>
        </row>
        <row r="1030">
          <cell r="Q1030">
            <v>-1451218.87</v>
          </cell>
          <cell r="R1030">
            <v>-1528011.81</v>
          </cell>
          <cell r="S1030">
            <v>-1528011.81</v>
          </cell>
          <cell r="T1030">
            <v>-1451218.87</v>
          </cell>
          <cell r="AG1030">
            <v>-1428731.1533333336</v>
          </cell>
          <cell r="AH1030">
            <v>-1436928.6258333335</v>
          </cell>
          <cell r="AI1030">
            <v>-1448325.8041666672</v>
          </cell>
          <cell r="AJ1030">
            <v>-1455689.9433333336</v>
          </cell>
        </row>
        <row r="1031">
          <cell r="Q1031">
            <v>-530050</v>
          </cell>
          <cell r="R1031">
            <v>-530050</v>
          </cell>
          <cell r="S1031">
            <v>-530050</v>
          </cell>
          <cell r="T1031">
            <v>-530050</v>
          </cell>
          <cell r="AG1031">
            <v>-287110.41666666669</v>
          </cell>
          <cell r="AH1031">
            <v>-331281.25</v>
          </cell>
          <cell r="AI1031">
            <v>-375452.08333333331</v>
          </cell>
          <cell r="AJ1031">
            <v>-419622.91666666669</v>
          </cell>
        </row>
        <row r="1032">
          <cell r="Q1032">
            <v>-305246.25</v>
          </cell>
          <cell r="R1032">
            <v>-307636</v>
          </cell>
          <cell r="S1032">
            <v>-307636</v>
          </cell>
          <cell r="T1032">
            <v>-307636</v>
          </cell>
          <cell r="AG1032">
            <v>-163549.40625</v>
          </cell>
          <cell r="AH1032">
            <v>-189086.16666666666</v>
          </cell>
          <cell r="AI1032">
            <v>-214722.5</v>
          </cell>
          <cell r="AJ1032">
            <v>-240358.83333333334</v>
          </cell>
        </row>
        <row r="1033">
          <cell r="Q1033">
            <v>-1022339</v>
          </cell>
          <cell r="R1033">
            <v>-1030343</v>
          </cell>
          <cell r="S1033">
            <v>-1030343</v>
          </cell>
          <cell r="T1033">
            <v>-1030343</v>
          </cell>
          <cell r="AG1033">
            <v>-547763.95833333337</v>
          </cell>
          <cell r="AH1033">
            <v>-633292.375</v>
          </cell>
          <cell r="AI1033">
            <v>-719154.29166666663</v>
          </cell>
          <cell r="AJ1033">
            <v>-805016.20833333337</v>
          </cell>
        </row>
        <row r="1034">
          <cell r="Q1034">
            <v>-632180.5</v>
          </cell>
          <cell r="R1034">
            <v>-637130</v>
          </cell>
          <cell r="S1034">
            <v>-637130</v>
          </cell>
          <cell r="T1034">
            <v>-637130</v>
          </cell>
          <cell r="AG1034">
            <v>-338718.97916666669</v>
          </cell>
          <cell r="AH1034">
            <v>-391606.91666666669</v>
          </cell>
          <cell r="AI1034">
            <v>-444701.08333333331</v>
          </cell>
          <cell r="AJ1034">
            <v>-497795.25</v>
          </cell>
        </row>
        <row r="1035">
          <cell r="Q1035">
            <v>-914480.43</v>
          </cell>
          <cell r="R1035">
            <v>-914480.43</v>
          </cell>
          <cell r="S1035">
            <v>-921534.43</v>
          </cell>
          <cell r="T1035">
            <v>-915481.96</v>
          </cell>
          <cell r="AG1035">
            <v>-617650.35124999995</v>
          </cell>
          <cell r="AH1035">
            <v>-693857.05374999996</v>
          </cell>
          <cell r="AI1035">
            <v>-770357.6729166666</v>
          </cell>
          <cell r="AJ1035">
            <v>-846900.02249999996</v>
          </cell>
        </row>
        <row r="1036">
          <cell r="Q1036">
            <v>0</v>
          </cell>
          <cell r="R1036">
            <v>0</v>
          </cell>
          <cell r="S1036">
            <v>0</v>
          </cell>
          <cell r="T1036">
            <v>0</v>
          </cell>
          <cell r="AG1036">
            <v>0</v>
          </cell>
          <cell r="AH1036">
            <v>0</v>
          </cell>
          <cell r="AI1036">
            <v>0</v>
          </cell>
          <cell r="AJ1036">
            <v>0</v>
          </cell>
        </row>
        <row r="1037">
          <cell r="Q1037">
            <v>0</v>
          </cell>
          <cell r="R1037">
            <v>0</v>
          </cell>
          <cell r="S1037">
            <v>0</v>
          </cell>
          <cell r="T1037">
            <v>0</v>
          </cell>
          <cell r="AG1037">
            <v>0</v>
          </cell>
          <cell r="AH1037">
            <v>0</v>
          </cell>
          <cell r="AI1037">
            <v>0</v>
          </cell>
          <cell r="AJ1037">
            <v>0</v>
          </cell>
        </row>
        <row r="1038">
          <cell r="Q1038">
            <v>0</v>
          </cell>
          <cell r="R1038">
            <v>0</v>
          </cell>
          <cell r="S1038">
            <v>0</v>
          </cell>
          <cell r="T1038">
            <v>0</v>
          </cell>
          <cell r="AG1038">
            <v>0</v>
          </cell>
          <cell r="AH1038">
            <v>0</v>
          </cell>
          <cell r="AI1038">
            <v>0</v>
          </cell>
          <cell r="AJ1038">
            <v>0</v>
          </cell>
        </row>
        <row r="1039">
          <cell r="Q1039">
            <v>0</v>
          </cell>
          <cell r="R1039">
            <v>0</v>
          </cell>
          <cell r="S1039">
            <v>0</v>
          </cell>
          <cell r="T1039">
            <v>0</v>
          </cell>
          <cell r="AG1039">
            <v>0</v>
          </cell>
          <cell r="AH1039">
            <v>0</v>
          </cell>
          <cell r="AI1039">
            <v>0</v>
          </cell>
          <cell r="AJ1039">
            <v>0</v>
          </cell>
        </row>
        <row r="1040">
          <cell r="Q1040">
            <v>0</v>
          </cell>
          <cell r="R1040">
            <v>0</v>
          </cell>
          <cell r="S1040">
            <v>0</v>
          </cell>
          <cell r="T1040">
            <v>0</v>
          </cell>
          <cell r="AG1040">
            <v>0</v>
          </cell>
          <cell r="AH1040">
            <v>0</v>
          </cell>
          <cell r="AI1040">
            <v>0</v>
          </cell>
          <cell r="AJ1040">
            <v>0</v>
          </cell>
        </row>
        <row r="1041">
          <cell r="Q1041">
            <v>0</v>
          </cell>
          <cell r="R1041">
            <v>-250000</v>
          </cell>
          <cell r="S1041">
            <v>0</v>
          </cell>
          <cell r="T1041">
            <v>0</v>
          </cell>
          <cell r="AG1041">
            <v>-18730416.666666668</v>
          </cell>
          <cell r="AH1041">
            <v>-14818166.666666666</v>
          </cell>
          <cell r="AI1041">
            <v>-12819958.333333334</v>
          </cell>
          <cell r="AJ1041">
            <v>-12167333.333333334</v>
          </cell>
        </row>
        <row r="1042">
          <cell r="Q1042">
            <v>-9330000</v>
          </cell>
          <cell r="R1042">
            <v>-2000000</v>
          </cell>
          <cell r="S1042">
            <v>0</v>
          </cell>
          <cell r="T1042">
            <v>0</v>
          </cell>
          <cell r="AG1042">
            <v>-26614083.333333332</v>
          </cell>
          <cell r="AH1042">
            <v>-24196833.333333332</v>
          </cell>
          <cell r="AI1042">
            <v>-22214375</v>
          </cell>
          <cell r="AJ1042">
            <v>-19498166.666666668</v>
          </cell>
        </row>
        <row r="1043">
          <cell r="Q1043">
            <v>0</v>
          </cell>
          <cell r="R1043">
            <v>0</v>
          </cell>
          <cell r="S1043">
            <v>0</v>
          </cell>
          <cell r="T1043">
            <v>0</v>
          </cell>
          <cell r="AG1043">
            <v>0</v>
          </cell>
          <cell r="AH1043">
            <v>0</v>
          </cell>
          <cell r="AI1043">
            <v>0</v>
          </cell>
          <cell r="AJ1043">
            <v>0</v>
          </cell>
        </row>
        <row r="1044">
          <cell r="Q1044">
            <v>0</v>
          </cell>
          <cell r="R1044">
            <v>0</v>
          </cell>
          <cell r="S1044">
            <v>0</v>
          </cell>
          <cell r="T1044">
            <v>0</v>
          </cell>
          <cell r="AG1044">
            <v>0</v>
          </cell>
          <cell r="AH1044">
            <v>0</v>
          </cell>
          <cell r="AI1044">
            <v>0</v>
          </cell>
          <cell r="AJ1044">
            <v>0</v>
          </cell>
        </row>
        <row r="1045">
          <cell r="Q1045">
            <v>0</v>
          </cell>
          <cell r="R1045">
            <v>0</v>
          </cell>
          <cell r="S1045">
            <v>0</v>
          </cell>
          <cell r="T1045">
            <v>0</v>
          </cell>
          <cell r="AG1045">
            <v>0</v>
          </cell>
          <cell r="AH1045">
            <v>0</v>
          </cell>
          <cell r="AI1045">
            <v>0</v>
          </cell>
          <cell r="AJ1045">
            <v>0</v>
          </cell>
        </row>
        <row r="1046">
          <cell r="AG1046">
            <v>0</v>
          </cell>
          <cell r="AH1046">
            <v>0</v>
          </cell>
          <cell r="AI1046">
            <v>0</v>
          </cell>
          <cell r="AJ1046">
            <v>0</v>
          </cell>
        </row>
        <row r="1047">
          <cell r="Q1047">
            <v>0</v>
          </cell>
          <cell r="R1047">
            <v>0</v>
          </cell>
          <cell r="S1047">
            <v>0</v>
          </cell>
          <cell r="T1047">
            <v>0</v>
          </cell>
          <cell r="AG1047">
            <v>0</v>
          </cell>
          <cell r="AH1047">
            <v>0</v>
          </cell>
          <cell r="AI1047">
            <v>0</v>
          </cell>
          <cell r="AJ1047">
            <v>0</v>
          </cell>
        </row>
        <row r="1048">
          <cell r="Q1048">
            <v>0</v>
          </cell>
          <cell r="R1048">
            <v>0</v>
          </cell>
          <cell r="S1048">
            <v>0</v>
          </cell>
          <cell r="T1048">
            <v>0</v>
          </cell>
          <cell r="AG1048">
            <v>0</v>
          </cell>
          <cell r="AH1048">
            <v>0</v>
          </cell>
          <cell r="AI1048">
            <v>0</v>
          </cell>
          <cell r="AJ1048">
            <v>0</v>
          </cell>
        </row>
        <row r="1049">
          <cell r="Q1049">
            <v>0</v>
          </cell>
          <cell r="R1049">
            <v>0</v>
          </cell>
          <cell r="S1049">
            <v>0</v>
          </cell>
          <cell r="T1049">
            <v>0</v>
          </cell>
          <cell r="AG1049">
            <v>-208333.33333333334</v>
          </cell>
          <cell r="AH1049">
            <v>0</v>
          </cell>
          <cell r="AI1049">
            <v>0</v>
          </cell>
          <cell r="AJ1049">
            <v>0</v>
          </cell>
        </row>
        <row r="1050">
          <cell r="Q1050">
            <v>0</v>
          </cell>
          <cell r="R1050">
            <v>0</v>
          </cell>
          <cell r="S1050">
            <v>0</v>
          </cell>
          <cell r="T1050">
            <v>0</v>
          </cell>
          <cell r="AG1050">
            <v>0</v>
          </cell>
          <cell r="AH1050">
            <v>0</v>
          </cell>
          <cell r="AI1050">
            <v>0</v>
          </cell>
          <cell r="AJ1050">
            <v>0</v>
          </cell>
        </row>
        <row r="1051">
          <cell r="Q1051">
            <v>0</v>
          </cell>
          <cell r="R1051">
            <v>0</v>
          </cell>
          <cell r="S1051">
            <v>0</v>
          </cell>
          <cell r="T1051">
            <v>0</v>
          </cell>
          <cell r="AG1051">
            <v>0</v>
          </cell>
          <cell r="AH1051">
            <v>0</v>
          </cell>
          <cell r="AI1051">
            <v>0</v>
          </cell>
          <cell r="AJ1051">
            <v>0</v>
          </cell>
        </row>
        <row r="1052">
          <cell r="Q1052">
            <v>0</v>
          </cell>
          <cell r="R1052">
            <v>0</v>
          </cell>
          <cell r="S1052">
            <v>0</v>
          </cell>
          <cell r="T1052">
            <v>0</v>
          </cell>
          <cell r="AG1052">
            <v>0</v>
          </cell>
          <cell r="AH1052">
            <v>0</v>
          </cell>
          <cell r="AI1052">
            <v>0</v>
          </cell>
          <cell r="AJ1052">
            <v>0</v>
          </cell>
        </row>
        <row r="1053">
          <cell r="Q1053">
            <v>0</v>
          </cell>
          <cell r="R1053">
            <v>0</v>
          </cell>
          <cell r="S1053">
            <v>0</v>
          </cell>
          <cell r="T1053">
            <v>0</v>
          </cell>
          <cell r="AG1053">
            <v>0</v>
          </cell>
          <cell r="AH1053">
            <v>0</v>
          </cell>
          <cell r="AI1053">
            <v>0</v>
          </cell>
          <cell r="AJ1053">
            <v>0</v>
          </cell>
        </row>
        <row r="1054">
          <cell r="Q1054">
            <v>0</v>
          </cell>
          <cell r="R1054">
            <v>0</v>
          </cell>
          <cell r="S1054">
            <v>0</v>
          </cell>
          <cell r="T1054">
            <v>0</v>
          </cell>
          <cell r="AG1054">
            <v>0</v>
          </cell>
          <cell r="AH1054">
            <v>0</v>
          </cell>
          <cell r="AI1054">
            <v>0</v>
          </cell>
          <cell r="AJ1054">
            <v>0</v>
          </cell>
        </row>
        <row r="1055">
          <cell r="Q1055">
            <v>-3427082.05</v>
          </cell>
          <cell r="R1055">
            <v>-2922887.05</v>
          </cell>
          <cell r="S1055">
            <v>-3305106.24</v>
          </cell>
          <cell r="T1055">
            <v>-3313385.05</v>
          </cell>
          <cell r="AG1055">
            <v>-2742186.0275000003</v>
          </cell>
          <cell r="AH1055">
            <v>-2754919.2058333331</v>
          </cell>
          <cell r="AI1055">
            <v>-2784825.6308333334</v>
          </cell>
          <cell r="AJ1055">
            <v>-2826979.3683333336</v>
          </cell>
        </row>
        <row r="1056">
          <cell r="Q1056">
            <v>-6971750.0700000003</v>
          </cell>
          <cell r="R1056">
            <v>-3819611.43</v>
          </cell>
          <cell r="S1056">
            <v>-4362291.74</v>
          </cell>
          <cell r="T1056">
            <v>-5692441.0599999996</v>
          </cell>
          <cell r="AG1056">
            <v>-6722402.0099999988</v>
          </cell>
          <cell r="AH1056">
            <v>-4905512.9733333336</v>
          </cell>
          <cell r="AI1056">
            <v>-5046630.8924999991</v>
          </cell>
          <cell r="AJ1056">
            <v>-5135598.467083334</v>
          </cell>
        </row>
        <row r="1057">
          <cell r="Q1057">
            <v>-734148.67</v>
          </cell>
          <cell r="R1057">
            <v>-1120076.6599999999</v>
          </cell>
          <cell r="S1057">
            <v>-1495650.08</v>
          </cell>
          <cell r="T1057">
            <v>-363227.21</v>
          </cell>
          <cell r="AG1057">
            <v>-849982.9520833334</v>
          </cell>
          <cell r="AH1057">
            <v>-856705.28374999994</v>
          </cell>
          <cell r="AI1057">
            <v>-886506.96083333343</v>
          </cell>
          <cell r="AJ1057">
            <v>-889854.02541666664</v>
          </cell>
        </row>
        <row r="1058">
          <cell r="Q1058">
            <v>-3307266</v>
          </cell>
          <cell r="R1058">
            <v>-3361224</v>
          </cell>
          <cell r="S1058">
            <v>-3438420</v>
          </cell>
          <cell r="T1058">
            <v>-3348425</v>
          </cell>
          <cell r="AG1058">
            <v>-3301887.7483333335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G1059">
            <v>-10800915.8925</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G1060">
            <v>-13330707.375833334</v>
          </cell>
          <cell r="AH1060">
            <v>-13835352.448750002</v>
          </cell>
          <cell r="AI1060">
            <v>-14092332.892083334</v>
          </cell>
          <cell r="AJ1060">
            <v>-14782795.624166667</v>
          </cell>
        </row>
        <row r="1061">
          <cell r="Q1061">
            <v>-1690953.58</v>
          </cell>
          <cell r="R1061">
            <v>-10299.41</v>
          </cell>
          <cell r="S1061">
            <v>-10679.41</v>
          </cell>
          <cell r="T1061">
            <v>-25008.13</v>
          </cell>
          <cell r="AG1061">
            <v>-619853.86333333328</v>
          </cell>
          <cell r="AH1061">
            <v>-609897.125</v>
          </cell>
          <cell r="AI1061">
            <v>-609251.66916666669</v>
          </cell>
          <cell r="AJ1061">
            <v>-608027.1133333334</v>
          </cell>
        </row>
        <row r="1062">
          <cell r="Q1062">
            <v>-26552128.91</v>
          </cell>
          <cell r="R1062">
            <v>-27459818.190000001</v>
          </cell>
          <cell r="S1062">
            <v>-28185127.870000001</v>
          </cell>
          <cell r="T1062">
            <v>-25455779.129999999</v>
          </cell>
          <cell r="AG1062">
            <v>-22270748.072083335</v>
          </cell>
          <cell r="AH1062">
            <v>-23485065.015833333</v>
          </cell>
          <cell r="AI1062">
            <v>-23698333.02416667</v>
          </cell>
          <cell r="AJ1062">
            <v>-23676654.00375</v>
          </cell>
        </row>
        <row r="1063">
          <cell r="Q1063">
            <v>-171009.14</v>
          </cell>
          <cell r="R1063">
            <v>-146020.71</v>
          </cell>
          <cell r="S1063">
            <v>-137546.72</v>
          </cell>
          <cell r="T1063">
            <v>-152576.69</v>
          </cell>
          <cell r="AG1063">
            <v>-148039.77249999999</v>
          </cell>
          <cell r="AH1063">
            <v>-154654.04374999998</v>
          </cell>
          <cell r="AI1063">
            <v>-153278.74166666667</v>
          </cell>
          <cell r="AJ1063">
            <v>-153603.59083333335</v>
          </cell>
        </row>
        <row r="1064">
          <cell r="AG1064">
            <v>0</v>
          </cell>
          <cell r="AH1064">
            <v>0</v>
          </cell>
          <cell r="AI1064">
            <v>0</v>
          </cell>
          <cell r="AJ1064">
            <v>0</v>
          </cell>
        </row>
        <row r="1065">
          <cell r="Q1065">
            <v>-176019.76</v>
          </cell>
          <cell r="R1065">
            <v>-176019.76</v>
          </cell>
          <cell r="S1065">
            <v>-253031</v>
          </cell>
          <cell r="T1065">
            <v>-176019.76</v>
          </cell>
          <cell r="AG1065">
            <v>-222674.46083333335</v>
          </cell>
          <cell r="AH1065">
            <v>-212392.95208333331</v>
          </cell>
          <cell r="AI1065">
            <v>-204952.31958333333</v>
          </cell>
          <cell r="AJ1065">
            <v>-199448.38208333333</v>
          </cell>
        </row>
        <row r="1066">
          <cell r="Q1066">
            <v>-49409.61</v>
          </cell>
          <cell r="R1066">
            <v>-57534.47</v>
          </cell>
          <cell r="S1066">
            <v>-62051.03</v>
          </cell>
          <cell r="T1066">
            <v>-84021.54</v>
          </cell>
          <cell r="AG1066">
            <v>-64505.576249999984</v>
          </cell>
          <cell r="AH1066">
            <v>-64646.902500000004</v>
          </cell>
          <cell r="AI1066">
            <v>-64711.473333333328</v>
          </cell>
          <cell r="AJ1066">
            <v>-64715.558749999997</v>
          </cell>
        </row>
        <row r="1067">
          <cell r="Q1067">
            <v>-11734.42</v>
          </cell>
          <cell r="R1067">
            <v>-12589.88</v>
          </cell>
          <cell r="S1067">
            <v>-18558.580000000002</v>
          </cell>
          <cell r="T1067">
            <v>-3910.46</v>
          </cell>
          <cell r="AG1067">
            <v>-48264.88749999999</v>
          </cell>
          <cell r="AH1067">
            <v>-47581.639166666668</v>
          </cell>
          <cell r="AI1067">
            <v>-41225.745833333327</v>
          </cell>
          <cell r="AJ1067">
            <v>-35016.967916666668</v>
          </cell>
        </row>
        <row r="1068">
          <cell r="Q1068">
            <v>-386.92</v>
          </cell>
          <cell r="R1068">
            <v>-386.92</v>
          </cell>
          <cell r="S1068">
            <v>-386.92</v>
          </cell>
          <cell r="T1068">
            <v>-386.92</v>
          </cell>
          <cell r="AG1068">
            <v>-84.15</v>
          </cell>
          <cell r="AH1068">
            <v>-116.185</v>
          </cell>
          <cell r="AI1068">
            <v>-131.68166666666667</v>
          </cell>
          <cell r="AJ1068">
            <v>-147.17833333333334</v>
          </cell>
        </row>
        <row r="1069">
          <cell r="Q1069">
            <v>0</v>
          </cell>
          <cell r="R1069">
            <v>0</v>
          </cell>
          <cell r="S1069">
            <v>0</v>
          </cell>
          <cell r="T1069">
            <v>0</v>
          </cell>
          <cell r="AG1069">
            <v>0</v>
          </cell>
          <cell r="AH1069">
            <v>0</v>
          </cell>
          <cell r="AI1069">
            <v>0</v>
          </cell>
          <cell r="AJ1069">
            <v>0</v>
          </cell>
        </row>
        <row r="1070">
          <cell r="Q1070">
            <v>-182829.27</v>
          </cell>
          <cell r="R1070">
            <v>-17186.650000000001</v>
          </cell>
          <cell r="S1070">
            <v>134246.04</v>
          </cell>
          <cell r="T1070">
            <v>134387.28</v>
          </cell>
          <cell r="AG1070">
            <v>-53136.810416666674</v>
          </cell>
          <cell r="AH1070">
            <v>-53349.608333333337</v>
          </cell>
          <cell r="AI1070">
            <v>-40286.375416666669</v>
          </cell>
          <cell r="AJ1070">
            <v>-27149.699166666673</v>
          </cell>
        </row>
        <row r="1071">
          <cell r="Q1071">
            <v>0</v>
          </cell>
          <cell r="R1071">
            <v>733255.82</v>
          </cell>
          <cell r="S1071">
            <v>1132675.19</v>
          </cell>
          <cell r="T1071">
            <v>0</v>
          </cell>
          <cell r="AG1071">
            <v>897184.62250000006</v>
          </cell>
          <cell r="AH1071">
            <v>862508.5458333334</v>
          </cell>
          <cell r="AI1071">
            <v>809211.24750000006</v>
          </cell>
          <cell r="AJ1071">
            <v>791527.61541666684</v>
          </cell>
        </row>
        <row r="1072">
          <cell r="Q1072">
            <v>0</v>
          </cell>
          <cell r="R1072">
            <v>0</v>
          </cell>
          <cell r="S1072">
            <v>0</v>
          </cell>
          <cell r="T1072">
            <v>0</v>
          </cell>
          <cell r="AG1072">
            <v>0</v>
          </cell>
          <cell r="AH1072">
            <v>0</v>
          </cell>
          <cell r="AI1072">
            <v>0</v>
          </cell>
          <cell r="AJ1072">
            <v>0</v>
          </cell>
        </row>
        <row r="1073">
          <cell r="Q1073">
            <v>-639100.06000000006</v>
          </cell>
          <cell r="R1073">
            <v>-618080.13</v>
          </cell>
          <cell r="S1073">
            <v>-468304.26</v>
          </cell>
          <cell r="T1073">
            <v>-743560.13</v>
          </cell>
          <cell r="AG1073">
            <v>-802081.39083333348</v>
          </cell>
          <cell r="AH1073">
            <v>-841483.81583333353</v>
          </cell>
          <cell r="AI1073">
            <v>-865712.80166666687</v>
          </cell>
          <cell r="AJ1073">
            <v>-892135.27458333352</v>
          </cell>
        </row>
        <row r="1074">
          <cell r="Q1074">
            <v>-3355177.32</v>
          </cell>
          <cell r="R1074">
            <v>-3778765.82</v>
          </cell>
          <cell r="S1074">
            <v>-3673239.55</v>
          </cell>
          <cell r="T1074">
            <v>-4181209.27</v>
          </cell>
          <cell r="AG1074">
            <v>-2497899.0050000004</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G1075">
            <v>-43869424.620833337</v>
          </cell>
          <cell r="AH1075">
            <v>-44804800.610416673</v>
          </cell>
          <cell r="AI1075">
            <v>-45700673.250833333</v>
          </cell>
          <cell r="AJ1075">
            <v>-47127786.718750007</v>
          </cell>
        </row>
        <row r="1076">
          <cell r="Q1076">
            <v>-1685.02</v>
          </cell>
          <cell r="R1076">
            <v>-1353.82</v>
          </cell>
          <cell r="S1076">
            <v>-1675.79</v>
          </cell>
          <cell r="T1076">
            <v>-1353.82</v>
          </cell>
          <cell r="AG1076">
            <v>-1587.7745833333336</v>
          </cell>
          <cell r="AH1076">
            <v>-1604.9320833333334</v>
          </cell>
          <cell r="AI1076">
            <v>-1621.5920833333332</v>
          </cell>
          <cell r="AJ1076">
            <v>-1638.1391666666666</v>
          </cell>
        </row>
        <row r="1077">
          <cell r="Q1077">
            <v>-3256.62</v>
          </cell>
          <cell r="R1077">
            <v>0</v>
          </cell>
          <cell r="S1077">
            <v>0</v>
          </cell>
          <cell r="T1077">
            <v>0</v>
          </cell>
          <cell r="AG1077">
            <v>-1197.9837500000001</v>
          </cell>
          <cell r="AH1077">
            <v>-1193.4529166666666</v>
          </cell>
          <cell r="AI1077">
            <v>-1050.7470833333334</v>
          </cell>
          <cell r="AJ1077">
            <v>-908.04124999999988</v>
          </cell>
        </row>
        <row r="1078">
          <cell r="Q1078">
            <v>0</v>
          </cell>
          <cell r="R1078">
            <v>0</v>
          </cell>
          <cell r="S1078">
            <v>0</v>
          </cell>
          <cell r="T1078">
            <v>0</v>
          </cell>
          <cell r="AG1078">
            <v>0</v>
          </cell>
          <cell r="AH1078">
            <v>0</v>
          </cell>
          <cell r="AI1078">
            <v>0</v>
          </cell>
          <cell r="AJ1078">
            <v>0</v>
          </cell>
        </row>
        <row r="1079">
          <cell r="Q1079">
            <v>-236975</v>
          </cell>
          <cell r="R1079">
            <v>-291435</v>
          </cell>
          <cell r="S1079">
            <v>-364745</v>
          </cell>
          <cell r="T1079">
            <v>-92570</v>
          </cell>
          <cell r="AG1079">
            <v>-193754.79166666666</v>
          </cell>
          <cell r="AH1079">
            <v>-198189.375</v>
          </cell>
          <cell r="AI1079">
            <v>-204143.54166666666</v>
          </cell>
          <cell r="AJ1079">
            <v>-207833.125</v>
          </cell>
        </row>
        <row r="1080">
          <cell r="Q1080">
            <v>0</v>
          </cell>
          <cell r="R1080">
            <v>0</v>
          </cell>
          <cell r="S1080">
            <v>0</v>
          </cell>
          <cell r="T1080">
            <v>0</v>
          </cell>
          <cell r="AG1080">
            <v>0</v>
          </cell>
          <cell r="AH1080">
            <v>0</v>
          </cell>
          <cell r="AI1080">
            <v>0</v>
          </cell>
          <cell r="AJ1080">
            <v>0</v>
          </cell>
        </row>
        <row r="1081">
          <cell r="Q1081">
            <v>50</v>
          </cell>
          <cell r="R1081">
            <v>0</v>
          </cell>
          <cell r="S1081">
            <v>0</v>
          </cell>
          <cell r="T1081">
            <v>0</v>
          </cell>
          <cell r="AG1081">
            <v>2.0833333333333335</v>
          </cell>
          <cell r="AH1081">
            <v>4.166666666666667</v>
          </cell>
          <cell r="AI1081">
            <v>4.166666666666667</v>
          </cell>
          <cell r="AJ1081">
            <v>4.166666666666667</v>
          </cell>
        </row>
        <row r="1082">
          <cell r="Q1082">
            <v>0</v>
          </cell>
          <cell r="R1082">
            <v>0</v>
          </cell>
          <cell r="S1082">
            <v>0</v>
          </cell>
          <cell r="T1082">
            <v>0</v>
          </cell>
          <cell r="AG1082">
            <v>-2139.1220833333332</v>
          </cell>
          <cell r="AH1082">
            <v>-2139.7925</v>
          </cell>
          <cell r="AI1082">
            <v>-2136.4416666666671</v>
          </cell>
          <cell r="AJ1082">
            <v>-1632.45875</v>
          </cell>
        </row>
        <row r="1083">
          <cell r="Q1083">
            <v>0</v>
          </cell>
          <cell r="R1083">
            <v>0</v>
          </cell>
          <cell r="S1083">
            <v>0</v>
          </cell>
          <cell r="T1083">
            <v>0</v>
          </cell>
          <cell r="AG1083">
            <v>0</v>
          </cell>
          <cell r="AH1083">
            <v>0</v>
          </cell>
          <cell r="AI1083">
            <v>0</v>
          </cell>
          <cell r="AJ1083">
            <v>0</v>
          </cell>
        </row>
        <row r="1084">
          <cell r="Q1084">
            <v>0</v>
          </cell>
          <cell r="R1084">
            <v>0</v>
          </cell>
          <cell r="S1084">
            <v>0</v>
          </cell>
          <cell r="T1084">
            <v>0</v>
          </cell>
          <cell r="AG1084">
            <v>0</v>
          </cell>
          <cell r="AH1084">
            <v>0</v>
          </cell>
          <cell r="AI1084">
            <v>0</v>
          </cell>
          <cell r="AJ1084">
            <v>0</v>
          </cell>
        </row>
        <row r="1085">
          <cell r="Q1085">
            <v>-7155458.9400000004</v>
          </cell>
          <cell r="R1085">
            <v>-8074800.9800000004</v>
          </cell>
          <cell r="S1085">
            <v>-8738659.7400000002</v>
          </cell>
          <cell r="T1085">
            <v>-7744277</v>
          </cell>
          <cell r="AG1085">
            <v>-7782708.5141666653</v>
          </cell>
          <cell r="AH1085">
            <v>-7734301.9374999991</v>
          </cell>
          <cell r="AI1085">
            <v>-7682291.194583334</v>
          </cell>
          <cell r="AJ1085">
            <v>-7672375.7575000003</v>
          </cell>
        </row>
        <row r="1086">
          <cell r="Q1086">
            <v>0</v>
          </cell>
          <cell r="R1086">
            <v>0</v>
          </cell>
          <cell r="S1086">
            <v>0</v>
          </cell>
          <cell r="T1086">
            <v>0</v>
          </cell>
          <cell r="AG1086">
            <v>0</v>
          </cell>
          <cell r="AH1086">
            <v>0</v>
          </cell>
          <cell r="AI1086">
            <v>0</v>
          </cell>
          <cell r="AJ1086">
            <v>0</v>
          </cell>
        </row>
        <row r="1087">
          <cell r="Q1087">
            <v>0</v>
          </cell>
          <cell r="R1087">
            <v>0</v>
          </cell>
          <cell r="S1087">
            <v>0</v>
          </cell>
          <cell r="T1087">
            <v>0</v>
          </cell>
          <cell r="AG1087">
            <v>0</v>
          </cell>
          <cell r="AH1087">
            <v>0</v>
          </cell>
          <cell r="AI1087">
            <v>0</v>
          </cell>
          <cell r="AJ1087">
            <v>0</v>
          </cell>
        </row>
        <row r="1088">
          <cell r="Q1088">
            <v>0</v>
          </cell>
          <cell r="R1088">
            <v>0</v>
          </cell>
          <cell r="S1088">
            <v>0</v>
          </cell>
          <cell r="T1088">
            <v>0</v>
          </cell>
          <cell r="AG1088">
            <v>0</v>
          </cell>
          <cell r="AH1088">
            <v>0</v>
          </cell>
          <cell r="AI1088">
            <v>0</v>
          </cell>
          <cell r="AJ1088">
            <v>0</v>
          </cell>
        </row>
        <row r="1089">
          <cell r="Q1089">
            <v>0</v>
          </cell>
          <cell r="R1089">
            <v>0</v>
          </cell>
          <cell r="S1089">
            <v>0</v>
          </cell>
          <cell r="T1089">
            <v>0</v>
          </cell>
          <cell r="AG1089">
            <v>0</v>
          </cell>
          <cell r="AH1089">
            <v>0</v>
          </cell>
          <cell r="AI1089">
            <v>0</v>
          </cell>
          <cell r="AJ1089">
            <v>0</v>
          </cell>
        </row>
        <row r="1090">
          <cell r="Q1090">
            <v>0</v>
          </cell>
          <cell r="R1090">
            <v>0</v>
          </cell>
          <cell r="S1090">
            <v>0</v>
          </cell>
          <cell r="T1090">
            <v>0</v>
          </cell>
          <cell r="AG1090">
            <v>0</v>
          </cell>
          <cell r="AH1090">
            <v>0</v>
          </cell>
          <cell r="AI1090">
            <v>0</v>
          </cell>
          <cell r="AJ1090">
            <v>0</v>
          </cell>
        </row>
        <row r="1091">
          <cell r="Q1091">
            <v>0</v>
          </cell>
          <cell r="R1091">
            <v>0</v>
          </cell>
          <cell r="S1091">
            <v>0</v>
          </cell>
          <cell r="T1091">
            <v>0</v>
          </cell>
          <cell r="AG1091">
            <v>0</v>
          </cell>
          <cell r="AH1091">
            <v>0</v>
          </cell>
          <cell r="AI1091">
            <v>0</v>
          </cell>
          <cell r="AJ1091">
            <v>0</v>
          </cell>
        </row>
        <row r="1092">
          <cell r="Q1092">
            <v>0</v>
          </cell>
          <cell r="R1092">
            <v>0</v>
          </cell>
          <cell r="S1092">
            <v>0</v>
          </cell>
          <cell r="T1092">
            <v>0</v>
          </cell>
          <cell r="AG1092">
            <v>0</v>
          </cell>
          <cell r="AH1092">
            <v>0</v>
          </cell>
          <cell r="AI1092">
            <v>0</v>
          </cell>
          <cell r="AJ1092">
            <v>0</v>
          </cell>
        </row>
        <row r="1093">
          <cell r="Q1093">
            <v>0</v>
          </cell>
          <cell r="R1093">
            <v>0</v>
          </cell>
          <cell r="S1093">
            <v>0</v>
          </cell>
          <cell r="T1093">
            <v>0</v>
          </cell>
          <cell r="AG1093">
            <v>0</v>
          </cell>
          <cell r="AH1093">
            <v>0</v>
          </cell>
          <cell r="AI1093">
            <v>0</v>
          </cell>
          <cell r="AJ1093">
            <v>0</v>
          </cell>
        </row>
        <row r="1094">
          <cell r="Q1094">
            <v>-1958850</v>
          </cell>
          <cell r="R1094">
            <v>-2471614.91</v>
          </cell>
          <cell r="S1094">
            <v>-2935952.51</v>
          </cell>
          <cell r="T1094">
            <v>-3091688</v>
          </cell>
          <cell r="AG1094">
            <v>-4620184.6445833342</v>
          </cell>
          <cell r="AH1094">
            <v>-4205769.6424999991</v>
          </cell>
          <cell r="AI1094">
            <v>-3749316.9941666662</v>
          </cell>
          <cell r="AJ1094">
            <v>-3212088.8808333334</v>
          </cell>
        </row>
        <row r="1095">
          <cell r="Q1095">
            <v>0</v>
          </cell>
          <cell r="R1095">
            <v>0</v>
          </cell>
          <cell r="S1095">
            <v>0</v>
          </cell>
          <cell r="T1095">
            <v>0</v>
          </cell>
          <cell r="AG1095">
            <v>0</v>
          </cell>
          <cell r="AH1095">
            <v>0</v>
          </cell>
          <cell r="AI1095">
            <v>0</v>
          </cell>
          <cell r="AJ1095">
            <v>0</v>
          </cell>
        </row>
        <row r="1096">
          <cell r="Q1096">
            <v>-18576151.010000002</v>
          </cell>
          <cell r="R1096">
            <v>-19801345.960000001</v>
          </cell>
          <cell r="S1096">
            <v>-26427913.710000001</v>
          </cell>
          <cell r="T1096">
            <v>-36034934.590000004</v>
          </cell>
          <cell r="AG1096">
            <v>-21845882.999166664</v>
          </cell>
          <cell r="AH1096">
            <v>-21799845.046666663</v>
          </cell>
          <cell r="AI1096">
            <v>-22069381.293749999</v>
          </cell>
          <cell r="AJ1096">
            <v>-22184091.411666665</v>
          </cell>
        </row>
        <row r="1097">
          <cell r="Q1097">
            <v>0</v>
          </cell>
          <cell r="R1097">
            <v>0</v>
          </cell>
          <cell r="S1097">
            <v>0</v>
          </cell>
          <cell r="T1097">
            <v>0</v>
          </cell>
          <cell r="AG1097">
            <v>0</v>
          </cell>
          <cell r="AH1097">
            <v>0</v>
          </cell>
          <cell r="AI1097">
            <v>0</v>
          </cell>
          <cell r="AJ1097">
            <v>0</v>
          </cell>
        </row>
        <row r="1098">
          <cell r="AG1098">
            <v>0</v>
          </cell>
          <cell r="AH1098">
            <v>0</v>
          </cell>
          <cell r="AI1098">
            <v>0</v>
          </cell>
          <cell r="AJ1098">
            <v>0</v>
          </cell>
        </row>
        <row r="1099">
          <cell r="AG1099">
            <v>0</v>
          </cell>
          <cell r="AH1099">
            <v>0</v>
          </cell>
          <cell r="AI1099">
            <v>0</v>
          </cell>
          <cell r="AJ1099">
            <v>0</v>
          </cell>
        </row>
        <row r="1100">
          <cell r="AG1100">
            <v>0</v>
          </cell>
          <cell r="AH1100">
            <v>0</v>
          </cell>
          <cell r="AI1100">
            <v>0</v>
          </cell>
          <cell r="AJ1100">
            <v>0</v>
          </cell>
        </row>
        <row r="1101">
          <cell r="AG1101">
            <v>0</v>
          </cell>
          <cell r="AH1101">
            <v>0</v>
          </cell>
          <cell r="AI1101">
            <v>0</v>
          </cell>
          <cell r="AJ1101">
            <v>0</v>
          </cell>
        </row>
        <row r="1102">
          <cell r="AG1102">
            <v>0</v>
          </cell>
          <cell r="AH1102">
            <v>0</v>
          </cell>
          <cell r="AI1102">
            <v>0</v>
          </cell>
          <cell r="AJ1102">
            <v>0</v>
          </cell>
        </row>
        <row r="1103">
          <cell r="AG1103">
            <v>0</v>
          </cell>
          <cell r="AH1103">
            <v>0</v>
          </cell>
          <cell r="AI1103">
            <v>0</v>
          </cell>
          <cell r="AJ1103">
            <v>0</v>
          </cell>
        </row>
        <row r="1104">
          <cell r="AG1104">
            <v>0</v>
          </cell>
          <cell r="AH1104">
            <v>0</v>
          </cell>
          <cell r="AI1104">
            <v>0</v>
          </cell>
          <cell r="AJ1104">
            <v>0</v>
          </cell>
        </row>
        <row r="1105">
          <cell r="AG1105">
            <v>0</v>
          </cell>
          <cell r="AH1105">
            <v>0</v>
          </cell>
          <cell r="AI1105">
            <v>0</v>
          </cell>
          <cell r="AJ1105">
            <v>0</v>
          </cell>
        </row>
        <row r="1106">
          <cell r="Q1106">
            <v>-2644809.08</v>
          </cell>
          <cell r="R1106">
            <v>-3165001.86</v>
          </cell>
          <cell r="S1106">
            <v>-2961651.93</v>
          </cell>
          <cell r="T1106">
            <v>-3705847.36</v>
          </cell>
          <cell r="AG1106">
            <v>-2854653.2475000001</v>
          </cell>
          <cell r="AH1106">
            <v>-2887084.9420833327</v>
          </cell>
          <cell r="AI1106">
            <v>-2916215.8212499996</v>
          </cell>
          <cell r="AJ1106">
            <v>-2953218.8491666666</v>
          </cell>
        </row>
        <row r="1107">
          <cell r="Q1107">
            <v>-260060.97</v>
          </cell>
          <cell r="R1107">
            <v>-746641.37</v>
          </cell>
          <cell r="S1107">
            <v>-885410.29</v>
          </cell>
          <cell r="T1107">
            <v>-1237191.98</v>
          </cell>
          <cell r="AG1107">
            <v>-720680.9833333334</v>
          </cell>
          <cell r="AH1107">
            <v>-737606.52916666667</v>
          </cell>
          <cell r="AI1107">
            <v>-755718.87666666659</v>
          </cell>
          <cell r="AJ1107">
            <v>-766630.87416666653</v>
          </cell>
        </row>
        <row r="1108">
          <cell r="AG1108">
            <v>0</v>
          </cell>
          <cell r="AH1108">
            <v>0</v>
          </cell>
          <cell r="AI1108">
            <v>0</v>
          </cell>
          <cell r="AJ1108">
            <v>0</v>
          </cell>
        </row>
        <row r="1109">
          <cell r="AG1109">
            <v>0</v>
          </cell>
          <cell r="AH1109">
            <v>0</v>
          </cell>
          <cell r="AI1109">
            <v>0</v>
          </cell>
          <cell r="AJ1109">
            <v>0</v>
          </cell>
        </row>
        <row r="1110">
          <cell r="AG1110">
            <v>0</v>
          </cell>
          <cell r="AH1110">
            <v>0</v>
          </cell>
          <cell r="AI1110">
            <v>0</v>
          </cell>
          <cell r="AJ1110">
            <v>0</v>
          </cell>
        </row>
        <row r="1111">
          <cell r="Q1111">
            <v>187.07</v>
          </cell>
          <cell r="R1111">
            <v>-59.6</v>
          </cell>
          <cell r="S1111">
            <v>191.16</v>
          </cell>
          <cell r="T1111">
            <v>-59.6</v>
          </cell>
          <cell r="AG1111">
            <v>544.18583333333333</v>
          </cell>
          <cell r="AH1111">
            <v>495.94666666666666</v>
          </cell>
          <cell r="AI1111">
            <v>452.9783333333333</v>
          </cell>
          <cell r="AJ1111">
            <v>385.78500000000003</v>
          </cell>
        </row>
        <row r="1112">
          <cell r="Q1112">
            <v>-201242.5</v>
          </cell>
          <cell r="R1112">
            <v>-201242.5</v>
          </cell>
          <cell r="S1112">
            <v>-201242.5</v>
          </cell>
          <cell r="T1112">
            <v>-200000</v>
          </cell>
          <cell r="AG1112">
            <v>-473355.67708333331</v>
          </cell>
          <cell r="AH1112">
            <v>-450849.32291666669</v>
          </cell>
          <cell r="AI1112">
            <v>-428342.96875</v>
          </cell>
          <cell r="AJ1112">
            <v>-400423.125</v>
          </cell>
        </row>
        <row r="1113">
          <cell r="Q1113">
            <v>-204947.22</v>
          </cell>
          <cell r="R1113">
            <v>-203011.17</v>
          </cell>
          <cell r="S1113">
            <v>-210724.8</v>
          </cell>
          <cell r="T1113">
            <v>-254303.85</v>
          </cell>
          <cell r="AG1113">
            <v>-280735.66666666669</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G1114">
            <v>-11851169.941250002</v>
          </cell>
          <cell r="AH1114">
            <v>-12039812.150833333</v>
          </cell>
          <cell r="AI1114">
            <v>-12146462.725833334</v>
          </cell>
          <cell r="AJ1114">
            <v>-12492969.471249999</v>
          </cell>
        </row>
        <row r="1115">
          <cell r="Q1115">
            <v>-1806064.93</v>
          </cell>
          <cell r="R1115">
            <v>-1743749.83</v>
          </cell>
          <cell r="S1115">
            <v>-1704599.12</v>
          </cell>
          <cell r="T1115">
            <v>-1659968.74</v>
          </cell>
          <cell r="AG1115">
            <v>-1676738.9658333336</v>
          </cell>
          <cell r="AH1115">
            <v>-1685941.0354166667</v>
          </cell>
          <cell r="AI1115">
            <v>-1694073.1758333333</v>
          </cell>
          <cell r="AJ1115">
            <v>-1696804.91625</v>
          </cell>
        </row>
        <row r="1116">
          <cell r="Q1116">
            <v>-88403.199999999997</v>
          </cell>
          <cell r="R1116">
            <v>-1606085.36</v>
          </cell>
          <cell r="S1116">
            <v>-2975105.16</v>
          </cell>
          <cell r="T1116">
            <v>-4281065.3899999997</v>
          </cell>
          <cell r="AG1116">
            <v>-2421240.6150000007</v>
          </cell>
          <cell r="AH1116">
            <v>-2388917.7687500003</v>
          </cell>
          <cell r="AI1116">
            <v>-2436725.4612500006</v>
          </cell>
          <cell r="AJ1116">
            <v>-2535723.4045833335</v>
          </cell>
        </row>
        <row r="1117">
          <cell r="AG1117">
            <v>0</v>
          </cell>
          <cell r="AH1117">
            <v>0</v>
          </cell>
          <cell r="AI1117">
            <v>0</v>
          </cell>
          <cell r="AJ1117">
            <v>0</v>
          </cell>
        </row>
        <row r="1118">
          <cell r="Q1118">
            <v>-16885.48</v>
          </cell>
          <cell r="R1118">
            <v>-41222.480000000003</v>
          </cell>
          <cell r="S1118">
            <v>3219.63</v>
          </cell>
          <cell r="T1118">
            <v>-5748.95</v>
          </cell>
          <cell r="AG1118">
            <v>-12046.397916666667</v>
          </cell>
          <cell r="AH1118">
            <v>-13755.269166666667</v>
          </cell>
          <cell r="AI1118">
            <v>-15026.009583333334</v>
          </cell>
          <cell r="AJ1118">
            <v>-15250.182083333335</v>
          </cell>
        </row>
        <row r="1119">
          <cell r="Q1119">
            <v>-38256.370000000003</v>
          </cell>
          <cell r="R1119">
            <v>-47237.8</v>
          </cell>
          <cell r="S1119">
            <v>-41166.01</v>
          </cell>
          <cell r="T1119">
            <v>-39435.879999999997</v>
          </cell>
          <cell r="AG1119">
            <v>-28887.732083333336</v>
          </cell>
          <cell r="AH1119">
            <v>-31822.446249999994</v>
          </cell>
          <cell r="AI1119">
            <v>-34772.059166666659</v>
          </cell>
          <cell r="AJ1119">
            <v>-37311.448333333334</v>
          </cell>
        </row>
        <row r="1120">
          <cell r="Q1120">
            <v>-22968.82</v>
          </cell>
          <cell r="R1120">
            <v>-22968.82</v>
          </cell>
          <cell r="S1120">
            <v>-22968.82</v>
          </cell>
          <cell r="T1120">
            <v>-22968.82</v>
          </cell>
          <cell r="AG1120">
            <v>-22968.820000000003</v>
          </cell>
          <cell r="AH1120">
            <v>-22968.820000000003</v>
          </cell>
          <cell r="AI1120">
            <v>-22968.820000000003</v>
          </cell>
          <cell r="AJ1120">
            <v>-22968.820000000003</v>
          </cell>
        </row>
        <row r="1121">
          <cell r="Q1121">
            <v>-17201.98</v>
          </cell>
          <cell r="R1121">
            <v>-15427.19</v>
          </cell>
          <cell r="S1121">
            <v>-15310.19</v>
          </cell>
          <cell r="T1121">
            <v>-15314.19</v>
          </cell>
          <cell r="AG1121">
            <v>-2926.5662499999999</v>
          </cell>
          <cell r="AH1121">
            <v>-4217.9145833333332</v>
          </cell>
          <cell r="AI1121">
            <v>-5515.5037499999999</v>
          </cell>
          <cell r="AJ1121">
            <v>-6822.0254166666664</v>
          </cell>
        </row>
        <row r="1122">
          <cell r="Q1122">
            <v>-339750.73</v>
          </cell>
          <cell r="R1122">
            <v>-62630.22</v>
          </cell>
          <cell r="S1122">
            <v>-63774.18</v>
          </cell>
          <cell r="T1122">
            <v>-64922.46</v>
          </cell>
          <cell r="AG1122">
            <v>-42174.052916666675</v>
          </cell>
          <cell r="AH1122">
            <v>-44998.558333333327</v>
          </cell>
          <cell r="AI1122">
            <v>-48377.430416666662</v>
          </cell>
          <cell r="AJ1122">
            <v>-63632.673750000009</v>
          </cell>
        </row>
        <row r="1123">
          <cell r="Q1123">
            <v>-15981.42</v>
          </cell>
          <cell r="R1123">
            <v>-3676.61</v>
          </cell>
          <cell r="S1123">
            <v>-3947.01</v>
          </cell>
          <cell r="T1123">
            <v>-3806.36</v>
          </cell>
          <cell r="AG1123">
            <v>-7948.1025000000009</v>
          </cell>
          <cell r="AH1123">
            <v>-7940.09</v>
          </cell>
          <cell r="AI1123">
            <v>-7951.3566666666666</v>
          </cell>
          <cell r="AJ1123">
            <v>-7968.029583333333</v>
          </cell>
        </row>
        <row r="1124">
          <cell r="R1124">
            <v>1.19</v>
          </cell>
          <cell r="S1124">
            <v>5.95</v>
          </cell>
          <cell r="T1124">
            <v>14.76</v>
          </cell>
          <cell r="AG1124">
            <v>0</v>
          </cell>
          <cell r="AH1124">
            <v>4.9583333333333333E-2</v>
          </cell>
          <cell r="AI1124">
            <v>0.34708333333333335</v>
          </cell>
          <cell r="AJ1124">
            <v>1.21</v>
          </cell>
        </row>
        <row r="1125">
          <cell r="Q1125">
            <v>3889.48</v>
          </cell>
          <cell r="R1125">
            <v>5120.5600000000004</v>
          </cell>
          <cell r="S1125">
            <v>3427.14</v>
          </cell>
          <cell r="T1125">
            <v>3289.24</v>
          </cell>
          <cell r="AG1125">
            <v>2535.8329166666663</v>
          </cell>
          <cell r="AH1125">
            <v>2576.35</v>
          </cell>
          <cell r="AI1125">
            <v>2708.874166666667</v>
          </cell>
          <cell r="AJ1125">
            <v>2812.8595833333334</v>
          </cell>
        </row>
        <row r="1126">
          <cell r="Q1126">
            <v>0</v>
          </cell>
          <cell r="R1126">
            <v>0</v>
          </cell>
          <cell r="S1126">
            <v>0</v>
          </cell>
          <cell r="T1126">
            <v>0</v>
          </cell>
          <cell r="AG1126">
            <v>0</v>
          </cell>
          <cell r="AH1126">
            <v>0</v>
          </cell>
          <cell r="AI1126">
            <v>0</v>
          </cell>
          <cell r="AJ1126">
            <v>0</v>
          </cell>
        </row>
        <row r="1127">
          <cell r="Q1127">
            <v>0</v>
          </cell>
          <cell r="R1127">
            <v>0</v>
          </cell>
          <cell r="S1127">
            <v>0</v>
          </cell>
          <cell r="T1127">
            <v>0</v>
          </cell>
          <cell r="AG1127">
            <v>-30525.31791666667</v>
          </cell>
          <cell r="AH1127">
            <v>-25261.674166666675</v>
          </cell>
          <cell r="AI1127">
            <v>-21032.681250000005</v>
          </cell>
          <cell r="AJ1127">
            <v>-17834.037499999999</v>
          </cell>
        </row>
        <row r="1128">
          <cell r="Q1128">
            <v>0</v>
          </cell>
          <cell r="R1128">
            <v>0</v>
          </cell>
          <cell r="S1128">
            <v>0</v>
          </cell>
          <cell r="T1128">
            <v>0</v>
          </cell>
          <cell r="AG1128">
            <v>0</v>
          </cell>
          <cell r="AH1128">
            <v>0</v>
          </cell>
          <cell r="AI1128">
            <v>0</v>
          </cell>
          <cell r="AJ1128">
            <v>0</v>
          </cell>
        </row>
        <row r="1129">
          <cell r="Q1129">
            <v>0</v>
          </cell>
          <cell r="R1129">
            <v>0</v>
          </cell>
          <cell r="S1129">
            <v>0</v>
          </cell>
          <cell r="T1129">
            <v>0</v>
          </cell>
          <cell r="AG1129">
            <v>-2102.875833333333</v>
          </cell>
          <cell r="AH1129">
            <v>-1857.55</v>
          </cell>
          <cell r="AI1129">
            <v>-1609.8766666666668</v>
          </cell>
          <cell r="AJ1129">
            <v>-1362.2033333333331</v>
          </cell>
        </row>
        <row r="1130">
          <cell r="Q1130">
            <v>0</v>
          </cell>
          <cell r="R1130">
            <v>0</v>
          </cell>
          <cell r="S1130">
            <v>0</v>
          </cell>
          <cell r="T1130">
            <v>0</v>
          </cell>
          <cell r="AG1130">
            <v>-5425314.3495833334</v>
          </cell>
          <cell r="AH1130">
            <v>-4438893.5587499999</v>
          </cell>
          <cell r="AI1130">
            <v>-3452472.7679166663</v>
          </cell>
          <cell r="AJ1130">
            <v>-2466051.9770833333</v>
          </cell>
        </row>
        <row r="1131">
          <cell r="Q1131">
            <v>-396.93</v>
          </cell>
          <cell r="R1131">
            <v>-396.93</v>
          </cell>
          <cell r="S1131">
            <v>-396.93</v>
          </cell>
          <cell r="T1131">
            <v>0</v>
          </cell>
          <cell r="AG1131">
            <v>-218223.7033333334</v>
          </cell>
          <cell r="AH1131">
            <v>-180899.45499999996</v>
          </cell>
          <cell r="AI1131">
            <v>-140795.13333333327</v>
          </cell>
          <cell r="AJ1131">
            <v>-100674.2729166667</v>
          </cell>
        </row>
        <row r="1132">
          <cell r="Q1132">
            <v>0</v>
          </cell>
          <cell r="R1132">
            <v>-932.46</v>
          </cell>
          <cell r="S1132">
            <v>-683.71</v>
          </cell>
          <cell r="T1132">
            <v>0</v>
          </cell>
          <cell r="AG1132">
            <v>-136661.92083333334</v>
          </cell>
          <cell r="AH1132">
            <v>-132679.96041666667</v>
          </cell>
          <cell r="AI1132">
            <v>-122598.01916666665</v>
          </cell>
          <cell r="AJ1132">
            <v>-108276.85374999999</v>
          </cell>
        </row>
        <row r="1133">
          <cell r="Q1133">
            <v>11227.23</v>
          </cell>
          <cell r="R1133">
            <v>4275.88</v>
          </cell>
          <cell r="S1133">
            <v>14580.19</v>
          </cell>
          <cell r="T1133">
            <v>10881.55</v>
          </cell>
          <cell r="AG1133">
            <v>164475.79958333331</v>
          </cell>
          <cell r="AH1133">
            <v>158321.28916666665</v>
          </cell>
          <cell r="AI1133">
            <v>144222.59791666665</v>
          </cell>
          <cell r="AJ1133">
            <v>127107.82041666664</v>
          </cell>
        </row>
        <row r="1134">
          <cell r="Q1134">
            <v>-11230.33</v>
          </cell>
          <cell r="R1134">
            <v>-9864.61</v>
          </cell>
          <cell r="S1134">
            <v>-72742.080000000002</v>
          </cell>
          <cell r="T1134">
            <v>-1702.53</v>
          </cell>
          <cell r="AG1134">
            <v>-16979.723750000001</v>
          </cell>
          <cell r="AH1134">
            <v>-17858.679583333331</v>
          </cell>
          <cell r="AI1134">
            <v>-21300.624999999996</v>
          </cell>
          <cell r="AJ1134">
            <v>-24402.483749999999</v>
          </cell>
        </row>
        <row r="1135">
          <cell r="Q1135">
            <v>0</v>
          </cell>
          <cell r="R1135">
            <v>0</v>
          </cell>
          <cell r="S1135">
            <v>0</v>
          </cell>
          <cell r="T1135">
            <v>0</v>
          </cell>
          <cell r="AG1135">
            <v>0</v>
          </cell>
          <cell r="AH1135">
            <v>0</v>
          </cell>
          <cell r="AI1135">
            <v>0</v>
          </cell>
          <cell r="AJ1135">
            <v>0</v>
          </cell>
        </row>
        <row r="1136">
          <cell r="Q1136">
            <v>-3922.66</v>
          </cell>
          <cell r="R1136">
            <v>-4872.72</v>
          </cell>
          <cell r="S1136">
            <v>-5802.06</v>
          </cell>
          <cell r="T1136">
            <v>-6731.4</v>
          </cell>
          <cell r="AG1136">
            <v>-660.42166666666662</v>
          </cell>
          <cell r="AH1136">
            <v>-1026.8958333333333</v>
          </cell>
          <cell r="AI1136">
            <v>-1471.6783333333333</v>
          </cell>
          <cell r="AJ1136">
            <v>-1993.9058333333335</v>
          </cell>
        </row>
        <row r="1137">
          <cell r="Q1137">
            <v>0</v>
          </cell>
          <cell r="R1137">
            <v>0</v>
          </cell>
          <cell r="S1137">
            <v>-11318.85</v>
          </cell>
          <cell r="T1137">
            <v>-50.4</v>
          </cell>
          <cell r="AG1137">
            <v>-1767.86</v>
          </cell>
          <cell r="AH1137">
            <v>-1767.86</v>
          </cell>
          <cell r="AI1137">
            <v>-2239.4787499999998</v>
          </cell>
          <cell r="AJ1137">
            <v>-2713.1974999999998</v>
          </cell>
        </row>
        <row r="1138">
          <cell r="Q1138">
            <v>-2000</v>
          </cell>
          <cell r="R1138">
            <v>-2000</v>
          </cell>
          <cell r="S1138">
            <v>-2000</v>
          </cell>
          <cell r="T1138">
            <v>-2000</v>
          </cell>
          <cell r="AG1138">
            <v>-2000</v>
          </cell>
          <cell r="AH1138">
            <v>-2000</v>
          </cell>
          <cell r="AI1138">
            <v>-2000</v>
          </cell>
          <cell r="AJ1138">
            <v>-2000</v>
          </cell>
        </row>
        <row r="1139">
          <cell r="Q1139">
            <v>-826786.86</v>
          </cell>
          <cell r="R1139">
            <v>-852038.02</v>
          </cell>
          <cell r="S1139">
            <v>-866722.91</v>
          </cell>
          <cell r="T1139">
            <v>-978083.62</v>
          </cell>
          <cell r="AG1139">
            <v>-989921.96958333347</v>
          </cell>
          <cell r="AH1139">
            <v>-993630.01416666666</v>
          </cell>
          <cell r="AI1139">
            <v>-1000604.2783333333</v>
          </cell>
          <cell r="AJ1139">
            <v>-923920.08375000011</v>
          </cell>
        </row>
        <row r="1140">
          <cell r="Q1140">
            <v>0</v>
          </cell>
          <cell r="R1140">
            <v>0</v>
          </cell>
          <cell r="S1140">
            <v>0</v>
          </cell>
          <cell r="T1140">
            <v>0</v>
          </cell>
          <cell r="AG1140">
            <v>0</v>
          </cell>
          <cell r="AH1140">
            <v>0</v>
          </cell>
          <cell r="AI1140">
            <v>0</v>
          </cell>
          <cell r="AJ1140">
            <v>0</v>
          </cell>
        </row>
        <row r="1141">
          <cell r="Q1141">
            <v>0</v>
          </cell>
          <cell r="R1141">
            <v>0</v>
          </cell>
          <cell r="S1141">
            <v>0</v>
          </cell>
          <cell r="T1141">
            <v>0</v>
          </cell>
          <cell r="AG1141">
            <v>0</v>
          </cell>
          <cell r="AH1141">
            <v>0</v>
          </cell>
          <cell r="AI1141">
            <v>0</v>
          </cell>
          <cell r="AJ1141">
            <v>0</v>
          </cell>
        </row>
        <row r="1142">
          <cell r="Q1142">
            <v>-1139135.01</v>
          </cell>
          <cell r="R1142">
            <v>-1139135.01</v>
          </cell>
          <cell r="S1142">
            <v>-1084835.01</v>
          </cell>
          <cell r="T1142">
            <v>-1149635.01</v>
          </cell>
          <cell r="AG1142">
            <v>-826615.11416666664</v>
          </cell>
          <cell r="AH1142">
            <v>-871057.40583333327</v>
          </cell>
          <cell r="AI1142">
            <v>-915501.78083333327</v>
          </cell>
          <cell r="AJ1142">
            <v>-960383.65583333327</v>
          </cell>
        </row>
        <row r="1143">
          <cell r="Q1143">
            <v>-2858658.49</v>
          </cell>
          <cell r="R1143">
            <v>-2858658.49</v>
          </cell>
          <cell r="S1143">
            <v>-2858658.49</v>
          </cell>
          <cell r="T1143">
            <v>-2858658.49</v>
          </cell>
          <cell r="AG1143">
            <v>-2682029.1158333342</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G1144">
            <v>-7704791.2387499996</v>
          </cell>
          <cell r="AH1144">
            <v>-7794312.3408333333</v>
          </cell>
          <cell r="AI1144">
            <v>-7866197.4220833331</v>
          </cell>
          <cell r="AJ1144">
            <v>-7922028.9691666663</v>
          </cell>
        </row>
        <row r="1145">
          <cell r="Q1145">
            <v>-80000</v>
          </cell>
          <cell r="R1145">
            <v>-80000</v>
          </cell>
          <cell r="S1145">
            <v>0</v>
          </cell>
          <cell r="T1145">
            <v>0</v>
          </cell>
          <cell r="AG1145">
            <v>-80000</v>
          </cell>
          <cell r="AH1145">
            <v>-80000</v>
          </cell>
          <cell r="AI1145">
            <v>-76666.666666666672</v>
          </cell>
          <cell r="AJ1145">
            <v>-70000</v>
          </cell>
        </row>
        <row r="1146">
          <cell r="Q1146">
            <v>-289026.49</v>
          </cell>
          <cell r="R1146">
            <v>-409268.06</v>
          </cell>
          <cell r="S1146">
            <v>-453386.92</v>
          </cell>
          <cell r="T1146">
            <v>-544533.78</v>
          </cell>
          <cell r="AG1146">
            <v>-48823.52375</v>
          </cell>
          <cell r="AH1146">
            <v>-77919.13</v>
          </cell>
          <cell r="AI1146">
            <v>-113863.08750000001</v>
          </cell>
          <cell r="AJ1146">
            <v>-155443.11666666667</v>
          </cell>
        </row>
        <row r="1147">
          <cell r="Q1147">
            <v>-909482.87</v>
          </cell>
          <cell r="R1147">
            <v>-1124086.72</v>
          </cell>
          <cell r="S1147">
            <v>-1296860.3999999999</v>
          </cell>
          <cell r="T1147">
            <v>-1344649.1</v>
          </cell>
          <cell r="AG1147">
            <v>-221378.14458333331</v>
          </cell>
          <cell r="AH1147">
            <v>-306110.21083333332</v>
          </cell>
          <cell r="AI1147">
            <v>-406983.00750000001</v>
          </cell>
          <cell r="AJ1147">
            <v>-517045.90333333326</v>
          </cell>
        </row>
        <row r="1148">
          <cell r="Q1148">
            <v>0</v>
          </cell>
          <cell r="R1148">
            <v>0</v>
          </cell>
          <cell r="S1148">
            <v>0</v>
          </cell>
          <cell r="T1148">
            <v>0</v>
          </cell>
          <cell r="AG1148">
            <v>0</v>
          </cell>
          <cell r="AH1148">
            <v>0</v>
          </cell>
          <cell r="AI1148">
            <v>0</v>
          </cell>
          <cell r="AJ1148">
            <v>0</v>
          </cell>
        </row>
        <row r="1149">
          <cell r="Q1149">
            <v>0</v>
          </cell>
          <cell r="R1149">
            <v>0</v>
          </cell>
          <cell r="S1149">
            <v>0</v>
          </cell>
          <cell r="T1149">
            <v>0</v>
          </cell>
          <cell r="AG1149">
            <v>0</v>
          </cell>
          <cell r="AH1149">
            <v>0</v>
          </cell>
          <cell r="AI1149">
            <v>0</v>
          </cell>
          <cell r="AJ1149">
            <v>0</v>
          </cell>
        </row>
        <row r="1150">
          <cell r="Q1150">
            <v>0</v>
          </cell>
          <cell r="R1150">
            <v>0</v>
          </cell>
          <cell r="S1150">
            <v>0</v>
          </cell>
          <cell r="T1150">
            <v>0</v>
          </cell>
          <cell r="AG1150">
            <v>0</v>
          </cell>
          <cell r="AH1150">
            <v>0</v>
          </cell>
          <cell r="AI1150">
            <v>0</v>
          </cell>
          <cell r="AJ1150">
            <v>0</v>
          </cell>
        </row>
        <row r="1151">
          <cell r="Q1151">
            <v>178889.45</v>
          </cell>
          <cell r="R1151">
            <v>1372046.45</v>
          </cell>
          <cell r="S1151">
            <v>-12108938.550000001</v>
          </cell>
          <cell r="T1151">
            <v>-20660612.550000001</v>
          </cell>
          <cell r="AG1151">
            <v>-14349177.764583336</v>
          </cell>
          <cell r="AH1151">
            <v>-15958732.468750006</v>
          </cell>
          <cell r="AI1151">
            <v>-14813946.714583337</v>
          </cell>
          <cell r="AJ1151">
            <v>-15382877.127083339</v>
          </cell>
        </row>
        <row r="1152">
          <cell r="AG1152">
            <v>0</v>
          </cell>
          <cell r="AH1152">
            <v>0</v>
          </cell>
          <cell r="AI1152">
            <v>0</v>
          </cell>
          <cell r="AJ1152">
            <v>0</v>
          </cell>
        </row>
        <row r="1153">
          <cell r="Q1153">
            <v>-275</v>
          </cell>
          <cell r="R1153">
            <v>-275</v>
          </cell>
          <cell r="S1153">
            <v>-693</v>
          </cell>
          <cell r="T1153">
            <v>-693</v>
          </cell>
          <cell r="AG1153">
            <v>-142.28458333333333</v>
          </cell>
          <cell r="AH1153">
            <v>-102.53875000000001</v>
          </cell>
          <cell r="AI1153">
            <v>-80.209583333333327</v>
          </cell>
          <cell r="AJ1153">
            <v>-96.626666666666665</v>
          </cell>
        </row>
        <row r="1154">
          <cell r="Q1154">
            <v>-496269.28</v>
          </cell>
          <cell r="R1154">
            <v>-186616.62</v>
          </cell>
          <cell r="S1154">
            <v>25876.43</v>
          </cell>
          <cell r="T1154">
            <v>24170.19</v>
          </cell>
          <cell r="AG1154">
            <v>-103810.32541666667</v>
          </cell>
          <cell r="AH1154">
            <v>-118535.32791666668</v>
          </cell>
          <cell r="AI1154">
            <v>-119777.01125</v>
          </cell>
          <cell r="AJ1154">
            <v>-112438.23208333335</v>
          </cell>
        </row>
        <row r="1155">
          <cell r="Q1155">
            <v>-343.67</v>
          </cell>
          <cell r="R1155">
            <v>-343.67</v>
          </cell>
          <cell r="S1155">
            <v>-343.67</v>
          </cell>
          <cell r="T1155">
            <v>-343.67</v>
          </cell>
          <cell r="AG1155">
            <v>-343.67</v>
          </cell>
          <cell r="AH1155">
            <v>-343.67</v>
          </cell>
          <cell r="AI1155">
            <v>-343.67</v>
          </cell>
          <cell r="AJ1155">
            <v>-343.67</v>
          </cell>
        </row>
        <row r="1156">
          <cell r="Q1156">
            <v>-188029.15</v>
          </cell>
          <cell r="R1156">
            <v>-29959.23</v>
          </cell>
          <cell r="S1156">
            <v>-60184.52</v>
          </cell>
          <cell r="T1156">
            <v>-87779.58</v>
          </cell>
          <cell r="AG1156">
            <v>-270434.15749999997</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G1157">
            <v>-8678.4599999999973</v>
          </cell>
          <cell r="AH1157">
            <v>-8678.4599999999973</v>
          </cell>
          <cell r="AI1157">
            <v>-8678.4599999999973</v>
          </cell>
          <cell r="AJ1157">
            <v>-8678.4599999999973</v>
          </cell>
        </row>
        <row r="1158">
          <cell r="Q1158">
            <v>0</v>
          </cell>
          <cell r="R1158">
            <v>0</v>
          </cell>
          <cell r="S1158">
            <v>0</v>
          </cell>
          <cell r="T1158">
            <v>0</v>
          </cell>
          <cell r="AG1158">
            <v>0</v>
          </cell>
          <cell r="AH1158">
            <v>0</v>
          </cell>
          <cell r="AI1158">
            <v>0</v>
          </cell>
          <cell r="AJ1158">
            <v>0</v>
          </cell>
        </row>
        <row r="1159">
          <cell r="Q1159">
            <v>-18952495.640000001</v>
          </cell>
          <cell r="R1159">
            <v>-20918532.18</v>
          </cell>
          <cell r="S1159">
            <v>-22884583.039999999</v>
          </cell>
          <cell r="T1159">
            <v>-24848199.280000001</v>
          </cell>
          <cell r="AG1159">
            <v>-23057113.2075</v>
          </cell>
          <cell r="AH1159">
            <v>-23211875.221666668</v>
          </cell>
          <cell r="AI1159">
            <v>-23376498.850833338</v>
          </cell>
          <cell r="AJ1159">
            <v>-23545867.956666667</v>
          </cell>
        </row>
        <row r="1160">
          <cell r="Q1160">
            <v>-6898099.8499999996</v>
          </cell>
          <cell r="R1160">
            <v>-7664183.8499999996</v>
          </cell>
          <cell r="S1160">
            <v>-3722478.2</v>
          </cell>
          <cell r="T1160">
            <v>-4487858.2</v>
          </cell>
          <cell r="AG1160">
            <v>-6001985.072916667</v>
          </cell>
          <cell r="AH1160">
            <v>-6035083.4637500001</v>
          </cell>
          <cell r="AI1160">
            <v>-5875760.3691666676</v>
          </cell>
          <cell r="AJ1160">
            <v>-5698384.7612500014</v>
          </cell>
        </row>
        <row r="1161">
          <cell r="Q1161">
            <v>-214450.37</v>
          </cell>
          <cell r="R1161">
            <v>-285527.37</v>
          </cell>
          <cell r="S1161">
            <v>583187.69999999995</v>
          </cell>
          <cell r="T1161">
            <v>499397.15</v>
          </cell>
          <cell r="AG1161">
            <v>-3011983.6079166667</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G1162">
            <v>-12111448.281666666</v>
          </cell>
          <cell r="AH1162">
            <v>-12089390.14875</v>
          </cell>
          <cell r="AI1162">
            <v>-12070635.307916669</v>
          </cell>
          <cell r="AJ1162">
            <v>-12085571.910833335</v>
          </cell>
        </row>
        <row r="1163">
          <cell r="Q1163">
            <v>-2278.3200000000002</v>
          </cell>
          <cell r="R1163">
            <v>-539.52</v>
          </cell>
          <cell r="S1163">
            <v>-539.52</v>
          </cell>
          <cell r="T1163">
            <v>0</v>
          </cell>
          <cell r="AG1163">
            <v>-94.93</v>
          </cell>
          <cell r="AH1163">
            <v>-212.34</v>
          </cell>
          <cell r="AI1163">
            <v>-257.3</v>
          </cell>
          <cell r="AJ1163">
            <v>-279.78000000000003</v>
          </cell>
        </row>
        <row r="1164">
          <cell r="Q1164">
            <v>-4317687.5199999996</v>
          </cell>
          <cell r="R1164">
            <v>-3387882.84</v>
          </cell>
          <cell r="S1164">
            <v>-4422732.03</v>
          </cell>
          <cell r="T1164">
            <v>-5678283.46</v>
          </cell>
          <cell r="AG1164">
            <v>-3647885.9395833332</v>
          </cell>
          <cell r="AH1164">
            <v>-3676175.6279166662</v>
          </cell>
          <cell r="AI1164">
            <v>-3897287.7045833343</v>
          </cell>
          <cell r="AJ1164">
            <v>-4126235.862916667</v>
          </cell>
        </row>
        <row r="1165">
          <cell r="Q1165">
            <v>-476089</v>
          </cell>
          <cell r="R1165">
            <v>-476089</v>
          </cell>
          <cell r="S1165">
            <v>-476089</v>
          </cell>
          <cell r="T1165">
            <v>-476089</v>
          </cell>
          <cell r="AG1165">
            <v>-476089</v>
          </cell>
          <cell r="AH1165">
            <v>-476089</v>
          </cell>
          <cell r="AI1165">
            <v>-476089</v>
          </cell>
          <cell r="AJ1165">
            <v>-476089</v>
          </cell>
        </row>
        <row r="1166">
          <cell r="Q1166">
            <v>0</v>
          </cell>
          <cell r="R1166">
            <v>0</v>
          </cell>
          <cell r="S1166">
            <v>0</v>
          </cell>
          <cell r="T1166">
            <v>0</v>
          </cell>
          <cell r="AG1166">
            <v>0</v>
          </cell>
          <cell r="AH1166">
            <v>0</v>
          </cell>
          <cell r="AI1166">
            <v>0</v>
          </cell>
          <cell r="AJ1166">
            <v>0</v>
          </cell>
        </row>
        <row r="1167">
          <cell r="Q1167">
            <v>-398788.3</v>
          </cell>
          <cell r="R1167">
            <v>-68677.25</v>
          </cell>
          <cell r="S1167">
            <v>-208677.25</v>
          </cell>
          <cell r="T1167">
            <v>-348677.25</v>
          </cell>
          <cell r="AG1167">
            <v>-262812.07749999996</v>
          </cell>
          <cell r="AH1167">
            <v>-258841.22666666665</v>
          </cell>
          <cell r="AI1167">
            <v>-252600.20000000004</v>
          </cell>
          <cell r="AJ1167">
            <v>-246359.17333333334</v>
          </cell>
        </row>
        <row r="1168">
          <cell r="Q1168">
            <v>53356</v>
          </cell>
          <cell r="R1168">
            <v>45356</v>
          </cell>
          <cell r="S1168">
            <v>1327356</v>
          </cell>
          <cell r="T1168">
            <v>955494</v>
          </cell>
          <cell r="AG1168">
            <v>-843774.8208333333</v>
          </cell>
          <cell r="AH1168">
            <v>-671668.82583333331</v>
          </cell>
          <cell r="AI1168">
            <v>-437146.16416666663</v>
          </cell>
          <cell r="AJ1168">
            <v>-234195.5</v>
          </cell>
        </row>
        <row r="1169">
          <cell r="Q1169">
            <v>-3725287</v>
          </cell>
          <cell r="R1169">
            <v>-4163092.12</v>
          </cell>
          <cell r="S1169">
            <v>-4868567.28</v>
          </cell>
          <cell r="T1169">
            <v>-5184513.0599999996</v>
          </cell>
          <cell r="AG1169">
            <v>-4129198.8716666666</v>
          </cell>
          <cell r="AH1169">
            <v>-4130707.2883333326</v>
          </cell>
          <cell r="AI1169">
            <v>-4149694.9445833336</v>
          </cell>
          <cell r="AJ1169">
            <v>-4181186.4983333331</v>
          </cell>
        </row>
        <row r="1170">
          <cell r="Q1170">
            <v>-999476.06</v>
          </cell>
          <cell r="R1170">
            <v>-1873038.83</v>
          </cell>
          <cell r="S1170">
            <v>-3788727.32</v>
          </cell>
          <cell r="T1170">
            <v>-4006125.79</v>
          </cell>
          <cell r="AG1170">
            <v>-1786205.6516666666</v>
          </cell>
          <cell r="AH1170">
            <v>-1786443.3358333334</v>
          </cell>
          <cell r="AI1170">
            <v>-1854618.9958333333</v>
          </cell>
          <cell r="AJ1170">
            <v>-1980157.4920833334</v>
          </cell>
        </row>
        <row r="1171">
          <cell r="Q1171">
            <v>0</v>
          </cell>
          <cell r="R1171">
            <v>0</v>
          </cell>
          <cell r="S1171">
            <v>0</v>
          </cell>
          <cell r="T1171">
            <v>0</v>
          </cell>
          <cell r="AG1171">
            <v>0</v>
          </cell>
          <cell r="AH1171">
            <v>0</v>
          </cell>
          <cell r="AI1171">
            <v>0</v>
          </cell>
          <cell r="AJ1171">
            <v>0</v>
          </cell>
        </row>
        <row r="1172">
          <cell r="Q1172">
            <v>-1184180.93</v>
          </cell>
          <cell r="R1172">
            <v>-1402233.98</v>
          </cell>
          <cell r="S1172">
            <v>-3061195.35</v>
          </cell>
          <cell r="T1172">
            <v>-4490665.0999999996</v>
          </cell>
          <cell r="AG1172">
            <v>-1979290.6291666667</v>
          </cell>
          <cell r="AH1172">
            <v>-1992858.3187499999</v>
          </cell>
          <cell r="AI1172">
            <v>-2036224.6658333335</v>
          </cell>
          <cell r="AJ1172">
            <v>-2140287.5366666671</v>
          </cell>
        </row>
        <row r="1173">
          <cell r="Q1173">
            <v>0</v>
          </cell>
          <cell r="R1173">
            <v>0</v>
          </cell>
          <cell r="S1173">
            <v>0</v>
          </cell>
          <cell r="T1173">
            <v>0</v>
          </cell>
          <cell r="AG1173">
            <v>0</v>
          </cell>
          <cell r="AH1173">
            <v>0</v>
          </cell>
          <cell r="AI1173">
            <v>0</v>
          </cell>
          <cell r="AJ1173">
            <v>0</v>
          </cell>
        </row>
        <row r="1174">
          <cell r="Q1174">
            <v>-132132.84</v>
          </cell>
          <cell r="R1174">
            <v>-132132.84</v>
          </cell>
          <cell r="S1174">
            <v>-132132.84</v>
          </cell>
          <cell r="T1174">
            <v>-132132.84</v>
          </cell>
          <cell r="AG1174">
            <v>-793528.41333333321</v>
          </cell>
          <cell r="AH1174">
            <v>-702475.64999999991</v>
          </cell>
          <cell r="AI1174">
            <v>-611422.8866666666</v>
          </cell>
          <cell r="AJ1174">
            <v>-520370.12333333323</v>
          </cell>
        </row>
        <row r="1175">
          <cell r="Q1175">
            <v>-1098.8699999999999</v>
          </cell>
          <cell r="R1175">
            <v>-1203.8499999999999</v>
          </cell>
          <cell r="S1175">
            <v>-1185.3599999999999</v>
          </cell>
          <cell r="T1175">
            <v>-1333.16</v>
          </cell>
          <cell r="AG1175">
            <v>-1944.3308333333334</v>
          </cell>
          <cell r="AH1175">
            <v>-1940.5474999999999</v>
          </cell>
          <cell r="AI1175">
            <v>-1885.0508333333335</v>
          </cell>
          <cell r="AJ1175">
            <v>-1791.2995833333334</v>
          </cell>
        </row>
        <row r="1176">
          <cell r="Q1176">
            <v>-125236.23</v>
          </cell>
          <cell r="R1176">
            <v>-97093.51</v>
          </cell>
          <cell r="S1176">
            <v>-53884.98</v>
          </cell>
          <cell r="T1176">
            <v>-173512.32000000001</v>
          </cell>
          <cell r="AG1176">
            <v>-127720.06958333334</v>
          </cell>
          <cell r="AH1176">
            <v>-130832.84166666667</v>
          </cell>
          <cell r="AI1176">
            <v>-133325.20500000002</v>
          </cell>
          <cell r="AJ1176">
            <v>-136603.89250000002</v>
          </cell>
        </row>
        <row r="1177">
          <cell r="Q1177">
            <v>-636014.97</v>
          </cell>
          <cell r="R1177">
            <v>-188841.77</v>
          </cell>
          <cell r="S1177">
            <v>-302691.63</v>
          </cell>
          <cell r="T1177">
            <v>-414244.35</v>
          </cell>
          <cell r="AG1177">
            <v>-238205.67124999998</v>
          </cell>
          <cell r="AH1177">
            <v>-258597.32458333333</v>
          </cell>
          <cell r="AI1177">
            <v>-270137.24208333332</v>
          </cell>
          <cell r="AJ1177">
            <v>-279151.74666666664</v>
          </cell>
        </row>
        <row r="1178">
          <cell r="Q1178">
            <v>-92229.47</v>
          </cell>
          <cell r="R1178">
            <v>-76757.25</v>
          </cell>
          <cell r="S1178">
            <v>-73601.34</v>
          </cell>
          <cell r="T1178">
            <v>-103984.42</v>
          </cell>
          <cell r="AG1178">
            <v>-56158.251250000001</v>
          </cell>
          <cell r="AH1178">
            <v>-58489.914166666662</v>
          </cell>
          <cell r="AI1178">
            <v>-60603.145416666674</v>
          </cell>
          <cell r="AJ1178">
            <v>-63187.496666666666</v>
          </cell>
        </row>
        <row r="1179">
          <cell r="Q1179">
            <v>-1016253</v>
          </cell>
          <cell r="R1179">
            <v>-1129170</v>
          </cell>
          <cell r="S1179">
            <v>-1242087</v>
          </cell>
          <cell r="T1179">
            <v>-1355004</v>
          </cell>
          <cell r="AG1179">
            <v>-1895411.7083333333</v>
          </cell>
          <cell r="AH1179">
            <v>-1786814.75</v>
          </cell>
          <cell r="AI1179">
            <v>-1678190.0416666667</v>
          </cell>
          <cell r="AJ1179">
            <v>-1624616.625</v>
          </cell>
        </row>
        <row r="1180">
          <cell r="Q1180">
            <v>-2869</v>
          </cell>
          <cell r="R1180">
            <v>-311.39999999999998</v>
          </cell>
          <cell r="S1180">
            <v>-1561.4</v>
          </cell>
          <cell r="T1180">
            <v>-14314.4</v>
          </cell>
          <cell r="AG1180">
            <v>-3361.6520833333329</v>
          </cell>
          <cell r="AH1180">
            <v>-3413.8724999999999</v>
          </cell>
          <cell r="AI1180">
            <v>-3445.8741666666665</v>
          </cell>
          <cell r="AJ1180">
            <v>-3470.2874999999999</v>
          </cell>
        </row>
        <row r="1181">
          <cell r="Q1181">
            <v>-322.33999999999997</v>
          </cell>
          <cell r="R1181">
            <v>-353.13</v>
          </cell>
          <cell r="S1181">
            <v>-347.71</v>
          </cell>
          <cell r="T1181">
            <v>-391.06</v>
          </cell>
          <cell r="AG1181">
            <v>-570.33708333333323</v>
          </cell>
          <cell r="AH1181">
            <v>-569.22749999999996</v>
          </cell>
          <cell r="AI1181">
            <v>-552.94875000000002</v>
          </cell>
          <cell r="AJ1181">
            <v>-525.44875000000002</v>
          </cell>
        </row>
        <row r="1182">
          <cell r="AG1182">
            <v>0</v>
          </cell>
          <cell r="AH1182">
            <v>0</v>
          </cell>
          <cell r="AI1182">
            <v>0</v>
          </cell>
          <cell r="AJ1182">
            <v>0</v>
          </cell>
        </row>
        <row r="1183">
          <cell r="Q1183">
            <v>0</v>
          </cell>
          <cell r="R1183">
            <v>0</v>
          </cell>
          <cell r="S1183">
            <v>0</v>
          </cell>
          <cell r="T1183">
            <v>0</v>
          </cell>
          <cell r="AG1183">
            <v>0</v>
          </cell>
          <cell r="AH1183">
            <v>0</v>
          </cell>
          <cell r="AI1183">
            <v>0</v>
          </cell>
          <cell r="AJ1183">
            <v>0</v>
          </cell>
        </row>
        <row r="1184">
          <cell r="Q1184">
            <v>0</v>
          </cell>
          <cell r="R1184">
            <v>0</v>
          </cell>
          <cell r="S1184">
            <v>0</v>
          </cell>
          <cell r="T1184">
            <v>0</v>
          </cell>
          <cell r="AG1184">
            <v>0</v>
          </cell>
          <cell r="AH1184">
            <v>0</v>
          </cell>
          <cell r="AI1184">
            <v>0</v>
          </cell>
          <cell r="AJ1184">
            <v>0</v>
          </cell>
        </row>
        <row r="1185">
          <cell r="Q1185">
            <v>0</v>
          </cell>
          <cell r="R1185">
            <v>0</v>
          </cell>
          <cell r="S1185">
            <v>0</v>
          </cell>
          <cell r="T1185">
            <v>0</v>
          </cell>
          <cell r="AG1185">
            <v>0</v>
          </cell>
          <cell r="AH1185">
            <v>0</v>
          </cell>
          <cell r="AI1185">
            <v>0</v>
          </cell>
          <cell r="AJ1185">
            <v>0</v>
          </cell>
        </row>
        <row r="1186">
          <cell r="Q1186">
            <v>0</v>
          </cell>
          <cell r="R1186">
            <v>0</v>
          </cell>
          <cell r="S1186">
            <v>0</v>
          </cell>
          <cell r="T1186">
            <v>0</v>
          </cell>
          <cell r="AG1186">
            <v>0</v>
          </cell>
          <cell r="AH1186">
            <v>0</v>
          </cell>
          <cell r="AI1186">
            <v>0</v>
          </cell>
          <cell r="AJ1186">
            <v>0</v>
          </cell>
        </row>
        <row r="1187">
          <cell r="Q1187">
            <v>-199375</v>
          </cell>
          <cell r="R1187">
            <v>-398750</v>
          </cell>
          <cell r="S1187">
            <v>-598125</v>
          </cell>
          <cell r="T1187">
            <v>-797500</v>
          </cell>
          <cell r="AG1187">
            <v>-697812.5</v>
          </cell>
          <cell r="AH1187">
            <v>-697812.5</v>
          </cell>
          <cell r="AI1187">
            <v>-697812.5</v>
          </cell>
          <cell r="AJ1187">
            <v>-697812.5</v>
          </cell>
        </row>
        <row r="1188">
          <cell r="Q1188">
            <v>0</v>
          </cell>
          <cell r="R1188">
            <v>0</v>
          </cell>
          <cell r="S1188">
            <v>0</v>
          </cell>
          <cell r="T1188">
            <v>0</v>
          </cell>
          <cell r="AG1188">
            <v>0</v>
          </cell>
          <cell r="AH1188">
            <v>0</v>
          </cell>
          <cell r="AI1188">
            <v>0</v>
          </cell>
          <cell r="AJ1188">
            <v>0</v>
          </cell>
        </row>
        <row r="1189">
          <cell r="Q1189">
            <v>0</v>
          </cell>
          <cell r="R1189">
            <v>0</v>
          </cell>
          <cell r="S1189">
            <v>0</v>
          </cell>
          <cell r="T1189">
            <v>0</v>
          </cell>
          <cell r="AG1189">
            <v>0</v>
          </cell>
          <cell r="AH1189">
            <v>0</v>
          </cell>
          <cell r="AI1189">
            <v>0</v>
          </cell>
          <cell r="AJ1189">
            <v>0</v>
          </cell>
        </row>
        <row r="1190">
          <cell r="Q1190">
            <v>0</v>
          </cell>
          <cell r="R1190">
            <v>0</v>
          </cell>
          <cell r="S1190">
            <v>0</v>
          </cell>
          <cell r="T1190">
            <v>0</v>
          </cell>
          <cell r="AG1190">
            <v>0</v>
          </cell>
          <cell r="AH1190">
            <v>0</v>
          </cell>
          <cell r="AI1190">
            <v>0</v>
          </cell>
          <cell r="AJ1190">
            <v>0</v>
          </cell>
        </row>
        <row r="1191">
          <cell r="Q1191">
            <v>0</v>
          </cell>
          <cell r="R1191">
            <v>0</v>
          </cell>
          <cell r="S1191">
            <v>0</v>
          </cell>
          <cell r="T1191">
            <v>0</v>
          </cell>
          <cell r="AG1191">
            <v>0</v>
          </cell>
          <cell r="AH1191">
            <v>0</v>
          </cell>
          <cell r="AI1191">
            <v>0</v>
          </cell>
          <cell r="AJ1191">
            <v>0</v>
          </cell>
        </row>
        <row r="1192">
          <cell r="Q1192">
            <v>0</v>
          </cell>
          <cell r="R1192">
            <v>0</v>
          </cell>
          <cell r="S1192">
            <v>0</v>
          </cell>
          <cell r="T1192">
            <v>0</v>
          </cell>
          <cell r="AG1192">
            <v>0</v>
          </cell>
          <cell r="AH1192">
            <v>0</v>
          </cell>
          <cell r="AI1192">
            <v>0</v>
          </cell>
          <cell r="AJ1192">
            <v>0</v>
          </cell>
        </row>
        <row r="1193">
          <cell r="Q1193">
            <v>0</v>
          </cell>
          <cell r="R1193">
            <v>0</v>
          </cell>
          <cell r="S1193">
            <v>0</v>
          </cell>
          <cell r="T1193">
            <v>0</v>
          </cell>
          <cell r="AG1193">
            <v>-269270.83333333331</v>
          </cell>
          <cell r="AH1193">
            <v>-235611.97916666666</v>
          </cell>
          <cell r="AI1193">
            <v>-188489.58333333334</v>
          </cell>
          <cell r="AJ1193">
            <v>-127903.64583333333</v>
          </cell>
        </row>
        <row r="1194">
          <cell r="Q1194">
            <v>0</v>
          </cell>
          <cell r="R1194">
            <v>0</v>
          </cell>
          <cell r="S1194">
            <v>0</v>
          </cell>
          <cell r="T1194">
            <v>0</v>
          </cell>
          <cell r="AG1194">
            <v>0</v>
          </cell>
          <cell r="AH1194">
            <v>0</v>
          </cell>
          <cell r="AI1194">
            <v>0</v>
          </cell>
          <cell r="AJ1194">
            <v>0</v>
          </cell>
        </row>
        <row r="1195">
          <cell r="Q1195">
            <v>0</v>
          </cell>
          <cell r="R1195">
            <v>0</v>
          </cell>
          <cell r="S1195">
            <v>0</v>
          </cell>
          <cell r="T1195">
            <v>0</v>
          </cell>
          <cell r="AG1195">
            <v>-235625</v>
          </cell>
          <cell r="AH1195">
            <v>-206171.875</v>
          </cell>
          <cell r="AI1195">
            <v>-164937.5</v>
          </cell>
          <cell r="AJ1195">
            <v>-111921.875</v>
          </cell>
        </row>
        <row r="1196">
          <cell r="Q1196">
            <v>0</v>
          </cell>
          <cell r="R1196">
            <v>0</v>
          </cell>
          <cell r="S1196">
            <v>0</v>
          </cell>
          <cell r="T1196">
            <v>0</v>
          </cell>
          <cell r="AG1196">
            <v>-30187.5</v>
          </cell>
          <cell r="AH1196">
            <v>-26687.5</v>
          </cell>
          <cell r="AI1196">
            <v>-21437.5</v>
          </cell>
          <cell r="AJ1196">
            <v>-14437.5</v>
          </cell>
        </row>
        <row r="1197">
          <cell r="Q1197">
            <v>0</v>
          </cell>
          <cell r="R1197">
            <v>0</v>
          </cell>
          <cell r="S1197">
            <v>0</v>
          </cell>
          <cell r="T1197">
            <v>0</v>
          </cell>
          <cell r="AG1197">
            <v>-847048.86875000002</v>
          </cell>
          <cell r="AH1197">
            <v>-785069.65833333333</v>
          </cell>
          <cell r="AI1197">
            <v>-681771.00208333333</v>
          </cell>
          <cell r="AJ1197">
            <v>-537152.9</v>
          </cell>
        </row>
        <row r="1198">
          <cell r="Q1198">
            <v>0</v>
          </cell>
          <cell r="R1198">
            <v>0</v>
          </cell>
          <cell r="S1198">
            <v>0</v>
          </cell>
          <cell r="T1198">
            <v>0</v>
          </cell>
          <cell r="AG1198">
            <v>-70353.737083333326</v>
          </cell>
          <cell r="AH1198">
            <v>-62196.776666666672</v>
          </cell>
          <cell r="AI1198">
            <v>-49961.34375</v>
          </cell>
          <cell r="AJ1198">
            <v>-33647.438333333332</v>
          </cell>
        </row>
        <row r="1199">
          <cell r="Q1199">
            <v>0</v>
          </cell>
          <cell r="R1199">
            <v>0</v>
          </cell>
          <cell r="S1199">
            <v>0</v>
          </cell>
          <cell r="T1199">
            <v>0</v>
          </cell>
          <cell r="AG1199">
            <v>-229712.54166666666</v>
          </cell>
          <cell r="AH1199">
            <v>-196212.80208333334</v>
          </cell>
          <cell r="AI1199">
            <v>-181855.77083333334</v>
          </cell>
          <cell r="AJ1199">
            <v>-157927.38541666666</v>
          </cell>
        </row>
        <row r="1200">
          <cell r="Q1200">
            <v>0</v>
          </cell>
          <cell r="R1200">
            <v>0</v>
          </cell>
          <cell r="S1200">
            <v>0</v>
          </cell>
          <cell r="T1200">
            <v>0</v>
          </cell>
          <cell r="AG1200">
            <v>0</v>
          </cell>
          <cell r="AH1200">
            <v>0</v>
          </cell>
          <cell r="AI1200">
            <v>0</v>
          </cell>
          <cell r="AJ1200">
            <v>0</v>
          </cell>
        </row>
        <row r="1201">
          <cell r="Q1201">
            <v>0</v>
          </cell>
          <cell r="R1201">
            <v>0</v>
          </cell>
          <cell r="S1201">
            <v>0</v>
          </cell>
          <cell r="T1201">
            <v>0</v>
          </cell>
          <cell r="AG1201">
            <v>-304361.97916666669</v>
          </cell>
          <cell r="AH1201">
            <v>-275716.14583333331</v>
          </cell>
          <cell r="AI1201">
            <v>-232747.39583333334</v>
          </cell>
          <cell r="AJ1201">
            <v>-175455.72916666666</v>
          </cell>
        </row>
        <row r="1202">
          <cell r="Q1202">
            <v>0</v>
          </cell>
          <cell r="R1202">
            <v>0</v>
          </cell>
          <cell r="S1202">
            <v>0</v>
          </cell>
          <cell r="T1202">
            <v>0</v>
          </cell>
          <cell r="AG1202">
            <v>-20637.5</v>
          </cell>
          <cell r="AH1202">
            <v>-18037.5</v>
          </cell>
          <cell r="AI1202">
            <v>-14787.5</v>
          </cell>
          <cell r="AJ1202">
            <v>-12837.5</v>
          </cell>
        </row>
        <row r="1203">
          <cell r="Q1203">
            <v>-66660.2</v>
          </cell>
          <cell r="R1203">
            <v>-85706.03</v>
          </cell>
          <cell r="S1203">
            <v>-104751.86</v>
          </cell>
          <cell r="T1203">
            <v>-9522.69</v>
          </cell>
          <cell r="AG1203">
            <v>-57137.303333333337</v>
          </cell>
          <cell r="AH1203">
            <v>-57137.30000000001</v>
          </cell>
          <cell r="AI1203">
            <v>-57137.296666666669</v>
          </cell>
          <cell r="AJ1203">
            <v>-57137.293333333328</v>
          </cell>
        </row>
        <row r="1204">
          <cell r="Q1204">
            <v>0</v>
          </cell>
          <cell r="R1204">
            <v>0</v>
          </cell>
          <cell r="S1204">
            <v>0</v>
          </cell>
          <cell r="T1204">
            <v>0</v>
          </cell>
          <cell r="AG1204">
            <v>-69563.537916666668</v>
          </cell>
          <cell r="AH1204">
            <v>-60799.634166666663</v>
          </cell>
          <cell r="AI1204">
            <v>-49844.757916666662</v>
          </cell>
          <cell r="AJ1204">
            <v>-43271.825833333336</v>
          </cell>
        </row>
        <row r="1205">
          <cell r="Q1205">
            <v>0</v>
          </cell>
          <cell r="R1205">
            <v>0</v>
          </cell>
          <cell r="S1205">
            <v>0</v>
          </cell>
          <cell r="T1205">
            <v>0</v>
          </cell>
          <cell r="AG1205">
            <v>-20604.427083333332</v>
          </cell>
          <cell r="AH1205">
            <v>-18008.59375</v>
          </cell>
          <cell r="AI1205">
            <v>-14763.802083333334</v>
          </cell>
          <cell r="AJ1205">
            <v>-12816.927083333334</v>
          </cell>
        </row>
        <row r="1206">
          <cell r="Q1206">
            <v>-59762.5</v>
          </cell>
          <cell r="R1206">
            <v>-76837.5</v>
          </cell>
          <cell r="S1206">
            <v>-93912.5</v>
          </cell>
          <cell r="T1206">
            <v>-8537.5</v>
          </cell>
          <cell r="AG1206">
            <v>-51225</v>
          </cell>
          <cell r="AH1206">
            <v>-51225</v>
          </cell>
          <cell r="AI1206">
            <v>-51225</v>
          </cell>
          <cell r="AJ1206">
            <v>-51225</v>
          </cell>
        </row>
        <row r="1207">
          <cell r="Q1207">
            <v>0</v>
          </cell>
          <cell r="R1207">
            <v>0</v>
          </cell>
          <cell r="S1207">
            <v>0</v>
          </cell>
          <cell r="T1207">
            <v>0</v>
          </cell>
          <cell r="AG1207">
            <v>-277812.5</v>
          </cell>
          <cell r="AH1207">
            <v>-242812.5</v>
          </cell>
          <cell r="AI1207">
            <v>-199062.5</v>
          </cell>
          <cell r="AJ1207">
            <v>-172812.5</v>
          </cell>
        </row>
        <row r="1208">
          <cell r="Q1208">
            <v>-18987.5</v>
          </cell>
          <cell r="R1208">
            <v>-24412.5</v>
          </cell>
          <cell r="S1208">
            <v>-29837.5</v>
          </cell>
          <cell r="T1208">
            <v>-2712.5</v>
          </cell>
          <cell r="AG1208">
            <v>-16275</v>
          </cell>
          <cell r="AH1208">
            <v>-16275</v>
          </cell>
          <cell r="AI1208">
            <v>-16275</v>
          </cell>
          <cell r="AJ1208">
            <v>-16275</v>
          </cell>
        </row>
        <row r="1209">
          <cell r="Q1209">
            <v>0</v>
          </cell>
          <cell r="R1209">
            <v>0</v>
          </cell>
          <cell r="S1209">
            <v>0</v>
          </cell>
          <cell r="T1209">
            <v>0</v>
          </cell>
          <cell r="AG1209">
            <v>-45811.374166666668</v>
          </cell>
          <cell r="AH1209">
            <v>-39986.13416666667</v>
          </cell>
          <cell r="AI1209">
            <v>-32662.977500000005</v>
          </cell>
          <cell r="AJ1209">
            <v>-28335.654166666671</v>
          </cell>
        </row>
        <row r="1210">
          <cell r="Q1210">
            <v>-151228.95000000001</v>
          </cell>
          <cell r="R1210">
            <v>-194437.28</v>
          </cell>
          <cell r="S1210">
            <v>-237645.61</v>
          </cell>
          <cell r="T1210">
            <v>-21603.94</v>
          </cell>
          <cell r="AG1210">
            <v>-129624.80333333333</v>
          </cell>
          <cell r="AH1210">
            <v>-129624.8</v>
          </cell>
          <cell r="AI1210">
            <v>-129624.79666666668</v>
          </cell>
          <cell r="AJ1210">
            <v>-129624.79333333333</v>
          </cell>
        </row>
        <row r="1211">
          <cell r="Q1211">
            <v>-177041.45</v>
          </cell>
          <cell r="R1211">
            <v>-227624.78</v>
          </cell>
          <cell r="S1211">
            <v>-278208.11</v>
          </cell>
          <cell r="T1211">
            <v>-25291.439999999999</v>
          </cell>
          <cell r="AG1211">
            <v>-151749.80333333332</v>
          </cell>
          <cell r="AH1211">
            <v>-151749.80000000002</v>
          </cell>
          <cell r="AI1211">
            <v>-151749.79666666666</v>
          </cell>
          <cell r="AJ1211">
            <v>-151749.79333333333</v>
          </cell>
        </row>
        <row r="1212">
          <cell r="Q1212">
            <v>-201250</v>
          </cell>
          <cell r="R1212">
            <v>-258750</v>
          </cell>
          <cell r="S1212">
            <v>-316250</v>
          </cell>
          <cell r="T1212">
            <v>-28750</v>
          </cell>
          <cell r="AG1212">
            <v>-172500</v>
          </cell>
          <cell r="AH1212">
            <v>-172500</v>
          </cell>
          <cell r="AI1212">
            <v>-172500</v>
          </cell>
          <cell r="AJ1212">
            <v>-172500</v>
          </cell>
        </row>
        <row r="1213">
          <cell r="Q1213">
            <v>-161466.45000000001</v>
          </cell>
          <cell r="R1213">
            <v>-207599.78</v>
          </cell>
          <cell r="S1213">
            <v>-253733.11</v>
          </cell>
          <cell r="T1213">
            <v>-23066.44</v>
          </cell>
          <cell r="AG1213">
            <v>-138399.80333333332</v>
          </cell>
          <cell r="AH1213">
            <v>-138399.80000000002</v>
          </cell>
          <cell r="AI1213">
            <v>-138399.79666666666</v>
          </cell>
          <cell r="AJ1213">
            <v>-138399.79333333333</v>
          </cell>
        </row>
        <row r="1214">
          <cell r="Q1214">
            <v>-60550</v>
          </cell>
          <cell r="R1214">
            <v>-77850</v>
          </cell>
          <cell r="S1214">
            <v>-95150</v>
          </cell>
          <cell r="T1214">
            <v>-8650</v>
          </cell>
          <cell r="AG1214">
            <v>-51900</v>
          </cell>
          <cell r="AH1214">
            <v>-51900</v>
          </cell>
          <cell r="AI1214">
            <v>-51900</v>
          </cell>
          <cell r="AJ1214">
            <v>-51900</v>
          </cell>
        </row>
        <row r="1215">
          <cell r="Q1215">
            <v>-404250</v>
          </cell>
          <cell r="R1215">
            <v>-519750</v>
          </cell>
          <cell r="S1215">
            <v>-635250</v>
          </cell>
          <cell r="T1215">
            <v>-57750</v>
          </cell>
          <cell r="AG1215">
            <v>-346500</v>
          </cell>
          <cell r="AH1215">
            <v>-346500</v>
          </cell>
          <cell r="AI1215">
            <v>-346500</v>
          </cell>
          <cell r="AJ1215">
            <v>-346500</v>
          </cell>
        </row>
        <row r="1216">
          <cell r="Q1216">
            <v>-409500</v>
          </cell>
          <cell r="R1216">
            <v>-526500</v>
          </cell>
          <cell r="S1216">
            <v>-643500</v>
          </cell>
          <cell r="T1216">
            <v>-58500</v>
          </cell>
          <cell r="AG1216">
            <v>-351000</v>
          </cell>
          <cell r="AH1216">
            <v>-351000</v>
          </cell>
          <cell r="AI1216">
            <v>-351000</v>
          </cell>
          <cell r="AJ1216">
            <v>-351000</v>
          </cell>
        </row>
        <row r="1217">
          <cell r="Q1217">
            <v>-102666.45</v>
          </cell>
          <cell r="R1217">
            <v>-131999.78</v>
          </cell>
          <cell r="S1217">
            <v>-161333.10999999999</v>
          </cell>
          <cell r="T1217">
            <v>-14666.44</v>
          </cell>
          <cell r="AG1217">
            <v>-87999.80333333333</v>
          </cell>
          <cell r="AH1217">
            <v>-87999.8</v>
          </cell>
          <cell r="AI1217">
            <v>-87999.796666666676</v>
          </cell>
          <cell r="AJ1217">
            <v>-87999.793333333335</v>
          </cell>
        </row>
        <row r="1218">
          <cell r="Q1218">
            <v>-145366.45000000001</v>
          </cell>
          <cell r="R1218">
            <v>-186899.78</v>
          </cell>
          <cell r="S1218">
            <v>-228433.11</v>
          </cell>
          <cell r="T1218">
            <v>-20766.439999999999</v>
          </cell>
          <cell r="AG1218">
            <v>-124599.80333333333</v>
          </cell>
          <cell r="AH1218">
            <v>-124599.8</v>
          </cell>
          <cell r="AI1218">
            <v>-124599.79666666668</v>
          </cell>
          <cell r="AJ1218">
            <v>-124599.79333333333</v>
          </cell>
        </row>
        <row r="1219">
          <cell r="Q1219">
            <v>-214375</v>
          </cell>
          <cell r="R1219">
            <v>-275625</v>
          </cell>
          <cell r="S1219">
            <v>-336875</v>
          </cell>
          <cell r="T1219">
            <v>-30625</v>
          </cell>
          <cell r="AG1219">
            <v>-183750</v>
          </cell>
          <cell r="AH1219">
            <v>-183750</v>
          </cell>
          <cell r="AI1219">
            <v>-183750</v>
          </cell>
          <cell r="AJ1219">
            <v>-183750</v>
          </cell>
        </row>
        <row r="1220">
          <cell r="Q1220">
            <v>-42933.55</v>
          </cell>
          <cell r="R1220">
            <v>-55200.22</v>
          </cell>
          <cell r="S1220">
            <v>-67466.89</v>
          </cell>
          <cell r="T1220">
            <v>-6133.56</v>
          </cell>
          <cell r="AG1220">
            <v>-36800.196666666663</v>
          </cell>
          <cell r="AH1220">
            <v>-36800.200000000004</v>
          </cell>
          <cell r="AI1220">
            <v>-36800.203333333331</v>
          </cell>
          <cell r="AJ1220">
            <v>-36800.206666666658</v>
          </cell>
        </row>
        <row r="1221">
          <cell r="Q1221">
            <v>-57837.5</v>
          </cell>
          <cell r="R1221">
            <v>-74362.5</v>
          </cell>
          <cell r="S1221">
            <v>-90887.5</v>
          </cell>
          <cell r="T1221">
            <v>-8262.5</v>
          </cell>
          <cell r="AG1221">
            <v>-49575</v>
          </cell>
          <cell r="AH1221">
            <v>-49575</v>
          </cell>
          <cell r="AI1221">
            <v>-49575</v>
          </cell>
          <cell r="AJ1221">
            <v>-49575</v>
          </cell>
        </row>
        <row r="1222">
          <cell r="Q1222">
            <v>-96541.45</v>
          </cell>
          <cell r="R1222">
            <v>-124124.78</v>
          </cell>
          <cell r="S1222">
            <v>-151708.10999999999</v>
          </cell>
          <cell r="T1222">
            <v>-13791.44</v>
          </cell>
          <cell r="AG1222">
            <v>-82749.80333333333</v>
          </cell>
          <cell r="AH1222">
            <v>-82749.8</v>
          </cell>
          <cell r="AI1222">
            <v>-82749.796666666676</v>
          </cell>
          <cell r="AJ1222">
            <v>-82749.79333333332</v>
          </cell>
        </row>
        <row r="1223">
          <cell r="Q1223">
            <v>-312812.5</v>
          </cell>
          <cell r="R1223">
            <v>-402187.5</v>
          </cell>
          <cell r="S1223">
            <v>-491562.5</v>
          </cell>
          <cell r="T1223">
            <v>-44687.5</v>
          </cell>
          <cell r="AG1223">
            <v>-268125</v>
          </cell>
          <cell r="AH1223">
            <v>-268125</v>
          </cell>
          <cell r="AI1223">
            <v>-268125</v>
          </cell>
          <cell r="AJ1223">
            <v>-268125</v>
          </cell>
        </row>
        <row r="1224">
          <cell r="Q1224">
            <v>-191916.45</v>
          </cell>
          <cell r="R1224">
            <v>-246749.78</v>
          </cell>
          <cell r="S1224">
            <v>-301583.11</v>
          </cell>
          <cell r="T1224">
            <v>-27416.44</v>
          </cell>
          <cell r="AG1224">
            <v>-164499.80333333332</v>
          </cell>
          <cell r="AH1224">
            <v>-164499.80000000002</v>
          </cell>
          <cell r="AI1224">
            <v>-164499.79666666663</v>
          </cell>
          <cell r="AJ1224">
            <v>-164499.79333333331</v>
          </cell>
        </row>
        <row r="1225">
          <cell r="Q1225">
            <v>-42000</v>
          </cell>
          <cell r="R1225">
            <v>-54000</v>
          </cell>
          <cell r="S1225">
            <v>-66000</v>
          </cell>
          <cell r="T1225">
            <v>-6000</v>
          </cell>
          <cell r="AG1225">
            <v>-36000</v>
          </cell>
          <cell r="AH1225">
            <v>-36000</v>
          </cell>
          <cell r="AI1225">
            <v>-36000</v>
          </cell>
          <cell r="AJ1225">
            <v>-36000</v>
          </cell>
        </row>
        <row r="1226">
          <cell r="Q1226">
            <v>-932707.49</v>
          </cell>
          <cell r="R1226">
            <v>-84790.82</v>
          </cell>
          <cell r="S1226">
            <v>-254374.15</v>
          </cell>
          <cell r="T1226">
            <v>-423957.48</v>
          </cell>
          <cell r="AG1226">
            <v>-508749.1766666667</v>
          </cell>
          <cell r="AH1226">
            <v>-508749.17333333334</v>
          </cell>
          <cell r="AI1226">
            <v>-508749.17</v>
          </cell>
          <cell r="AJ1226">
            <v>-508749.16666666674</v>
          </cell>
        </row>
        <row r="1227">
          <cell r="Q1227">
            <v>-3552082.53</v>
          </cell>
          <cell r="R1227">
            <v>-322915.86</v>
          </cell>
          <cell r="S1227">
            <v>-968749.19</v>
          </cell>
          <cell r="T1227">
            <v>-1614582.52</v>
          </cell>
          <cell r="AG1227">
            <v>-1937499.2166666668</v>
          </cell>
          <cell r="AH1227">
            <v>-1937499.2133333331</v>
          </cell>
          <cell r="AI1227">
            <v>-1937499.21</v>
          </cell>
          <cell r="AJ1227">
            <v>-1937499.2066666668</v>
          </cell>
        </row>
        <row r="1228">
          <cell r="Q1228">
            <v>0</v>
          </cell>
          <cell r="R1228">
            <v>0</v>
          </cell>
          <cell r="S1228">
            <v>0</v>
          </cell>
          <cell r="T1228">
            <v>0</v>
          </cell>
          <cell r="AG1228">
            <v>-63380.137916666667</v>
          </cell>
          <cell r="AH1228">
            <v>-54432.344583333346</v>
          </cell>
          <cell r="AI1228">
            <v>-51449.82958333334</v>
          </cell>
          <cell r="AJ1228">
            <v>-45484.676249999997</v>
          </cell>
        </row>
        <row r="1229">
          <cell r="Q1229">
            <v>0</v>
          </cell>
          <cell r="R1229">
            <v>0</v>
          </cell>
          <cell r="S1229">
            <v>0</v>
          </cell>
          <cell r="T1229">
            <v>0</v>
          </cell>
          <cell r="AG1229">
            <v>-88958.333333333328</v>
          </cell>
          <cell r="AH1229">
            <v>-71458.333333333328</v>
          </cell>
          <cell r="AI1229">
            <v>-65625</v>
          </cell>
          <cell r="AJ1229">
            <v>-53958.333333333336</v>
          </cell>
        </row>
        <row r="1230">
          <cell r="Q1230">
            <v>0</v>
          </cell>
          <cell r="R1230">
            <v>0</v>
          </cell>
          <cell r="S1230">
            <v>0</v>
          </cell>
          <cell r="T1230">
            <v>0</v>
          </cell>
          <cell r="AG1230">
            <v>0</v>
          </cell>
          <cell r="AH1230">
            <v>0</v>
          </cell>
          <cell r="AI1230">
            <v>0</v>
          </cell>
          <cell r="AJ1230">
            <v>0</v>
          </cell>
        </row>
        <row r="1231">
          <cell r="Q1231">
            <v>-1699316.75</v>
          </cell>
          <cell r="R1231">
            <v>-154483.42000000001</v>
          </cell>
          <cell r="S1231">
            <v>-463450.09</v>
          </cell>
          <cell r="T1231">
            <v>-772416.76</v>
          </cell>
          <cell r="AG1231">
            <v>-926900.09</v>
          </cell>
          <cell r="AH1231">
            <v>-926900.08708333329</v>
          </cell>
          <cell r="AI1231">
            <v>-926900.08499999996</v>
          </cell>
          <cell r="AJ1231">
            <v>-926900.08375000011</v>
          </cell>
        </row>
        <row r="1232">
          <cell r="Q1232">
            <v>0</v>
          </cell>
          <cell r="R1232">
            <v>0</v>
          </cell>
          <cell r="S1232">
            <v>0</v>
          </cell>
          <cell r="T1232">
            <v>0</v>
          </cell>
          <cell r="AG1232">
            <v>0</v>
          </cell>
          <cell r="AH1232">
            <v>0</v>
          </cell>
          <cell r="AI1232">
            <v>0</v>
          </cell>
          <cell r="AJ1232">
            <v>0</v>
          </cell>
        </row>
        <row r="1233">
          <cell r="Q1233">
            <v>0</v>
          </cell>
          <cell r="R1233">
            <v>0</v>
          </cell>
          <cell r="S1233">
            <v>0</v>
          </cell>
          <cell r="T1233">
            <v>0</v>
          </cell>
          <cell r="AG1233">
            <v>0</v>
          </cell>
          <cell r="AH1233">
            <v>0</v>
          </cell>
          <cell r="AI1233">
            <v>0</v>
          </cell>
          <cell r="AJ1233">
            <v>0</v>
          </cell>
        </row>
        <row r="1234">
          <cell r="Q1234">
            <v>0</v>
          </cell>
          <cell r="R1234">
            <v>0</v>
          </cell>
          <cell r="S1234">
            <v>0</v>
          </cell>
          <cell r="T1234">
            <v>0</v>
          </cell>
          <cell r="AG1234">
            <v>0</v>
          </cell>
          <cell r="AH1234">
            <v>0</v>
          </cell>
          <cell r="AI1234">
            <v>0</v>
          </cell>
          <cell r="AJ1234">
            <v>0</v>
          </cell>
        </row>
        <row r="1235">
          <cell r="Q1235">
            <v>0</v>
          </cell>
          <cell r="R1235">
            <v>0</v>
          </cell>
          <cell r="S1235">
            <v>0</v>
          </cell>
          <cell r="T1235">
            <v>0</v>
          </cell>
          <cell r="AG1235">
            <v>0</v>
          </cell>
          <cell r="AH1235">
            <v>0</v>
          </cell>
          <cell r="AI1235">
            <v>0</v>
          </cell>
          <cell r="AJ1235">
            <v>0</v>
          </cell>
        </row>
        <row r="1236">
          <cell r="Q1236">
            <v>0</v>
          </cell>
          <cell r="R1236">
            <v>0</v>
          </cell>
          <cell r="S1236">
            <v>0</v>
          </cell>
          <cell r="T1236">
            <v>0</v>
          </cell>
          <cell r="AG1236">
            <v>0</v>
          </cell>
          <cell r="AH1236">
            <v>0</v>
          </cell>
          <cell r="AI1236">
            <v>0</v>
          </cell>
          <cell r="AJ1236">
            <v>0</v>
          </cell>
        </row>
        <row r="1237">
          <cell r="Q1237">
            <v>0</v>
          </cell>
          <cell r="R1237">
            <v>0</v>
          </cell>
          <cell r="S1237">
            <v>0</v>
          </cell>
          <cell r="T1237">
            <v>0</v>
          </cell>
          <cell r="AG1237">
            <v>0</v>
          </cell>
          <cell r="AH1237">
            <v>0</v>
          </cell>
          <cell r="AI1237">
            <v>0</v>
          </cell>
          <cell r="AJ1237">
            <v>0</v>
          </cell>
        </row>
        <row r="1238">
          <cell r="Q1238">
            <v>0</v>
          </cell>
          <cell r="R1238">
            <v>0</v>
          </cell>
          <cell r="S1238">
            <v>0</v>
          </cell>
          <cell r="T1238">
            <v>0</v>
          </cell>
          <cell r="AG1238">
            <v>-122438.86291666667</v>
          </cell>
          <cell r="AH1238">
            <v>-82729.81041666666</v>
          </cell>
          <cell r="AI1238">
            <v>-29782.911250000001</v>
          </cell>
          <cell r="AJ1238">
            <v>0</v>
          </cell>
        </row>
        <row r="1239">
          <cell r="Q1239">
            <v>-802132.01</v>
          </cell>
          <cell r="R1239">
            <v>-1122965.3400000001</v>
          </cell>
          <cell r="S1239">
            <v>-1443798.67</v>
          </cell>
          <cell r="T1239">
            <v>-1764632</v>
          </cell>
          <cell r="AG1239">
            <v>-962548.69666666666</v>
          </cell>
          <cell r="AH1239">
            <v>-962548.69333333324</v>
          </cell>
          <cell r="AI1239">
            <v>-962548.69</v>
          </cell>
          <cell r="AJ1239">
            <v>-962548.68666666653</v>
          </cell>
        </row>
        <row r="1240">
          <cell r="Q1240">
            <v>0</v>
          </cell>
          <cell r="R1240">
            <v>0</v>
          </cell>
          <cell r="S1240">
            <v>0</v>
          </cell>
          <cell r="T1240">
            <v>0</v>
          </cell>
          <cell r="AG1240">
            <v>-388645.83333333331</v>
          </cell>
          <cell r="AH1240">
            <v>-337395.83333333331</v>
          </cell>
          <cell r="AI1240">
            <v>-269062.5</v>
          </cell>
          <cell r="AJ1240">
            <v>-183645.83333333334</v>
          </cell>
        </row>
        <row r="1241">
          <cell r="Q1241">
            <v>0</v>
          </cell>
          <cell r="R1241">
            <v>0</v>
          </cell>
          <cell r="S1241">
            <v>0</v>
          </cell>
          <cell r="T1241">
            <v>0</v>
          </cell>
          <cell r="AG1241">
            <v>0</v>
          </cell>
          <cell r="AH1241">
            <v>0</v>
          </cell>
          <cell r="AI1241">
            <v>0</v>
          </cell>
          <cell r="AJ1241">
            <v>0</v>
          </cell>
        </row>
        <row r="1242">
          <cell r="Q1242">
            <v>0</v>
          </cell>
          <cell r="R1242">
            <v>0</v>
          </cell>
          <cell r="S1242">
            <v>0</v>
          </cell>
          <cell r="T1242">
            <v>0</v>
          </cell>
          <cell r="AG1242">
            <v>-223031.25</v>
          </cell>
          <cell r="AH1242">
            <v>-179156.25</v>
          </cell>
          <cell r="AI1242">
            <v>-120656.25</v>
          </cell>
          <cell r="AJ1242">
            <v>-47531.25</v>
          </cell>
        </row>
        <row r="1243">
          <cell r="Q1243">
            <v>-38750</v>
          </cell>
          <cell r="R1243">
            <v>-54250</v>
          </cell>
          <cell r="S1243">
            <v>-69750</v>
          </cell>
          <cell r="T1243">
            <v>0</v>
          </cell>
          <cell r="AG1243">
            <v>-46500</v>
          </cell>
          <cell r="AH1243">
            <v>-46500</v>
          </cell>
          <cell r="AI1243">
            <v>-46500</v>
          </cell>
          <cell r="AJ1243">
            <v>-42947.916666666664</v>
          </cell>
        </row>
        <row r="1244">
          <cell r="Q1244">
            <v>-146626.66</v>
          </cell>
          <cell r="R1244">
            <v>-205293.32</v>
          </cell>
          <cell r="S1244">
            <v>-263959.98</v>
          </cell>
          <cell r="T1244">
            <v>0</v>
          </cell>
          <cell r="AG1244">
            <v>-175960.03333333335</v>
          </cell>
          <cell r="AH1244">
            <v>-175960.0266666667</v>
          </cell>
          <cell r="AI1244">
            <v>-175960.02000000002</v>
          </cell>
          <cell r="AJ1244">
            <v>-162517.23666666666</v>
          </cell>
        </row>
        <row r="1245">
          <cell r="Q1245">
            <v>-842187.5</v>
          </cell>
          <cell r="R1245">
            <v>-1179062.5</v>
          </cell>
          <cell r="S1245">
            <v>-1515937.5</v>
          </cell>
          <cell r="T1245">
            <v>-1852812.5</v>
          </cell>
          <cell r="AG1245">
            <v>-1010625</v>
          </cell>
          <cell r="AH1245">
            <v>-1010625</v>
          </cell>
          <cell r="AI1245">
            <v>-1010625</v>
          </cell>
          <cell r="AJ1245">
            <v>-1010625</v>
          </cell>
        </row>
        <row r="1246">
          <cell r="Q1246">
            <v>-487500</v>
          </cell>
          <cell r="R1246">
            <v>-682500</v>
          </cell>
          <cell r="S1246">
            <v>-877500</v>
          </cell>
          <cell r="T1246">
            <v>-1072500</v>
          </cell>
          <cell r="AG1246">
            <v>-585000</v>
          </cell>
          <cell r="AH1246">
            <v>-585000</v>
          </cell>
          <cell r="AI1246">
            <v>-585000</v>
          </cell>
          <cell r="AJ1246">
            <v>-585000</v>
          </cell>
        </row>
        <row r="1247">
          <cell r="Q1247">
            <v>-2201792.52</v>
          </cell>
          <cell r="R1247">
            <v>-2752240.65</v>
          </cell>
          <cell r="S1247">
            <v>-3302688.78</v>
          </cell>
          <cell r="T1247">
            <v>-550448.16</v>
          </cell>
          <cell r="AG1247">
            <v>-2110956.0016666665</v>
          </cell>
          <cell r="AH1247">
            <v>-2060155.3262500002</v>
          </cell>
          <cell r="AI1247">
            <v>-1998065.6066666667</v>
          </cell>
          <cell r="AJ1247">
            <v>-1958553.9783333335</v>
          </cell>
        </row>
        <row r="1248">
          <cell r="Q1248">
            <v>-1968.42</v>
          </cell>
          <cell r="R1248">
            <v>-81301.72</v>
          </cell>
          <cell r="S1248">
            <v>-128134.61</v>
          </cell>
          <cell r="T1248">
            <v>-193252.52</v>
          </cell>
          <cell r="AG1248">
            <v>-63117.797500000008</v>
          </cell>
          <cell r="AH1248">
            <v>-64910.628333333356</v>
          </cell>
          <cell r="AI1248">
            <v>-68714.197083333347</v>
          </cell>
          <cell r="AJ1248">
            <v>-78156.269166666665</v>
          </cell>
        </row>
        <row r="1249">
          <cell r="Q1249">
            <v>-128480.64</v>
          </cell>
          <cell r="R1249">
            <v>-22350.91</v>
          </cell>
          <cell r="S1249">
            <v>-44701.82</v>
          </cell>
          <cell r="T1249">
            <v>-67052.73</v>
          </cell>
          <cell r="AG1249">
            <v>-16060.08</v>
          </cell>
          <cell r="AH1249">
            <v>-22344.727916666667</v>
          </cell>
          <cell r="AI1249">
            <v>-25138.59166666666</v>
          </cell>
          <cell r="AJ1249">
            <v>-29795.031249999996</v>
          </cell>
        </row>
        <row r="1250">
          <cell r="Q1250">
            <v>-11355.43</v>
          </cell>
          <cell r="R1250">
            <v>-18925.72</v>
          </cell>
          <cell r="S1250">
            <v>-3785.14</v>
          </cell>
          <cell r="T1250">
            <v>-11355.43</v>
          </cell>
          <cell r="AG1250">
            <v>-19583.491250000003</v>
          </cell>
          <cell r="AH1250">
            <v>-20845.205833333337</v>
          </cell>
          <cell r="AI1250">
            <v>-21791.491666666669</v>
          </cell>
          <cell r="AJ1250">
            <v>-22422.348750000005</v>
          </cell>
        </row>
        <row r="1251">
          <cell r="Q1251">
            <v>0</v>
          </cell>
          <cell r="R1251">
            <v>0</v>
          </cell>
          <cell r="S1251">
            <v>0</v>
          </cell>
          <cell r="T1251">
            <v>0</v>
          </cell>
          <cell r="AG1251">
            <v>-16332.467500000001</v>
          </cell>
          <cell r="AH1251">
            <v>-7028.3149999999996</v>
          </cell>
          <cell r="AI1251">
            <v>3350.8537499999998</v>
          </cell>
          <cell r="AJ1251">
            <v>7369.4920833333335</v>
          </cell>
        </row>
        <row r="1252">
          <cell r="Q1252">
            <v>0</v>
          </cell>
          <cell r="R1252">
            <v>0</v>
          </cell>
          <cell r="S1252">
            <v>0</v>
          </cell>
          <cell r="T1252">
            <v>0</v>
          </cell>
          <cell r="AG1252">
            <v>-40036.249999999993</v>
          </cell>
          <cell r="AH1252">
            <v>-32899.863333333335</v>
          </cell>
          <cell r="AI1252">
            <v>-25382.65625</v>
          </cell>
          <cell r="AJ1252">
            <v>-19995.236249999998</v>
          </cell>
        </row>
        <row r="1253">
          <cell r="Q1253">
            <v>-4441250</v>
          </cell>
          <cell r="R1253">
            <v>-403750</v>
          </cell>
          <cell r="S1253">
            <v>-1211250</v>
          </cell>
          <cell r="T1253">
            <v>-2018750</v>
          </cell>
          <cell r="AG1253">
            <v>-2422500</v>
          </cell>
          <cell r="AH1253">
            <v>-2422500</v>
          </cell>
          <cell r="AI1253">
            <v>-2422500</v>
          </cell>
          <cell r="AJ1253">
            <v>-2422500</v>
          </cell>
        </row>
        <row r="1254">
          <cell r="Q1254">
            <v>-3208333.15</v>
          </cell>
          <cell r="R1254">
            <v>-291666.48</v>
          </cell>
          <cell r="S1254">
            <v>-874999.81</v>
          </cell>
          <cell r="T1254">
            <v>-1458333.14</v>
          </cell>
          <cell r="AG1254">
            <v>-1749999.8366666667</v>
          </cell>
          <cell r="AH1254">
            <v>-1749999.8333333333</v>
          </cell>
          <cell r="AI1254">
            <v>-1749999.83</v>
          </cell>
          <cell r="AJ1254">
            <v>-1749999.8266666664</v>
          </cell>
        </row>
        <row r="1255">
          <cell r="Q1255">
            <v>-16785.45</v>
          </cell>
          <cell r="R1255">
            <v>-21811.97</v>
          </cell>
          <cell r="S1255">
            <v>-27705.86</v>
          </cell>
          <cell r="T1255">
            <v>56687.97</v>
          </cell>
          <cell r="AG1255">
            <v>-2034.8454166666668</v>
          </cell>
          <cell r="AH1255">
            <v>-3643.0712500000004</v>
          </cell>
          <cell r="AI1255">
            <v>-5706.314166666667</v>
          </cell>
          <cell r="AJ1255">
            <v>-4498.7262500000006</v>
          </cell>
        </row>
        <row r="1256">
          <cell r="Q1256">
            <v>-45879.18</v>
          </cell>
          <cell r="R1256">
            <v>-44448.160000000003</v>
          </cell>
          <cell r="S1256">
            <v>-43220.74</v>
          </cell>
          <cell r="T1256">
            <v>-8778.4</v>
          </cell>
          <cell r="AG1256">
            <v>-13952.984999999999</v>
          </cell>
          <cell r="AH1256">
            <v>-17716.624166666665</v>
          </cell>
          <cell r="AI1256">
            <v>-21369.494999999999</v>
          </cell>
          <cell r="AJ1256">
            <v>-23536.125833333335</v>
          </cell>
        </row>
        <row r="1257">
          <cell r="Q1257">
            <v>-561666.5</v>
          </cell>
          <cell r="R1257">
            <v>-1684999.83</v>
          </cell>
          <cell r="S1257">
            <v>-2808333.16</v>
          </cell>
          <cell r="T1257">
            <v>-3931666.49</v>
          </cell>
          <cell r="AG1257">
            <v>-3369999.8533333335</v>
          </cell>
          <cell r="AH1257">
            <v>-3369999.85</v>
          </cell>
          <cell r="AI1257">
            <v>-3369999.8466666662</v>
          </cell>
          <cell r="AJ1257">
            <v>-3369999.8433333333</v>
          </cell>
        </row>
        <row r="1258">
          <cell r="Q1258">
            <v>-53523.61</v>
          </cell>
          <cell r="R1258">
            <v>-53523.61</v>
          </cell>
          <cell r="S1258">
            <v>-53523.61</v>
          </cell>
          <cell r="T1258">
            <v>-61504.03</v>
          </cell>
          <cell r="AG1258">
            <v>-15611.052916666667</v>
          </cell>
          <cell r="AH1258">
            <v>-20071.353749999998</v>
          </cell>
          <cell r="AI1258">
            <v>-24531.654583333333</v>
          </cell>
          <cell r="AJ1258">
            <v>-29324.472916666666</v>
          </cell>
        </row>
        <row r="1259">
          <cell r="Q1259">
            <v>-88660.63</v>
          </cell>
          <cell r="R1259">
            <v>-88660.63</v>
          </cell>
          <cell r="S1259">
            <v>-87313.61</v>
          </cell>
          <cell r="T1259">
            <v>-99566.01</v>
          </cell>
          <cell r="AG1259">
            <v>-69210.078749999986</v>
          </cell>
          <cell r="AH1259">
            <v>-71658.199166666658</v>
          </cell>
          <cell r="AI1259">
            <v>-74203.868333333332</v>
          </cell>
          <cell r="AJ1259">
            <v>-76964.37000000001</v>
          </cell>
        </row>
        <row r="1260">
          <cell r="Q1260">
            <v>-8208750</v>
          </cell>
          <cell r="R1260">
            <v>-746250</v>
          </cell>
          <cell r="S1260">
            <v>-2238750</v>
          </cell>
          <cell r="T1260">
            <v>-3731250</v>
          </cell>
          <cell r="AG1260">
            <v>-4477500</v>
          </cell>
          <cell r="AH1260">
            <v>-4477500</v>
          </cell>
          <cell r="AI1260">
            <v>-4477500</v>
          </cell>
          <cell r="AJ1260">
            <v>-4477500</v>
          </cell>
        </row>
        <row r="1261">
          <cell r="Q1261">
            <v>-871979.18</v>
          </cell>
          <cell r="R1261">
            <v>-79270.850000000006</v>
          </cell>
          <cell r="S1261">
            <v>-237812.52</v>
          </cell>
          <cell r="T1261">
            <v>-396354.19</v>
          </cell>
          <cell r="AG1261">
            <v>-481350.17166666669</v>
          </cell>
          <cell r="AH1261">
            <v>-480469.37833333336</v>
          </cell>
          <cell r="AI1261">
            <v>-479588.58499999996</v>
          </cell>
          <cell r="AJ1261">
            <v>-478707.79166666657</v>
          </cell>
        </row>
        <row r="1262">
          <cell r="Q1262">
            <v>0</v>
          </cell>
          <cell r="R1262">
            <v>0</v>
          </cell>
          <cell r="S1262">
            <v>0</v>
          </cell>
          <cell r="T1262">
            <v>0</v>
          </cell>
          <cell r="AG1262">
            <v>-3600.4145833333332</v>
          </cell>
          <cell r="AH1262">
            <v>-2945.7937500000003</v>
          </cell>
          <cell r="AI1262">
            <v>-2291.1729166666664</v>
          </cell>
          <cell r="AJ1262">
            <v>-1636.5520833333333</v>
          </cell>
        </row>
        <row r="1263">
          <cell r="Q1263">
            <v>-877500</v>
          </cell>
          <cell r="R1263">
            <v>-2632500</v>
          </cell>
          <cell r="S1263">
            <v>-4387500</v>
          </cell>
          <cell r="T1263">
            <v>-6142500</v>
          </cell>
          <cell r="AG1263">
            <v>-5265000</v>
          </cell>
          <cell r="AH1263">
            <v>-5265000</v>
          </cell>
          <cell r="AI1263">
            <v>-5265000</v>
          </cell>
          <cell r="AJ1263">
            <v>-5265000</v>
          </cell>
        </row>
        <row r="1264">
          <cell r="Q1264">
            <v>0</v>
          </cell>
          <cell r="R1264">
            <v>0</v>
          </cell>
          <cell r="S1264">
            <v>0</v>
          </cell>
          <cell r="T1264">
            <v>0</v>
          </cell>
          <cell r="AG1264">
            <v>0</v>
          </cell>
          <cell r="AH1264">
            <v>0</v>
          </cell>
          <cell r="AI1264">
            <v>0</v>
          </cell>
          <cell r="AJ1264">
            <v>0</v>
          </cell>
        </row>
        <row r="1265">
          <cell r="Q1265">
            <v>-7497750.0199999996</v>
          </cell>
          <cell r="R1265">
            <v>-9163916.6899999995</v>
          </cell>
          <cell r="S1265">
            <v>-833083.36</v>
          </cell>
          <cell r="T1265">
            <v>-2499250.0299999998</v>
          </cell>
          <cell r="AG1265">
            <v>-5028282.7833333332</v>
          </cell>
          <cell r="AH1265">
            <v>-5023700.82</v>
          </cell>
          <cell r="AI1265">
            <v>-5019118.8566666665</v>
          </cell>
          <cell r="AJ1265">
            <v>-5014536.8933333335</v>
          </cell>
        </row>
        <row r="1266">
          <cell r="Q1266">
            <v>0</v>
          </cell>
          <cell r="R1266">
            <v>0</v>
          </cell>
          <cell r="S1266">
            <v>0</v>
          </cell>
          <cell r="T1266">
            <v>0</v>
          </cell>
          <cell r="AG1266">
            <v>0</v>
          </cell>
          <cell r="AH1266">
            <v>0</v>
          </cell>
          <cell r="AI1266">
            <v>0</v>
          </cell>
          <cell r="AJ1266">
            <v>0</v>
          </cell>
        </row>
        <row r="1267">
          <cell r="Q1267">
            <v>0</v>
          </cell>
          <cell r="R1267">
            <v>-1400000</v>
          </cell>
          <cell r="S1267">
            <v>-2800000</v>
          </cell>
          <cell r="T1267">
            <v>0</v>
          </cell>
          <cell r="AG1267">
            <v>-1444059.1666666667</v>
          </cell>
          <cell r="AH1267">
            <v>-1437280.8333333333</v>
          </cell>
          <cell r="AI1267">
            <v>-1430502.5</v>
          </cell>
          <cell r="AJ1267">
            <v>-1423724.1666666667</v>
          </cell>
        </row>
        <row r="1268">
          <cell r="Q1268">
            <v>-937499.98</v>
          </cell>
          <cell r="R1268">
            <v>-1145833.31</v>
          </cell>
          <cell r="S1268">
            <v>-104166.64</v>
          </cell>
          <cell r="T1268">
            <v>0</v>
          </cell>
          <cell r="AG1268">
            <v>-632523.1216666667</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G1269">
            <v>-937489.58791666676</v>
          </cell>
          <cell r="AH1269">
            <v>-1009604.1733333333</v>
          </cell>
          <cell r="AI1269">
            <v>-1129795.1479166667</v>
          </cell>
          <cell r="AJ1269">
            <v>-1298062.5116666665</v>
          </cell>
        </row>
        <row r="1270">
          <cell r="Q1270">
            <v>-99450</v>
          </cell>
          <cell r="R1270">
            <v>-198900</v>
          </cell>
          <cell r="S1270">
            <v>-298350</v>
          </cell>
          <cell r="T1270">
            <v>-397800</v>
          </cell>
          <cell r="AG1270">
            <v>-161606.25</v>
          </cell>
          <cell r="AH1270">
            <v>-174037.5</v>
          </cell>
          <cell r="AI1270">
            <v>-194756.25</v>
          </cell>
          <cell r="AJ1270">
            <v>-223762.5</v>
          </cell>
        </row>
        <row r="1271">
          <cell r="AG1271">
            <v>0</v>
          </cell>
          <cell r="AH1271">
            <v>0</v>
          </cell>
          <cell r="AI1271">
            <v>0</v>
          </cell>
          <cell r="AJ1271">
            <v>0</v>
          </cell>
        </row>
        <row r="1272">
          <cell r="Q1272">
            <v>2345.3200000000002</v>
          </cell>
          <cell r="R1272">
            <v>2345.3200000000002</v>
          </cell>
          <cell r="S1272">
            <v>2345.3200000000002</v>
          </cell>
          <cell r="T1272">
            <v>0</v>
          </cell>
          <cell r="AG1272">
            <v>-3529.935833333333</v>
          </cell>
          <cell r="AH1272">
            <v>-3334.4924999999998</v>
          </cell>
          <cell r="AI1272">
            <v>-3139.0491666666662</v>
          </cell>
          <cell r="AJ1272">
            <v>-3041.3274999999999</v>
          </cell>
        </row>
        <row r="1273">
          <cell r="Q1273">
            <v>-25878.49</v>
          </cell>
          <cell r="R1273">
            <v>-26043.200000000001</v>
          </cell>
          <cell r="S1273">
            <v>-19798.150000000001</v>
          </cell>
          <cell r="T1273">
            <v>0</v>
          </cell>
          <cell r="AG1273">
            <v>-14838.407500000001</v>
          </cell>
          <cell r="AH1273">
            <v>-16685.532499999998</v>
          </cell>
          <cell r="AI1273">
            <v>-18475.638750000002</v>
          </cell>
          <cell r="AJ1273">
            <v>-18211.62875</v>
          </cell>
        </row>
        <row r="1274">
          <cell r="Q1274">
            <v>-1639462.5</v>
          </cell>
          <cell r="R1274">
            <v>-2059837.5</v>
          </cell>
          <cell r="S1274">
            <v>-2480212.5</v>
          </cell>
          <cell r="T1274">
            <v>-420375</v>
          </cell>
          <cell r="AG1274">
            <v>-267989.0625</v>
          </cell>
          <cell r="AH1274">
            <v>-422126.5625</v>
          </cell>
          <cell r="AI1274">
            <v>-611295.3125</v>
          </cell>
          <cell r="AJ1274">
            <v>-732153.125</v>
          </cell>
        </row>
        <row r="1275">
          <cell r="Q1275">
            <v>0</v>
          </cell>
          <cell r="R1275">
            <v>0</v>
          </cell>
          <cell r="S1275">
            <v>0</v>
          </cell>
          <cell r="T1275">
            <v>0</v>
          </cell>
          <cell r="AG1275">
            <v>0</v>
          </cell>
          <cell r="AH1275">
            <v>0</v>
          </cell>
          <cell r="AI1275">
            <v>0</v>
          </cell>
          <cell r="AJ1275">
            <v>0</v>
          </cell>
        </row>
        <row r="1276">
          <cell r="Q1276">
            <v>-1473607.13</v>
          </cell>
          <cell r="R1276">
            <v>0</v>
          </cell>
          <cell r="S1276">
            <v>0</v>
          </cell>
          <cell r="T1276">
            <v>0</v>
          </cell>
          <cell r="AG1276">
            <v>-1349490.7437500001</v>
          </cell>
          <cell r="AH1276">
            <v>-1284158.7908333335</v>
          </cell>
          <cell r="AI1276">
            <v>-1156775.3800000001</v>
          </cell>
          <cell r="AJ1276">
            <v>-1064291.8404166666</v>
          </cell>
        </row>
        <row r="1277">
          <cell r="Q1277">
            <v>-914398.34</v>
          </cell>
          <cell r="R1277">
            <v>-371782.12</v>
          </cell>
          <cell r="S1277">
            <v>46918.06</v>
          </cell>
          <cell r="T1277">
            <v>26736.880000000001</v>
          </cell>
          <cell r="AG1277">
            <v>-153496.40833333333</v>
          </cell>
          <cell r="AH1277">
            <v>-189064.78958333333</v>
          </cell>
          <cell r="AI1277">
            <v>-199668.61833333338</v>
          </cell>
          <cell r="AJ1277">
            <v>-191356.60500000001</v>
          </cell>
        </row>
        <row r="1278">
          <cell r="Q1278">
            <v>-495678.29</v>
          </cell>
          <cell r="R1278">
            <v>-186025.63</v>
          </cell>
          <cell r="S1278">
            <v>26467.42</v>
          </cell>
          <cell r="T1278">
            <v>19822.240000000002</v>
          </cell>
          <cell r="AG1278">
            <v>-102337.96166666667</v>
          </cell>
          <cell r="AH1278">
            <v>-117203.72833333333</v>
          </cell>
          <cell r="AI1278">
            <v>-118586.17583333334</v>
          </cell>
          <cell r="AJ1278">
            <v>-111620.41833333333</v>
          </cell>
        </row>
        <row r="1279">
          <cell r="Q1279">
            <v>-21336.74</v>
          </cell>
          <cell r="R1279">
            <v>-68156.289999999994</v>
          </cell>
          <cell r="S1279">
            <v>-27492.53</v>
          </cell>
          <cell r="T1279">
            <v>-78660.91</v>
          </cell>
          <cell r="AG1279">
            <v>-5100.7441666666673</v>
          </cell>
          <cell r="AH1279">
            <v>-10807.308333333334</v>
          </cell>
          <cell r="AI1279">
            <v>-16533.897499999999</v>
          </cell>
          <cell r="AJ1279">
            <v>-22453.91</v>
          </cell>
        </row>
        <row r="1280">
          <cell r="Q1280">
            <v>0</v>
          </cell>
          <cell r="R1280">
            <v>0</v>
          </cell>
          <cell r="S1280">
            <v>0</v>
          </cell>
          <cell r="T1280">
            <v>0</v>
          </cell>
          <cell r="AG1280">
            <v>0</v>
          </cell>
          <cell r="AH1280">
            <v>0</v>
          </cell>
          <cell r="AI1280">
            <v>0</v>
          </cell>
          <cell r="AJ1280">
            <v>0</v>
          </cell>
        </row>
        <row r="1281">
          <cell r="Q1281">
            <v>0</v>
          </cell>
          <cell r="R1281">
            <v>0</v>
          </cell>
          <cell r="S1281">
            <v>0</v>
          </cell>
          <cell r="T1281">
            <v>0</v>
          </cell>
          <cell r="AG1281">
            <v>902.25916666666672</v>
          </cell>
          <cell r="AH1281">
            <v>902.25916666666672</v>
          </cell>
          <cell r="AI1281">
            <v>902.25916666666672</v>
          </cell>
          <cell r="AJ1281">
            <v>902.25916666666672</v>
          </cell>
        </row>
        <row r="1282">
          <cell r="Q1282">
            <v>0</v>
          </cell>
          <cell r="R1282">
            <v>0</v>
          </cell>
          <cell r="S1282">
            <v>0</v>
          </cell>
          <cell r="T1282">
            <v>0</v>
          </cell>
          <cell r="AG1282">
            <v>0</v>
          </cell>
          <cell r="AH1282">
            <v>0</v>
          </cell>
          <cell r="AI1282">
            <v>0</v>
          </cell>
          <cell r="AJ1282">
            <v>0</v>
          </cell>
        </row>
        <row r="1283">
          <cell r="Q1283">
            <v>0</v>
          </cell>
          <cell r="R1283">
            <v>0</v>
          </cell>
          <cell r="S1283">
            <v>0</v>
          </cell>
          <cell r="T1283">
            <v>0</v>
          </cell>
          <cell r="AG1283">
            <v>0</v>
          </cell>
          <cell r="AH1283">
            <v>0</v>
          </cell>
          <cell r="AI1283">
            <v>0</v>
          </cell>
          <cell r="AJ1283">
            <v>0</v>
          </cell>
        </row>
        <row r="1284">
          <cell r="Q1284">
            <v>0</v>
          </cell>
          <cell r="R1284">
            <v>0</v>
          </cell>
          <cell r="S1284">
            <v>0</v>
          </cell>
          <cell r="T1284">
            <v>0</v>
          </cell>
          <cell r="AG1284">
            <v>0</v>
          </cell>
          <cell r="AH1284">
            <v>0</v>
          </cell>
          <cell r="AI1284">
            <v>0</v>
          </cell>
          <cell r="AJ1284">
            <v>0</v>
          </cell>
        </row>
        <row r="1285">
          <cell r="AG1285">
            <v>0</v>
          </cell>
          <cell r="AH1285">
            <v>0</v>
          </cell>
          <cell r="AI1285">
            <v>0</v>
          </cell>
          <cell r="AJ1285">
            <v>0</v>
          </cell>
        </row>
        <row r="1286">
          <cell r="AG1286">
            <v>0</v>
          </cell>
          <cell r="AH1286">
            <v>0</v>
          </cell>
          <cell r="AI1286">
            <v>0</v>
          </cell>
          <cell r="AJ1286">
            <v>0</v>
          </cell>
        </row>
        <row r="1287">
          <cell r="AG1287">
            <v>0</v>
          </cell>
          <cell r="AH1287">
            <v>0</v>
          </cell>
          <cell r="AI1287">
            <v>0</v>
          </cell>
          <cell r="AJ1287">
            <v>0</v>
          </cell>
        </row>
        <row r="1288">
          <cell r="R1288">
            <v>0</v>
          </cell>
          <cell r="S1288">
            <v>0</v>
          </cell>
          <cell r="T1288">
            <v>-130769.23</v>
          </cell>
          <cell r="AG1288">
            <v>0</v>
          </cell>
          <cell r="AH1288">
            <v>0</v>
          </cell>
          <cell r="AI1288">
            <v>0</v>
          </cell>
          <cell r="AJ1288">
            <v>-5448.7179166666665</v>
          </cell>
        </row>
        <row r="1289">
          <cell r="Q1289">
            <v>0</v>
          </cell>
          <cell r="R1289">
            <v>0</v>
          </cell>
          <cell r="S1289">
            <v>0</v>
          </cell>
          <cell r="T1289">
            <v>0</v>
          </cell>
          <cell r="AG1289">
            <v>0</v>
          </cell>
          <cell r="AH1289">
            <v>0</v>
          </cell>
          <cell r="AI1289">
            <v>0</v>
          </cell>
          <cell r="AJ1289">
            <v>0</v>
          </cell>
        </row>
        <row r="1290">
          <cell r="Q1290">
            <v>0</v>
          </cell>
          <cell r="R1290">
            <v>0</v>
          </cell>
          <cell r="S1290">
            <v>0</v>
          </cell>
          <cell r="T1290">
            <v>0</v>
          </cell>
          <cell r="AG1290">
            <v>0</v>
          </cell>
          <cell r="AH1290">
            <v>0</v>
          </cell>
          <cell r="AI1290">
            <v>0</v>
          </cell>
          <cell r="AJ1290">
            <v>0</v>
          </cell>
        </row>
        <row r="1291">
          <cell r="Q1291">
            <v>0</v>
          </cell>
          <cell r="R1291">
            <v>0</v>
          </cell>
          <cell r="S1291">
            <v>0</v>
          </cell>
          <cell r="T1291">
            <v>0</v>
          </cell>
          <cell r="AG1291">
            <v>0</v>
          </cell>
          <cell r="AH1291">
            <v>0</v>
          </cell>
          <cell r="AI1291">
            <v>0</v>
          </cell>
          <cell r="AJ1291">
            <v>0</v>
          </cell>
        </row>
        <row r="1292">
          <cell r="Q1292">
            <v>0</v>
          </cell>
          <cell r="R1292">
            <v>0</v>
          </cell>
          <cell r="S1292">
            <v>0</v>
          </cell>
          <cell r="T1292">
            <v>0</v>
          </cell>
          <cell r="AG1292">
            <v>0</v>
          </cell>
          <cell r="AH1292">
            <v>0</v>
          </cell>
          <cell r="AI1292">
            <v>0</v>
          </cell>
          <cell r="AJ1292">
            <v>0</v>
          </cell>
        </row>
        <row r="1293">
          <cell r="Q1293">
            <v>-733011.79</v>
          </cell>
          <cell r="R1293">
            <v>-1099517.69</v>
          </cell>
          <cell r="S1293">
            <v>-1466023.59</v>
          </cell>
          <cell r="T1293">
            <v>-1832529.49</v>
          </cell>
          <cell r="AG1293">
            <v>-1280568.8983333332</v>
          </cell>
          <cell r="AH1293">
            <v>-1280780.6045833335</v>
          </cell>
          <cell r="AI1293">
            <v>-1281076.9933333332</v>
          </cell>
          <cell r="AJ1293">
            <v>-1281458.0645833334</v>
          </cell>
        </row>
        <row r="1294">
          <cell r="Q1294">
            <v>-1792788</v>
          </cell>
          <cell r="R1294">
            <v>-1976845</v>
          </cell>
          <cell r="S1294">
            <v>-2192944</v>
          </cell>
          <cell r="T1294">
            <v>-2429690</v>
          </cell>
          <cell r="AG1294">
            <v>-2013055.8266666669</v>
          </cell>
          <cell r="AH1294">
            <v>-2001591.2433333334</v>
          </cell>
          <cell r="AI1294">
            <v>-1989328.6600000001</v>
          </cell>
          <cell r="AJ1294">
            <v>-1976196.5350000001</v>
          </cell>
        </row>
        <row r="1295">
          <cell r="AG1295">
            <v>0</v>
          </cell>
          <cell r="AH1295">
            <v>0</v>
          </cell>
          <cell r="AI1295">
            <v>0</v>
          </cell>
          <cell r="AJ1295">
            <v>0</v>
          </cell>
        </row>
        <row r="1296">
          <cell r="Q1296">
            <v>-40464.239999999998</v>
          </cell>
          <cell r="R1296">
            <v>-60696.36</v>
          </cell>
          <cell r="S1296">
            <v>-80928.479999999996</v>
          </cell>
          <cell r="T1296">
            <v>-101160.6</v>
          </cell>
          <cell r="AG1296">
            <v>-82731.853333333333</v>
          </cell>
          <cell r="AH1296">
            <v>-84336.357499999998</v>
          </cell>
          <cell r="AI1296">
            <v>-86582.66333333333</v>
          </cell>
          <cell r="AJ1296">
            <v>-89470.770833333328</v>
          </cell>
        </row>
        <row r="1297">
          <cell r="Q1297">
            <v>-40464.239999999998</v>
          </cell>
          <cell r="R1297">
            <v>-60696.36</v>
          </cell>
          <cell r="S1297">
            <v>-80928.479999999996</v>
          </cell>
          <cell r="T1297">
            <v>-101160.6</v>
          </cell>
          <cell r="AG1297">
            <v>-82731.853333333333</v>
          </cell>
          <cell r="AH1297">
            <v>-84336.357499999998</v>
          </cell>
          <cell r="AI1297">
            <v>-86582.66333333333</v>
          </cell>
          <cell r="AJ1297">
            <v>-89470.770833333328</v>
          </cell>
        </row>
        <row r="1298">
          <cell r="Q1298">
            <v>-6876.8</v>
          </cell>
          <cell r="R1298">
            <v>-10315.200000000001</v>
          </cell>
          <cell r="S1298">
            <v>-13753.6</v>
          </cell>
          <cell r="T1298">
            <v>-17192</v>
          </cell>
          <cell r="AG1298">
            <v>-56341.233333333337</v>
          </cell>
          <cell r="AH1298">
            <v>-55223.087500000001</v>
          </cell>
          <cell r="AI1298">
            <v>-53657.683333333342</v>
          </cell>
          <cell r="AJ1298">
            <v>-51645.020833333336</v>
          </cell>
        </row>
        <row r="1299">
          <cell r="Q1299">
            <v>-6876.8</v>
          </cell>
          <cell r="R1299">
            <v>-10315.200000000001</v>
          </cell>
          <cell r="S1299">
            <v>-13753.6</v>
          </cell>
          <cell r="T1299">
            <v>-17192</v>
          </cell>
          <cell r="AG1299">
            <v>-56341.233333333337</v>
          </cell>
          <cell r="AH1299">
            <v>-55223.087500000001</v>
          </cell>
          <cell r="AI1299">
            <v>-53657.683333333342</v>
          </cell>
          <cell r="AJ1299">
            <v>-51645.020833333336</v>
          </cell>
        </row>
        <row r="1300">
          <cell r="Q1300">
            <v>-14434.16</v>
          </cell>
          <cell r="R1300">
            <v>-21651.24</v>
          </cell>
          <cell r="S1300">
            <v>-28868.32</v>
          </cell>
          <cell r="T1300">
            <v>-36085.4</v>
          </cell>
          <cell r="AG1300">
            <v>-69596.513333333321</v>
          </cell>
          <cell r="AH1300">
            <v>-68850.28</v>
          </cell>
          <cell r="AI1300">
            <v>-67805.55333333333</v>
          </cell>
          <cell r="AJ1300">
            <v>-66462.333333333328</v>
          </cell>
        </row>
        <row r="1301">
          <cell r="Q1301">
            <v>0</v>
          </cell>
          <cell r="R1301">
            <v>0</v>
          </cell>
          <cell r="S1301">
            <v>0</v>
          </cell>
          <cell r="T1301">
            <v>0</v>
          </cell>
          <cell r="AG1301">
            <v>-1016033.86375</v>
          </cell>
          <cell r="AH1301">
            <v>-895178.02625</v>
          </cell>
          <cell r="AI1301">
            <v>-778925.55125000002</v>
          </cell>
          <cell r="AJ1301">
            <v>-692040.90125</v>
          </cell>
        </row>
        <row r="1302">
          <cell r="Q1302">
            <v>-991249.05</v>
          </cell>
          <cell r="R1302">
            <v>-981185.82</v>
          </cell>
          <cell r="S1302">
            <v>-981185.82</v>
          </cell>
          <cell r="T1302">
            <v>-1156166.42</v>
          </cell>
          <cell r="AG1302">
            <v>-813731.97083333321</v>
          </cell>
          <cell r="AH1302">
            <v>-837546.30958333332</v>
          </cell>
          <cell r="AI1302">
            <v>-861072.92374999996</v>
          </cell>
          <cell r="AJ1302">
            <v>-887701.89124999987</v>
          </cell>
        </row>
        <row r="1303">
          <cell r="Q1303">
            <v>0</v>
          </cell>
          <cell r="R1303">
            <v>0</v>
          </cell>
          <cell r="S1303">
            <v>0</v>
          </cell>
          <cell r="T1303">
            <v>0</v>
          </cell>
          <cell r="AG1303">
            <v>0</v>
          </cell>
          <cell r="AH1303">
            <v>0</v>
          </cell>
          <cell r="AI1303">
            <v>0</v>
          </cell>
          <cell r="AJ1303">
            <v>0</v>
          </cell>
        </row>
        <row r="1304">
          <cell r="Q1304">
            <v>0</v>
          </cell>
          <cell r="R1304">
            <v>0</v>
          </cell>
          <cell r="S1304">
            <v>0</v>
          </cell>
          <cell r="T1304">
            <v>0</v>
          </cell>
          <cell r="AG1304">
            <v>-4422.1099999999997</v>
          </cell>
          <cell r="AH1304">
            <v>-2477.9149999999995</v>
          </cell>
          <cell r="AI1304">
            <v>-533.72000000000014</v>
          </cell>
          <cell r="AJ1304">
            <v>1426.4712499999998</v>
          </cell>
        </row>
        <row r="1305">
          <cell r="Q1305">
            <v>0</v>
          </cell>
          <cell r="R1305">
            <v>-33333</v>
          </cell>
          <cell r="S1305">
            <v>-66666</v>
          </cell>
          <cell r="T1305">
            <v>-99999</v>
          </cell>
          <cell r="AG1305">
            <v>-224579.63916666666</v>
          </cell>
          <cell r="AH1305">
            <v>-223885.18083333332</v>
          </cell>
          <cell r="AI1305">
            <v>-221801.80583333332</v>
          </cell>
          <cell r="AJ1305">
            <v>-219371.13916666666</v>
          </cell>
        </row>
        <row r="1306">
          <cell r="AG1306">
            <v>0</v>
          </cell>
          <cell r="AH1306">
            <v>0</v>
          </cell>
          <cell r="AI1306">
            <v>0</v>
          </cell>
          <cell r="AJ1306">
            <v>0</v>
          </cell>
        </row>
        <row r="1307">
          <cell r="Q1307">
            <v>-755793</v>
          </cell>
          <cell r="R1307">
            <v>-819989</v>
          </cell>
          <cell r="S1307">
            <v>-957404</v>
          </cell>
          <cell r="T1307">
            <v>-1166935</v>
          </cell>
          <cell r="AG1307">
            <v>-1077924.4350000001</v>
          </cell>
          <cell r="AH1307">
            <v>-1044869.9766666666</v>
          </cell>
          <cell r="AI1307">
            <v>-1013082.6016666666</v>
          </cell>
          <cell r="AJ1307">
            <v>-985980.85166666657</v>
          </cell>
        </row>
        <row r="1308">
          <cell r="Q1308">
            <v>-1141872.83</v>
          </cell>
          <cell r="R1308">
            <v>-1212878.25</v>
          </cell>
          <cell r="S1308">
            <v>-1285453.22</v>
          </cell>
          <cell r="T1308">
            <v>-1359785.96</v>
          </cell>
          <cell r="AG1308">
            <v>-906743.10041666671</v>
          </cell>
          <cell r="AH1308">
            <v>-920407.7300000001</v>
          </cell>
          <cell r="AI1308">
            <v>-934628.79083333339</v>
          </cell>
          <cell r="AJ1308">
            <v>-949485.35041666683</v>
          </cell>
        </row>
        <row r="1309">
          <cell r="AG1309">
            <v>0</v>
          </cell>
          <cell r="AH1309">
            <v>0</v>
          </cell>
          <cell r="AI1309">
            <v>0</v>
          </cell>
          <cell r="AJ1309">
            <v>0</v>
          </cell>
        </row>
        <row r="1310">
          <cell r="Q1310">
            <v>-745021.63</v>
          </cell>
          <cell r="R1310">
            <v>-740895</v>
          </cell>
          <cell r="S1310">
            <v>-737773.73</v>
          </cell>
          <cell r="T1310">
            <v>-731890.17</v>
          </cell>
          <cell r="AG1310">
            <v>-774838.23375000013</v>
          </cell>
          <cell r="AH1310">
            <v>-769856.07833333348</v>
          </cell>
          <cell r="AI1310">
            <v>-764959.41166666674</v>
          </cell>
          <cell r="AJ1310">
            <v>-760111.6958333333</v>
          </cell>
        </row>
        <row r="1311">
          <cell r="Q1311">
            <v>-239434.99</v>
          </cell>
          <cell r="R1311">
            <v>-239434.99</v>
          </cell>
          <cell r="S1311">
            <v>-239434.99</v>
          </cell>
          <cell r="T1311">
            <v>-298241.32</v>
          </cell>
          <cell r="AG1311">
            <v>-303729.65208333347</v>
          </cell>
          <cell r="AH1311">
            <v>-288789.78625000006</v>
          </cell>
          <cell r="AI1311">
            <v>-273849.92041666672</v>
          </cell>
          <cell r="AJ1311">
            <v>-254247.5625</v>
          </cell>
        </row>
        <row r="1312">
          <cell r="Q1312">
            <v>0</v>
          </cell>
          <cell r="R1312">
            <v>0</v>
          </cell>
          <cell r="S1312">
            <v>0</v>
          </cell>
          <cell r="T1312">
            <v>0</v>
          </cell>
          <cell r="AG1312">
            <v>0</v>
          </cell>
          <cell r="AH1312">
            <v>0</v>
          </cell>
          <cell r="AI1312">
            <v>0</v>
          </cell>
          <cell r="AJ1312">
            <v>0</v>
          </cell>
        </row>
        <row r="1313">
          <cell r="Q1313">
            <v>0</v>
          </cell>
          <cell r="R1313">
            <v>0</v>
          </cell>
          <cell r="S1313">
            <v>0</v>
          </cell>
          <cell r="T1313">
            <v>0</v>
          </cell>
          <cell r="AG1313">
            <v>-20833.333333333332</v>
          </cell>
          <cell r="AH1313">
            <v>-12500</v>
          </cell>
          <cell r="AI1313">
            <v>-4166.666666666667</v>
          </cell>
          <cell r="AJ1313">
            <v>0</v>
          </cell>
        </row>
        <row r="1314">
          <cell r="Q1314">
            <v>0</v>
          </cell>
          <cell r="R1314">
            <v>0</v>
          </cell>
          <cell r="S1314">
            <v>0</v>
          </cell>
          <cell r="T1314">
            <v>0</v>
          </cell>
          <cell r="AG1314">
            <v>0</v>
          </cell>
          <cell r="AH1314">
            <v>0</v>
          </cell>
          <cell r="AI1314">
            <v>0</v>
          </cell>
          <cell r="AJ1314">
            <v>0</v>
          </cell>
        </row>
        <row r="1315">
          <cell r="Q1315">
            <v>0</v>
          </cell>
          <cell r="R1315">
            <v>0</v>
          </cell>
          <cell r="S1315">
            <v>0</v>
          </cell>
          <cell r="T1315">
            <v>0</v>
          </cell>
          <cell r="AG1315">
            <v>161.22333333333333</v>
          </cell>
          <cell r="AH1315">
            <v>141.07041666666666</v>
          </cell>
          <cell r="AI1315">
            <v>100.76458333333333</v>
          </cell>
          <cell r="AJ1315">
            <v>80.611666666666665</v>
          </cell>
        </row>
        <row r="1316">
          <cell r="Q1316">
            <v>0</v>
          </cell>
          <cell r="R1316">
            <v>0</v>
          </cell>
          <cell r="S1316">
            <v>0</v>
          </cell>
          <cell r="T1316">
            <v>0</v>
          </cell>
          <cell r="AG1316">
            <v>-1533333.3333333333</v>
          </cell>
          <cell r="AH1316">
            <v>-1200000</v>
          </cell>
          <cell r="AI1316">
            <v>-866666.66666666663</v>
          </cell>
          <cell r="AJ1316">
            <v>-616666.66666666663</v>
          </cell>
        </row>
        <row r="1317">
          <cell r="Q1317">
            <v>0</v>
          </cell>
          <cell r="R1317">
            <v>0</v>
          </cell>
          <cell r="S1317">
            <v>0</v>
          </cell>
          <cell r="T1317">
            <v>0</v>
          </cell>
          <cell r="AG1317">
            <v>0</v>
          </cell>
          <cell r="AH1317">
            <v>0</v>
          </cell>
          <cell r="AI1317">
            <v>0</v>
          </cell>
          <cell r="AJ1317">
            <v>0</v>
          </cell>
        </row>
        <row r="1318">
          <cell r="R1318">
            <v>0</v>
          </cell>
          <cell r="S1318">
            <v>0</v>
          </cell>
          <cell r="T1318">
            <v>-385313</v>
          </cell>
          <cell r="AG1318">
            <v>0</v>
          </cell>
          <cell r="AH1318">
            <v>0</v>
          </cell>
          <cell r="AI1318">
            <v>0</v>
          </cell>
          <cell r="AJ1318">
            <v>-16054.708333333334</v>
          </cell>
        </row>
        <row r="1319">
          <cell r="Q1319">
            <v>0</v>
          </cell>
          <cell r="R1319">
            <v>0</v>
          </cell>
          <cell r="S1319">
            <v>0</v>
          </cell>
          <cell r="T1319">
            <v>0</v>
          </cell>
          <cell r="AG1319">
            <v>-1122855</v>
          </cell>
          <cell r="AH1319">
            <v>-1122855</v>
          </cell>
          <cell r="AI1319">
            <v>-1122855</v>
          </cell>
          <cell r="AJ1319">
            <v>-1022437.0833333334</v>
          </cell>
        </row>
        <row r="1320">
          <cell r="T1320">
            <v>-3250409</v>
          </cell>
          <cell r="AG1320">
            <v>0</v>
          </cell>
          <cell r="AH1320">
            <v>0</v>
          </cell>
          <cell r="AI1320">
            <v>0</v>
          </cell>
          <cell r="AJ1320">
            <v>-135433.70833333334</v>
          </cell>
        </row>
        <row r="1321">
          <cell r="AG1321">
            <v>0</v>
          </cell>
          <cell r="AH1321">
            <v>0</v>
          </cell>
          <cell r="AI1321">
            <v>0</v>
          </cell>
          <cell r="AJ1321">
            <v>0</v>
          </cell>
        </row>
        <row r="1322">
          <cell r="AG1322">
            <v>0</v>
          </cell>
          <cell r="AH1322">
            <v>0</v>
          </cell>
          <cell r="AI1322">
            <v>0</v>
          </cell>
          <cell r="AJ1322">
            <v>0</v>
          </cell>
        </row>
        <row r="1323">
          <cell r="Q1323">
            <v>-633689.44999999995</v>
          </cell>
          <cell r="R1323">
            <v>-633689.44999999995</v>
          </cell>
          <cell r="S1323">
            <v>-633689.44999999995</v>
          </cell>
          <cell r="T1323">
            <v>-633689.44999999995</v>
          </cell>
          <cell r="AG1323">
            <v>-695651.30708333349</v>
          </cell>
          <cell r="AH1323">
            <v>-676484.6987500001</v>
          </cell>
          <cell r="AI1323">
            <v>-657896.68000000005</v>
          </cell>
          <cell r="AJ1323">
            <v>-646790.05166666675</v>
          </cell>
        </row>
        <row r="1324">
          <cell r="Q1324">
            <v>-3306489.7</v>
          </cell>
          <cell r="R1324">
            <v>-3254591.93</v>
          </cell>
          <cell r="S1324">
            <v>-3252247.21</v>
          </cell>
          <cell r="T1324">
            <v>-1571118.16</v>
          </cell>
          <cell r="AG1324">
            <v>-4731023.9604166672</v>
          </cell>
          <cell r="AH1324">
            <v>-4571534.2208333341</v>
          </cell>
          <cell r="AI1324">
            <v>-4413978.149583335</v>
          </cell>
          <cell r="AJ1324">
            <v>-4195858.4437500006</v>
          </cell>
        </row>
        <row r="1325">
          <cell r="Q1325">
            <v>-337286.52</v>
          </cell>
          <cell r="R1325">
            <v>-337286.52</v>
          </cell>
          <cell r="S1325">
            <v>-332898</v>
          </cell>
          <cell r="T1325">
            <v>-332898</v>
          </cell>
          <cell r="AG1325">
            <v>-344081.60499999998</v>
          </cell>
          <cell r="AH1325">
            <v>-343470.315</v>
          </cell>
          <cell r="AI1325">
            <v>-342676.17</v>
          </cell>
          <cell r="AJ1325">
            <v>-341699.17</v>
          </cell>
        </row>
        <row r="1326">
          <cell r="Q1326">
            <v>0</v>
          </cell>
          <cell r="R1326">
            <v>0</v>
          </cell>
          <cell r="S1326">
            <v>0</v>
          </cell>
          <cell r="T1326">
            <v>0</v>
          </cell>
          <cell r="AG1326">
            <v>0</v>
          </cell>
          <cell r="AH1326">
            <v>0</v>
          </cell>
          <cell r="AI1326">
            <v>0</v>
          </cell>
          <cell r="AJ1326">
            <v>0</v>
          </cell>
        </row>
        <row r="1327">
          <cell r="Q1327">
            <v>0</v>
          </cell>
          <cell r="R1327">
            <v>0</v>
          </cell>
          <cell r="S1327">
            <v>0</v>
          </cell>
          <cell r="T1327">
            <v>0</v>
          </cell>
          <cell r="AG1327">
            <v>0</v>
          </cell>
          <cell r="AH1327">
            <v>0</v>
          </cell>
          <cell r="AI1327">
            <v>0</v>
          </cell>
          <cell r="AJ1327">
            <v>0</v>
          </cell>
        </row>
        <row r="1328">
          <cell r="Q1328">
            <v>0</v>
          </cell>
          <cell r="R1328">
            <v>0</v>
          </cell>
          <cell r="S1328">
            <v>0</v>
          </cell>
          <cell r="T1328">
            <v>0</v>
          </cell>
          <cell r="AG1328">
            <v>0</v>
          </cell>
          <cell r="AH1328">
            <v>0</v>
          </cell>
          <cell r="AI1328">
            <v>0</v>
          </cell>
          <cell r="AJ1328">
            <v>0</v>
          </cell>
        </row>
        <row r="1329">
          <cell r="Q1329">
            <v>0</v>
          </cell>
          <cell r="R1329">
            <v>0</v>
          </cell>
          <cell r="S1329">
            <v>0</v>
          </cell>
          <cell r="T1329">
            <v>0</v>
          </cell>
          <cell r="AG1329">
            <v>0</v>
          </cell>
          <cell r="AH1329">
            <v>0</v>
          </cell>
          <cell r="AI1329">
            <v>0</v>
          </cell>
          <cell r="AJ1329">
            <v>0</v>
          </cell>
        </row>
        <row r="1330">
          <cell r="Q1330">
            <v>0</v>
          </cell>
          <cell r="R1330">
            <v>0</v>
          </cell>
          <cell r="S1330">
            <v>0</v>
          </cell>
          <cell r="T1330">
            <v>0</v>
          </cell>
          <cell r="AG1330">
            <v>0</v>
          </cell>
          <cell r="AH1330">
            <v>0</v>
          </cell>
          <cell r="AI1330">
            <v>0</v>
          </cell>
          <cell r="AJ1330">
            <v>0</v>
          </cell>
        </row>
        <row r="1331">
          <cell r="Q1331">
            <v>0</v>
          </cell>
          <cell r="R1331">
            <v>0</v>
          </cell>
          <cell r="S1331">
            <v>0</v>
          </cell>
          <cell r="T1331">
            <v>0</v>
          </cell>
          <cell r="AG1331">
            <v>0</v>
          </cell>
          <cell r="AH1331">
            <v>0</v>
          </cell>
          <cell r="AI1331">
            <v>0</v>
          </cell>
          <cell r="AJ1331">
            <v>0</v>
          </cell>
        </row>
        <row r="1332">
          <cell r="Q1332">
            <v>-3304.85</v>
          </cell>
          <cell r="R1332">
            <v>-3304.85</v>
          </cell>
          <cell r="S1332">
            <v>-3304.85</v>
          </cell>
          <cell r="T1332">
            <v>0</v>
          </cell>
          <cell r="AG1332">
            <v>-432482.37041666667</v>
          </cell>
          <cell r="AH1332">
            <v>-258107.38125000001</v>
          </cell>
          <cell r="AI1332">
            <v>-86010.751666666678</v>
          </cell>
          <cell r="AJ1332">
            <v>-1101.6166666666666</v>
          </cell>
        </row>
        <row r="1333">
          <cell r="Q1333">
            <v>-2555632.5299999998</v>
          </cell>
          <cell r="R1333">
            <v>-2524598.0499999998</v>
          </cell>
          <cell r="S1333">
            <v>-2524598.0499999998</v>
          </cell>
          <cell r="T1333">
            <v>0</v>
          </cell>
          <cell r="AG1333">
            <v>-2635200.0229166667</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G1334">
            <v>-18517789.530000005</v>
          </cell>
          <cell r="AH1334">
            <v>-18623120.981666666</v>
          </cell>
          <cell r="AI1334">
            <v>-18680650.69875</v>
          </cell>
          <cell r="AJ1334">
            <v>-18697028.14875</v>
          </cell>
        </row>
        <row r="1335">
          <cell r="Q1335">
            <v>-12354716.17</v>
          </cell>
          <cell r="R1335">
            <v>-12395293.32</v>
          </cell>
          <cell r="S1335">
            <v>-12740467.49</v>
          </cell>
          <cell r="T1335">
            <v>-12572166.720000001</v>
          </cell>
          <cell r="AG1335">
            <v>-10878068.713750001</v>
          </cell>
          <cell r="AH1335">
            <v>-11112311.605416667</v>
          </cell>
          <cell r="AI1335">
            <v>-11336841.451666668</v>
          </cell>
          <cell r="AJ1335">
            <v>-11543551.073749999</v>
          </cell>
        </row>
        <row r="1336">
          <cell r="Q1336">
            <v>-464683.58</v>
          </cell>
          <cell r="R1336">
            <v>-448447.58</v>
          </cell>
          <cell r="S1336">
            <v>-459289.58</v>
          </cell>
          <cell r="T1336">
            <v>-448783.58</v>
          </cell>
          <cell r="AG1336">
            <v>-446087.59291666659</v>
          </cell>
          <cell r="AH1336">
            <v>-448650.88708333328</v>
          </cell>
          <cell r="AI1336">
            <v>-450603.84791666665</v>
          </cell>
          <cell r="AJ1336">
            <v>-452589.68375000003</v>
          </cell>
        </row>
        <row r="1337">
          <cell r="Q1337">
            <v>-10000</v>
          </cell>
          <cell r="R1337">
            <v>-10000</v>
          </cell>
          <cell r="S1337">
            <v>-10000</v>
          </cell>
          <cell r="T1337">
            <v>-10000</v>
          </cell>
          <cell r="AG1337">
            <v>-10000</v>
          </cell>
          <cell r="AH1337">
            <v>-10000</v>
          </cell>
          <cell r="AI1337">
            <v>-10000</v>
          </cell>
          <cell r="AJ1337">
            <v>-10000</v>
          </cell>
        </row>
        <row r="1338">
          <cell r="Q1338">
            <v>-25524.85</v>
          </cell>
          <cell r="R1338">
            <v>-24066.26</v>
          </cell>
          <cell r="S1338">
            <v>-32580.98</v>
          </cell>
          <cell r="T1338">
            <v>-24591.59</v>
          </cell>
          <cell r="AG1338">
            <v>-21496.120416666665</v>
          </cell>
          <cell r="AH1338">
            <v>-21272.57</v>
          </cell>
          <cell r="AI1338">
            <v>-21500.908333333333</v>
          </cell>
          <cell r="AJ1338">
            <v>-21935.035833333339</v>
          </cell>
        </row>
        <row r="1339">
          <cell r="Q1339">
            <v>-42021.78</v>
          </cell>
          <cell r="R1339">
            <v>-41714.14</v>
          </cell>
          <cell r="S1339">
            <v>-64228.41</v>
          </cell>
          <cell r="T1339">
            <v>-64228.41</v>
          </cell>
          <cell r="AG1339">
            <v>-58110.346250000002</v>
          </cell>
          <cell r="AH1339">
            <v>-53942.474166666674</v>
          </cell>
          <cell r="AI1339">
            <v>-51847.07666666666</v>
          </cell>
          <cell r="AJ1339">
            <v>-51593.698333333341</v>
          </cell>
        </row>
        <row r="1340">
          <cell r="Q1340">
            <v>-652279.19999999995</v>
          </cell>
          <cell r="R1340">
            <v>-798080.24</v>
          </cell>
          <cell r="S1340">
            <v>-888659.9</v>
          </cell>
          <cell r="T1340">
            <v>-1021394.54</v>
          </cell>
          <cell r="AG1340">
            <v>-279358.72916666663</v>
          </cell>
          <cell r="AH1340">
            <v>-335600.39416666667</v>
          </cell>
          <cell r="AI1340">
            <v>-399029.6166666667</v>
          </cell>
          <cell r="AJ1340">
            <v>-468978.63125000009</v>
          </cell>
        </row>
        <row r="1341">
          <cell r="Q1341">
            <v>-2851582.64</v>
          </cell>
          <cell r="R1341">
            <v>-3642130.7</v>
          </cell>
          <cell r="S1341">
            <v>-4557336.57</v>
          </cell>
          <cell r="T1341">
            <v>-5010649.67</v>
          </cell>
          <cell r="AG1341">
            <v>-742245.76208333333</v>
          </cell>
          <cell r="AH1341">
            <v>-1010451.57625</v>
          </cell>
          <cell r="AI1341">
            <v>-1346807.3187500003</v>
          </cell>
          <cell r="AJ1341">
            <v>-1737149.3583333334</v>
          </cell>
        </row>
        <row r="1342">
          <cell r="Q1342">
            <v>-1589346.19</v>
          </cell>
          <cell r="R1342">
            <v>-1904263.28</v>
          </cell>
          <cell r="S1342">
            <v>-2008591.19</v>
          </cell>
          <cell r="T1342">
            <v>-1856903.08</v>
          </cell>
          <cell r="AG1342">
            <v>-678524.13458333339</v>
          </cell>
          <cell r="AH1342">
            <v>-819880.6366666666</v>
          </cell>
          <cell r="AI1342">
            <v>-965124.53874999995</v>
          </cell>
          <cell r="AJ1342">
            <v>-1103202.5545833332</v>
          </cell>
        </row>
        <row r="1343">
          <cell r="Q1343">
            <v>-1016768.79</v>
          </cell>
          <cell r="R1343">
            <v>-1016768.79</v>
          </cell>
          <cell r="S1343">
            <v>-1016768.79</v>
          </cell>
          <cell r="T1343">
            <v>-1659473.13</v>
          </cell>
          <cell r="AG1343">
            <v>-369260.24958333327</v>
          </cell>
          <cell r="AH1343">
            <v>-453990.98208333337</v>
          </cell>
          <cell r="AI1343">
            <v>-538721.71458333323</v>
          </cell>
          <cell r="AJ1343">
            <v>-637717.37958333327</v>
          </cell>
        </row>
        <row r="1344">
          <cell r="R1344">
            <v>0</v>
          </cell>
          <cell r="S1344">
            <v>0</v>
          </cell>
          <cell r="T1344">
            <v>-256699</v>
          </cell>
          <cell r="AG1344">
            <v>0</v>
          </cell>
          <cell r="AH1344">
            <v>0</v>
          </cell>
          <cell r="AI1344">
            <v>0</v>
          </cell>
          <cell r="AJ1344">
            <v>-10695.791666666666</v>
          </cell>
        </row>
        <row r="1345">
          <cell r="Q1345">
            <v>0</v>
          </cell>
          <cell r="R1345">
            <v>0</v>
          </cell>
          <cell r="S1345">
            <v>0</v>
          </cell>
          <cell r="T1345">
            <v>0</v>
          </cell>
          <cell r="AG1345">
            <v>0</v>
          </cell>
          <cell r="AH1345">
            <v>0</v>
          </cell>
          <cell r="AI1345">
            <v>0</v>
          </cell>
          <cell r="AJ1345">
            <v>0</v>
          </cell>
        </row>
        <row r="1346">
          <cell r="R1346">
            <v>0</v>
          </cell>
          <cell r="S1346">
            <v>0</v>
          </cell>
          <cell r="T1346">
            <v>-15482</v>
          </cell>
          <cell r="AG1346">
            <v>0</v>
          </cell>
          <cell r="AH1346">
            <v>0</v>
          </cell>
          <cell r="AI1346">
            <v>0</v>
          </cell>
          <cell r="AJ1346">
            <v>-645.08333333333337</v>
          </cell>
        </row>
        <row r="1347">
          <cell r="Q1347">
            <v>0</v>
          </cell>
          <cell r="R1347">
            <v>0</v>
          </cell>
          <cell r="S1347">
            <v>0</v>
          </cell>
          <cell r="T1347">
            <v>0</v>
          </cell>
          <cell r="AG1347">
            <v>0</v>
          </cell>
          <cell r="AH1347">
            <v>0</v>
          </cell>
          <cell r="AI1347">
            <v>0</v>
          </cell>
          <cell r="AJ1347">
            <v>0</v>
          </cell>
        </row>
        <row r="1348">
          <cell r="R1348">
            <v>0</v>
          </cell>
          <cell r="S1348">
            <v>0</v>
          </cell>
          <cell r="T1348">
            <v>-5353</v>
          </cell>
          <cell r="AG1348">
            <v>0</v>
          </cell>
          <cell r="AH1348">
            <v>0</v>
          </cell>
          <cell r="AI1348">
            <v>0</v>
          </cell>
          <cell r="AJ1348">
            <v>-223.04166666666666</v>
          </cell>
        </row>
        <row r="1349">
          <cell r="AG1349">
            <v>0</v>
          </cell>
          <cell r="AH1349">
            <v>0</v>
          </cell>
          <cell r="AI1349">
            <v>0</v>
          </cell>
          <cell r="AJ1349">
            <v>0</v>
          </cell>
        </row>
        <row r="1350">
          <cell r="Q1350">
            <v>-3089713.86</v>
          </cell>
          <cell r="R1350">
            <v>-3178321.44</v>
          </cell>
          <cell r="S1350">
            <v>-450988.29</v>
          </cell>
          <cell r="T1350">
            <v>-521234.38</v>
          </cell>
          <cell r="AG1350">
            <v>-2470607.5100000002</v>
          </cell>
          <cell r="AH1350">
            <v>-2605610.4145833333</v>
          </cell>
          <cell r="AI1350">
            <v>-2626031.3375000004</v>
          </cell>
          <cell r="AJ1350">
            <v>-2500111.6</v>
          </cell>
        </row>
        <row r="1351">
          <cell r="Q1351">
            <v>0</v>
          </cell>
          <cell r="R1351">
            <v>0</v>
          </cell>
          <cell r="S1351">
            <v>0</v>
          </cell>
          <cell r="T1351">
            <v>0</v>
          </cell>
          <cell r="AG1351">
            <v>0</v>
          </cell>
          <cell r="AH1351">
            <v>0</v>
          </cell>
          <cell r="AI1351">
            <v>0</v>
          </cell>
          <cell r="AJ1351">
            <v>0</v>
          </cell>
        </row>
        <row r="1352">
          <cell r="Q1352">
            <v>-5000</v>
          </cell>
          <cell r="R1352">
            <v>-5000</v>
          </cell>
          <cell r="S1352">
            <v>-5000</v>
          </cell>
          <cell r="T1352">
            <v>-5000</v>
          </cell>
          <cell r="AG1352">
            <v>-5000</v>
          </cell>
          <cell r="AH1352">
            <v>-5000</v>
          </cell>
          <cell r="AI1352">
            <v>-5000</v>
          </cell>
          <cell r="AJ1352">
            <v>-5000</v>
          </cell>
        </row>
        <row r="1353">
          <cell r="Q1353">
            <v>0</v>
          </cell>
          <cell r="R1353">
            <v>0</v>
          </cell>
          <cell r="S1353">
            <v>0</v>
          </cell>
          <cell r="T1353">
            <v>0</v>
          </cell>
          <cell r="AG1353">
            <v>0</v>
          </cell>
          <cell r="AH1353">
            <v>0</v>
          </cell>
          <cell r="AI1353">
            <v>0</v>
          </cell>
          <cell r="AJ1353">
            <v>0</v>
          </cell>
        </row>
        <row r="1354">
          <cell r="Q1354">
            <v>-26668727.57</v>
          </cell>
          <cell r="R1354">
            <v>-26609467.66</v>
          </cell>
          <cell r="S1354">
            <v>-26557967.809999999</v>
          </cell>
          <cell r="T1354">
            <v>-27795522.609999999</v>
          </cell>
          <cell r="AG1354">
            <v>-24835876.166250002</v>
          </cell>
          <cell r="AH1354">
            <v>-25149565.306666661</v>
          </cell>
          <cell r="AI1354">
            <v>-25466550.409166664</v>
          </cell>
          <cell r="AJ1354">
            <v>-25793579.436249997</v>
          </cell>
        </row>
        <row r="1355">
          <cell r="Q1355">
            <v>0</v>
          </cell>
          <cell r="R1355">
            <v>0</v>
          </cell>
          <cell r="S1355">
            <v>0</v>
          </cell>
          <cell r="T1355">
            <v>0</v>
          </cell>
          <cell r="AG1355">
            <v>0</v>
          </cell>
          <cell r="AH1355">
            <v>0</v>
          </cell>
          <cell r="AI1355">
            <v>0</v>
          </cell>
          <cell r="AJ1355">
            <v>0</v>
          </cell>
        </row>
        <row r="1356">
          <cell r="Q1356">
            <v>0</v>
          </cell>
          <cell r="R1356">
            <v>0</v>
          </cell>
          <cell r="S1356">
            <v>0</v>
          </cell>
          <cell r="T1356">
            <v>0</v>
          </cell>
          <cell r="AG1356">
            <v>-808150</v>
          </cell>
          <cell r="AH1356">
            <v>-808150</v>
          </cell>
          <cell r="AI1356">
            <v>-808150</v>
          </cell>
          <cell r="AJ1356">
            <v>-808150</v>
          </cell>
        </row>
        <row r="1357">
          <cell r="Q1357">
            <v>-2410058.23</v>
          </cell>
          <cell r="R1357">
            <v>-2193006.52</v>
          </cell>
          <cell r="S1357">
            <v>-1584592.72</v>
          </cell>
          <cell r="T1357">
            <v>-1337770.54</v>
          </cell>
          <cell r="AG1357">
            <v>-1377995.5216666667</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G1358">
            <v>-10149244.116249999</v>
          </cell>
          <cell r="AH1358">
            <v>-10139004.51375</v>
          </cell>
          <cell r="AI1358">
            <v>-10135732.717916667</v>
          </cell>
          <cell r="AJ1358">
            <v>-10134938.937083334</v>
          </cell>
        </row>
        <row r="1359">
          <cell r="Q1359">
            <v>-2992.04</v>
          </cell>
          <cell r="R1359">
            <v>121480.78</v>
          </cell>
          <cell r="S1359">
            <v>-53288.59</v>
          </cell>
          <cell r="T1359">
            <v>-76485.03</v>
          </cell>
          <cell r="AG1359">
            <v>-186.04916666666668</v>
          </cell>
          <cell r="AH1359">
            <v>4750.9816666666666</v>
          </cell>
          <cell r="AI1359">
            <v>7592.322916666667</v>
          </cell>
          <cell r="AJ1359">
            <v>2185.0887500000003</v>
          </cell>
        </row>
        <row r="1360">
          <cell r="Q1360">
            <v>0</v>
          </cell>
          <cell r="R1360">
            <v>0</v>
          </cell>
          <cell r="S1360">
            <v>0</v>
          </cell>
          <cell r="T1360">
            <v>0</v>
          </cell>
          <cell r="AG1360">
            <v>0</v>
          </cell>
          <cell r="AH1360">
            <v>0</v>
          </cell>
          <cell r="AI1360">
            <v>0</v>
          </cell>
          <cell r="AJ1360">
            <v>0</v>
          </cell>
        </row>
        <row r="1361">
          <cell r="Q1361">
            <v>-28224</v>
          </cell>
          <cell r="R1361">
            <v>-28224</v>
          </cell>
          <cell r="S1361">
            <v>-25849.83</v>
          </cell>
          <cell r="T1361">
            <v>-7248</v>
          </cell>
          <cell r="AG1361">
            <v>-13128</v>
          </cell>
          <cell r="AH1361">
            <v>-15480</v>
          </cell>
          <cell r="AI1361">
            <v>-17733.076250000002</v>
          </cell>
          <cell r="AJ1361">
            <v>-18592.1525</v>
          </cell>
        </row>
        <row r="1362">
          <cell r="Q1362">
            <v>0</v>
          </cell>
          <cell r="R1362">
            <v>0</v>
          </cell>
          <cell r="S1362">
            <v>0</v>
          </cell>
          <cell r="T1362">
            <v>0</v>
          </cell>
          <cell r="AG1362">
            <v>0</v>
          </cell>
          <cell r="AH1362">
            <v>0</v>
          </cell>
          <cell r="AI1362">
            <v>0</v>
          </cell>
          <cell r="AJ1362">
            <v>0</v>
          </cell>
        </row>
        <row r="1363">
          <cell r="Q1363">
            <v>0</v>
          </cell>
          <cell r="R1363">
            <v>0</v>
          </cell>
          <cell r="S1363">
            <v>0</v>
          </cell>
          <cell r="T1363">
            <v>0</v>
          </cell>
          <cell r="AG1363">
            <v>0</v>
          </cell>
          <cell r="AH1363">
            <v>0</v>
          </cell>
          <cell r="AI1363">
            <v>0</v>
          </cell>
          <cell r="AJ1363">
            <v>0</v>
          </cell>
        </row>
        <row r="1364">
          <cell r="Q1364">
            <v>-2106234.98</v>
          </cell>
          <cell r="R1364">
            <v>-2118100.98</v>
          </cell>
          <cell r="S1364">
            <v>-2117341.98</v>
          </cell>
          <cell r="T1364">
            <v>-2163988</v>
          </cell>
          <cell r="AG1364">
            <v>-1795089.3741666665</v>
          </cell>
          <cell r="AH1364">
            <v>-1839328.2891666666</v>
          </cell>
          <cell r="AI1364">
            <v>-1881791.8291666666</v>
          </cell>
          <cell r="AJ1364">
            <v>-1919680.62</v>
          </cell>
        </row>
        <row r="1365">
          <cell r="Q1365">
            <v>-17801000</v>
          </cell>
          <cell r="R1365">
            <v>-17801000</v>
          </cell>
          <cell r="S1365">
            <v>-17801000</v>
          </cell>
          <cell r="T1365">
            <v>-17411000</v>
          </cell>
          <cell r="AG1365">
            <v>-17229846.041666668</v>
          </cell>
          <cell r="AH1365">
            <v>-17458307.625</v>
          </cell>
          <cell r="AI1365">
            <v>-17686769.208333332</v>
          </cell>
          <cell r="AJ1365">
            <v>-17784750</v>
          </cell>
        </row>
        <row r="1366">
          <cell r="Q1366">
            <v>-58986.21</v>
          </cell>
          <cell r="R1366">
            <v>-58986.21</v>
          </cell>
          <cell r="S1366">
            <v>-58986.21</v>
          </cell>
          <cell r="T1366">
            <v>-40198.51</v>
          </cell>
          <cell r="AG1366">
            <v>-55135.612083333333</v>
          </cell>
          <cell r="AH1366">
            <v>-56969.80124999999</v>
          </cell>
          <cell r="AI1366">
            <v>-58803.990416666646</v>
          </cell>
          <cell r="AJ1366">
            <v>-59173.164999999986</v>
          </cell>
        </row>
        <row r="1367">
          <cell r="Q1367">
            <v>-8277452.4500000002</v>
          </cell>
          <cell r="R1367">
            <v>-8273285.7800000003</v>
          </cell>
          <cell r="S1367">
            <v>-8250942.4000000004</v>
          </cell>
          <cell r="T1367">
            <v>-8631142</v>
          </cell>
          <cell r="AG1367">
            <v>-6191500.3154166667</v>
          </cell>
          <cell r="AH1367">
            <v>-6446678.7495833337</v>
          </cell>
          <cell r="AI1367">
            <v>-6701387.0174999991</v>
          </cell>
          <cell r="AJ1367">
            <v>-6913644.0783333331</v>
          </cell>
        </row>
        <row r="1368">
          <cell r="Q1368">
            <v>-39032.26</v>
          </cell>
          <cell r="R1368">
            <v>24177.73</v>
          </cell>
          <cell r="S1368">
            <v>24162.73</v>
          </cell>
          <cell r="T1368">
            <v>-66899.399999999994</v>
          </cell>
          <cell r="AG1368">
            <v>-18947.524999999998</v>
          </cell>
          <cell r="AH1368">
            <v>-19559.830833333333</v>
          </cell>
          <cell r="AI1368">
            <v>-17539.012083333331</v>
          </cell>
          <cell r="AJ1368">
            <v>-17882.338333333333</v>
          </cell>
        </row>
        <row r="1369">
          <cell r="Q1369">
            <v>0</v>
          </cell>
          <cell r="R1369">
            <v>0</v>
          </cell>
          <cell r="S1369">
            <v>0</v>
          </cell>
          <cell r="T1369">
            <v>0</v>
          </cell>
          <cell r="AG1369">
            <v>0</v>
          </cell>
          <cell r="AH1369">
            <v>0</v>
          </cell>
          <cell r="AI1369">
            <v>0</v>
          </cell>
          <cell r="AJ1369">
            <v>0</v>
          </cell>
        </row>
        <row r="1370">
          <cell r="Q1370">
            <v>0</v>
          </cell>
          <cell r="R1370">
            <v>0</v>
          </cell>
          <cell r="S1370">
            <v>0</v>
          </cell>
          <cell r="T1370">
            <v>0</v>
          </cell>
          <cell r="AG1370">
            <v>0</v>
          </cell>
          <cell r="AH1370">
            <v>0</v>
          </cell>
          <cell r="AI1370">
            <v>0</v>
          </cell>
          <cell r="AJ1370">
            <v>0</v>
          </cell>
        </row>
        <row r="1371">
          <cell r="Q1371">
            <v>-222809.33</v>
          </cell>
          <cell r="R1371">
            <v>-221663.5</v>
          </cell>
          <cell r="S1371">
            <v>-220517.67</v>
          </cell>
          <cell r="T1371">
            <v>-219371.84</v>
          </cell>
          <cell r="AG1371">
            <v>-229684.31000000003</v>
          </cell>
          <cell r="AH1371">
            <v>-228538.48</v>
          </cell>
          <cell r="AI1371">
            <v>-227392.65</v>
          </cell>
          <cell r="AJ1371">
            <v>-226246.81999999995</v>
          </cell>
        </row>
        <row r="1372">
          <cell r="Q1372">
            <v>0</v>
          </cell>
          <cell r="R1372">
            <v>0</v>
          </cell>
          <cell r="S1372">
            <v>0</v>
          </cell>
          <cell r="T1372">
            <v>-67293.86</v>
          </cell>
          <cell r="AG1372">
            <v>-2127799.8633333333</v>
          </cell>
          <cell r="AH1372">
            <v>-2127799.8633333333</v>
          </cell>
          <cell r="AI1372">
            <v>-2127799.8633333333</v>
          </cell>
          <cell r="AJ1372">
            <v>-2129442.0083333333</v>
          </cell>
        </row>
        <row r="1373">
          <cell r="R1373">
            <v>0</v>
          </cell>
          <cell r="S1373">
            <v>0</v>
          </cell>
          <cell r="T1373">
            <v>-967879</v>
          </cell>
          <cell r="AG1373">
            <v>0</v>
          </cell>
          <cell r="AH1373">
            <v>0</v>
          </cell>
          <cell r="AI1373">
            <v>0</v>
          </cell>
          <cell r="AJ1373">
            <v>-40328.291666666664</v>
          </cell>
        </row>
        <row r="1374">
          <cell r="Q1374">
            <v>0</v>
          </cell>
          <cell r="R1374">
            <v>0</v>
          </cell>
          <cell r="S1374">
            <v>0</v>
          </cell>
          <cell r="T1374">
            <v>0</v>
          </cell>
          <cell r="AG1374">
            <v>-75158.125</v>
          </cell>
          <cell r="AH1374">
            <v>-68000.208333333328</v>
          </cell>
          <cell r="AI1374">
            <v>-60842.291666666664</v>
          </cell>
          <cell r="AJ1374">
            <v>-53684.375</v>
          </cell>
        </row>
        <row r="1375">
          <cell r="Q1375">
            <v>-250015</v>
          </cell>
          <cell r="R1375">
            <v>-250015</v>
          </cell>
          <cell r="S1375">
            <v>-250015</v>
          </cell>
          <cell r="T1375">
            <v>0</v>
          </cell>
          <cell r="AG1375">
            <v>-102091.45833333333</v>
          </cell>
          <cell r="AH1375">
            <v>-122926.04166666667</v>
          </cell>
          <cell r="AI1375">
            <v>-143760.625</v>
          </cell>
          <cell r="AJ1375">
            <v>-154177.91666666666</v>
          </cell>
        </row>
        <row r="1376">
          <cell r="Q1376">
            <v>0</v>
          </cell>
          <cell r="R1376">
            <v>0</v>
          </cell>
          <cell r="S1376">
            <v>0</v>
          </cell>
          <cell r="T1376">
            <v>0</v>
          </cell>
          <cell r="AG1376">
            <v>0</v>
          </cell>
          <cell r="AH1376">
            <v>0</v>
          </cell>
          <cell r="AI1376">
            <v>0</v>
          </cell>
          <cell r="AJ1376">
            <v>0</v>
          </cell>
        </row>
        <row r="1377">
          <cell r="Q1377">
            <v>-13807132</v>
          </cell>
          <cell r="R1377">
            <v>-13661299</v>
          </cell>
          <cell r="S1377">
            <v>-13515466</v>
          </cell>
          <cell r="T1377">
            <v>-13369633</v>
          </cell>
          <cell r="AG1377">
            <v>-14682130</v>
          </cell>
          <cell r="AH1377">
            <v>-14536297</v>
          </cell>
          <cell r="AI1377">
            <v>-14390464</v>
          </cell>
          <cell r="AJ1377">
            <v>-14244631</v>
          </cell>
        </row>
        <row r="1378">
          <cell r="Q1378">
            <v>-8447.35</v>
          </cell>
          <cell r="R1378">
            <v>-37711.35</v>
          </cell>
          <cell r="S1378">
            <v>-10623.83</v>
          </cell>
          <cell r="T1378">
            <v>-3939.83</v>
          </cell>
          <cell r="AG1378">
            <v>-662.66375000000005</v>
          </cell>
          <cell r="AH1378">
            <v>-2585.9429166666664</v>
          </cell>
          <cell r="AI1378">
            <v>-4599.9087499999996</v>
          </cell>
          <cell r="AJ1378">
            <v>-5206.7279166666667</v>
          </cell>
        </row>
        <row r="1379">
          <cell r="Q1379">
            <v>0</v>
          </cell>
          <cell r="R1379">
            <v>0</v>
          </cell>
          <cell r="S1379">
            <v>0</v>
          </cell>
          <cell r="T1379">
            <v>0</v>
          </cell>
          <cell r="AG1379">
            <v>0</v>
          </cell>
          <cell r="AH1379">
            <v>0</v>
          </cell>
          <cell r="AI1379">
            <v>0</v>
          </cell>
          <cell r="AJ1379">
            <v>0</v>
          </cell>
        </row>
        <row r="1380">
          <cell r="Q1380">
            <v>0</v>
          </cell>
          <cell r="R1380">
            <v>0</v>
          </cell>
          <cell r="S1380">
            <v>0</v>
          </cell>
          <cell r="T1380">
            <v>0</v>
          </cell>
          <cell r="AG1380">
            <v>0</v>
          </cell>
          <cell r="AH1380">
            <v>0</v>
          </cell>
          <cell r="AI1380">
            <v>0</v>
          </cell>
          <cell r="AJ1380">
            <v>0</v>
          </cell>
        </row>
        <row r="1381">
          <cell r="Q1381">
            <v>0</v>
          </cell>
          <cell r="R1381">
            <v>0</v>
          </cell>
          <cell r="S1381">
            <v>0</v>
          </cell>
          <cell r="T1381">
            <v>0</v>
          </cell>
          <cell r="AG1381">
            <v>0</v>
          </cell>
          <cell r="AH1381">
            <v>0</v>
          </cell>
          <cell r="AI1381">
            <v>0</v>
          </cell>
          <cell r="AJ1381">
            <v>0</v>
          </cell>
        </row>
        <row r="1382">
          <cell r="Q1382">
            <v>-2140.5700000000002</v>
          </cell>
          <cell r="R1382">
            <v>27518.13</v>
          </cell>
          <cell r="S1382">
            <v>27518.13</v>
          </cell>
          <cell r="T1382">
            <v>0</v>
          </cell>
          <cell r="AG1382">
            <v>12539.422083333329</v>
          </cell>
          <cell r="AH1382">
            <v>7203.7949999999992</v>
          </cell>
          <cell r="AI1382">
            <v>3103.947083333333</v>
          </cell>
          <cell r="AJ1382">
            <v>4250.5358333333334</v>
          </cell>
        </row>
        <row r="1383">
          <cell r="Q1383">
            <v>0</v>
          </cell>
          <cell r="R1383">
            <v>0</v>
          </cell>
          <cell r="S1383">
            <v>0</v>
          </cell>
          <cell r="T1383">
            <v>0</v>
          </cell>
          <cell r="AG1383">
            <v>32.228333333333332</v>
          </cell>
          <cell r="AH1383">
            <v>24.171250000000001</v>
          </cell>
          <cell r="AI1383">
            <v>8.0570833333333329</v>
          </cell>
          <cell r="AJ1383">
            <v>0</v>
          </cell>
        </row>
        <row r="1384">
          <cell r="AG1384">
            <v>0</v>
          </cell>
          <cell r="AH1384">
            <v>0</v>
          </cell>
          <cell r="AI1384">
            <v>0</v>
          </cell>
          <cell r="AJ1384">
            <v>0</v>
          </cell>
        </row>
        <row r="1385">
          <cell r="Q1385">
            <v>-27312000</v>
          </cell>
          <cell r="R1385">
            <v>-25354000</v>
          </cell>
          <cell r="S1385">
            <v>-25354000</v>
          </cell>
          <cell r="T1385">
            <v>0</v>
          </cell>
          <cell r="AG1385">
            <v>-26056250</v>
          </cell>
          <cell r="AH1385">
            <v>-27017333.333333332</v>
          </cell>
          <cell r="AI1385">
            <v>-27587041.666666668</v>
          </cell>
          <cell r="AJ1385">
            <v>-26858041.666666668</v>
          </cell>
        </row>
        <row r="1386">
          <cell r="Q1386">
            <v>-8686177.8599999994</v>
          </cell>
          <cell r="R1386">
            <v>-10611582.27</v>
          </cell>
          <cell r="S1386">
            <v>-7180375.75</v>
          </cell>
          <cell r="T1386">
            <v>-1284031.29</v>
          </cell>
          <cell r="AG1386">
            <v>-17205758.129999999</v>
          </cell>
          <cell r="AH1386">
            <v>-15196029.645833334</v>
          </cell>
          <cell r="AI1386">
            <v>-13169429.251666667</v>
          </cell>
          <cell r="AJ1386">
            <v>-11047494.6175</v>
          </cell>
        </row>
        <row r="1387">
          <cell r="AG1387">
            <v>0</v>
          </cell>
          <cell r="AH1387">
            <v>0</v>
          </cell>
          <cell r="AI1387">
            <v>0</v>
          </cell>
          <cell r="AJ1387">
            <v>0</v>
          </cell>
        </row>
        <row r="1388">
          <cell r="AG1388">
            <v>0</v>
          </cell>
          <cell r="AH1388">
            <v>0</v>
          </cell>
          <cell r="AI1388">
            <v>0</v>
          </cell>
          <cell r="AJ1388">
            <v>0</v>
          </cell>
        </row>
        <row r="1389">
          <cell r="Q1389">
            <v>-19900488.379999999</v>
          </cell>
          <cell r="R1389">
            <v>-20301164.41</v>
          </cell>
          <cell r="S1389">
            <v>-20701840.440000001</v>
          </cell>
          <cell r="T1389">
            <v>-21102516.469999999</v>
          </cell>
          <cell r="AG1389">
            <v>-17458741.549166668</v>
          </cell>
          <cell r="AH1389">
            <v>-17816988.059583332</v>
          </cell>
          <cell r="AI1389">
            <v>-18175343.062083334</v>
          </cell>
          <cell r="AJ1389">
            <v>-18548340.589583334</v>
          </cell>
        </row>
        <row r="1390">
          <cell r="Q1390">
            <v>0</v>
          </cell>
          <cell r="R1390">
            <v>0</v>
          </cell>
          <cell r="S1390">
            <v>0</v>
          </cell>
          <cell r="T1390">
            <v>0</v>
          </cell>
          <cell r="AG1390">
            <v>0</v>
          </cell>
          <cell r="AH1390">
            <v>0</v>
          </cell>
          <cell r="AI1390">
            <v>0</v>
          </cell>
          <cell r="AJ1390">
            <v>0</v>
          </cell>
        </row>
        <row r="1391">
          <cell r="Q1391">
            <v>0</v>
          </cell>
          <cell r="R1391">
            <v>0</v>
          </cell>
          <cell r="S1391">
            <v>0</v>
          </cell>
          <cell r="T1391">
            <v>0</v>
          </cell>
          <cell r="AG1391">
            <v>0</v>
          </cell>
          <cell r="AH1391">
            <v>0</v>
          </cell>
          <cell r="AI1391">
            <v>0</v>
          </cell>
          <cell r="AJ1391">
            <v>0</v>
          </cell>
        </row>
        <row r="1392">
          <cell r="Q1392">
            <v>0</v>
          </cell>
          <cell r="R1392">
            <v>0</v>
          </cell>
          <cell r="S1392">
            <v>0</v>
          </cell>
          <cell r="T1392">
            <v>0</v>
          </cell>
          <cell r="AG1392">
            <v>0</v>
          </cell>
          <cell r="AH1392">
            <v>0</v>
          </cell>
          <cell r="AI1392">
            <v>0</v>
          </cell>
          <cell r="AJ1392">
            <v>0</v>
          </cell>
        </row>
        <row r="1393">
          <cell r="Q1393">
            <v>0</v>
          </cell>
          <cell r="R1393">
            <v>0</v>
          </cell>
          <cell r="S1393">
            <v>0</v>
          </cell>
          <cell r="T1393">
            <v>0</v>
          </cell>
          <cell r="AG1393">
            <v>0</v>
          </cell>
          <cell r="AH1393">
            <v>0</v>
          </cell>
          <cell r="AI1393">
            <v>0</v>
          </cell>
          <cell r="AJ1393">
            <v>0</v>
          </cell>
        </row>
        <row r="1394">
          <cell r="Q1394">
            <v>0</v>
          </cell>
          <cell r="R1394">
            <v>0</v>
          </cell>
          <cell r="S1394">
            <v>0</v>
          </cell>
          <cell r="T1394">
            <v>0</v>
          </cell>
          <cell r="AG1394">
            <v>-64610.625</v>
          </cell>
          <cell r="AH1394">
            <v>-38766.375</v>
          </cell>
          <cell r="AI1394">
            <v>-12922.125</v>
          </cell>
          <cell r="AJ1394">
            <v>0</v>
          </cell>
        </row>
        <row r="1395">
          <cell r="Q1395">
            <v>0</v>
          </cell>
          <cell r="R1395">
            <v>0</v>
          </cell>
          <cell r="S1395">
            <v>0</v>
          </cell>
          <cell r="T1395">
            <v>0</v>
          </cell>
          <cell r="AG1395">
            <v>0</v>
          </cell>
          <cell r="AH1395">
            <v>0</v>
          </cell>
          <cell r="AI1395">
            <v>0</v>
          </cell>
          <cell r="AJ1395">
            <v>0</v>
          </cell>
        </row>
        <row r="1396">
          <cell r="Q1396">
            <v>0</v>
          </cell>
          <cell r="R1396">
            <v>0</v>
          </cell>
          <cell r="S1396">
            <v>0</v>
          </cell>
          <cell r="T1396">
            <v>0</v>
          </cell>
          <cell r="AG1396">
            <v>0</v>
          </cell>
          <cell r="AH1396">
            <v>0</v>
          </cell>
          <cell r="AI1396">
            <v>0</v>
          </cell>
          <cell r="AJ1396">
            <v>0</v>
          </cell>
        </row>
        <row r="1397">
          <cell r="Q1397">
            <v>0</v>
          </cell>
          <cell r="R1397">
            <v>0</v>
          </cell>
          <cell r="S1397">
            <v>0</v>
          </cell>
          <cell r="T1397">
            <v>0</v>
          </cell>
          <cell r="AG1397">
            <v>-291666.66666666669</v>
          </cell>
          <cell r="AH1397">
            <v>-291666.66666666669</v>
          </cell>
          <cell r="AI1397">
            <v>-291666.66666666669</v>
          </cell>
          <cell r="AJ1397">
            <v>-291666.66666666669</v>
          </cell>
        </row>
        <row r="1398">
          <cell r="Q1398">
            <v>0</v>
          </cell>
          <cell r="R1398">
            <v>0</v>
          </cell>
          <cell r="S1398">
            <v>0</v>
          </cell>
          <cell r="T1398">
            <v>0</v>
          </cell>
          <cell r="AG1398">
            <v>-337500</v>
          </cell>
          <cell r="AH1398">
            <v>-337500</v>
          </cell>
          <cell r="AI1398">
            <v>-337500</v>
          </cell>
          <cell r="AJ1398">
            <v>-337500</v>
          </cell>
        </row>
        <row r="1399">
          <cell r="Q1399">
            <v>-513276.41</v>
          </cell>
          <cell r="R1399">
            <v>-511029.97</v>
          </cell>
          <cell r="S1399">
            <v>-508783.53</v>
          </cell>
          <cell r="T1399">
            <v>-506537.09</v>
          </cell>
          <cell r="AG1399">
            <v>-414767.9745833333</v>
          </cell>
          <cell r="AH1399">
            <v>-457447.4070833333</v>
          </cell>
          <cell r="AI1399">
            <v>-499939.63624999992</v>
          </cell>
          <cell r="AJ1399">
            <v>-520015.73</v>
          </cell>
        </row>
        <row r="1400">
          <cell r="R1400">
            <v>0</v>
          </cell>
          <cell r="S1400">
            <v>0</v>
          </cell>
          <cell r="T1400">
            <v>-97579</v>
          </cell>
          <cell r="AG1400">
            <v>0</v>
          </cell>
          <cell r="AH1400">
            <v>0</v>
          </cell>
          <cell r="AI1400">
            <v>0</v>
          </cell>
          <cell r="AJ1400">
            <v>-4065.7916666666665</v>
          </cell>
        </row>
        <row r="1401">
          <cell r="Q1401">
            <v>-225000</v>
          </cell>
          <cell r="R1401">
            <v>-225000</v>
          </cell>
          <cell r="S1401">
            <v>-225000</v>
          </cell>
          <cell r="T1401">
            <v>-225000</v>
          </cell>
          <cell r="AG1401">
            <v>-187500</v>
          </cell>
          <cell r="AH1401">
            <v>-195833.33333333334</v>
          </cell>
          <cell r="AI1401">
            <v>-204166.66666666666</v>
          </cell>
          <cell r="AJ1401">
            <v>-212500</v>
          </cell>
        </row>
        <row r="1402">
          <cell r="Q1402">
            <v>-1982106.78</v>
          </cell>
          <cell r="R1402">
            <v>-1982106.78</v>
          </cell>
          <cell r="S1402">
            <v>-1982106.78</v>
          </cell>
          <cell r="T1402">
            <v>0</v>
          </cell>
          <cell r="AG1402">
            <v>-851180.21</v>
          </cell>
          <cell r="AH1402">
            <v>-985105.77499999991</v>
          </cell>
          <cell r="AI1402">
            <v>-1119031.3400000001</v>
          </cell>
          <cell r="AJ1402">
            <v>-1170369.1224999998</v>
          </cell>
        </row>
        <row r="1403">
          <cell r="Q1403">
            <v>0</v>
          </cell>
          <cell r="R1403">
            <v>0</v>
          </cell>
          <cell r="S1403">
            <v>0</v>
          </cell>
          <cell r="T1403">
            <v>0</v>
          </cell>
          <cell r="AG1403">
            <v>-35003.527916666666</v>
          </cell>
          <cell r="AH1403">
            <v>0</v>
          </cell>
          <cell r="AI1403">
            <v>0</v>
          </cell>
          <cell r="AJ1403">
            <v>0</v>
          </cell>
        </row>
        <row r="1404">
          <cell r="Q1404">
            <v>0</v>
          </cell>
          <cell r="R1404">
            <v>0</v>
          </cell>
          <cell r="S1404">
            <v>0</v>
          </cell>
          <cell r="T1404">
            <v>0</v>
          </cell>
          <cell r="AG1404">
            <v>0</v>
          </cell>
          <cell r="AH1404">
            <v>0</v>
          </cell>
          <cell r="AI1404">
            <v>0</v>
          </cell>
          <cell r="AJ1404">
            <v>0</v>
          </cell>
        </row>
        <row r="1405">
          <cell r="Q1405">
            <v>0</v>
          </cell>
          <cell r="R1405">
            <v>0</v>
          </cell>
          <cell r="S1405">
            <v>0</v>
          </cell>
          <cell r="T1405">
            <v>0</v>
          </cell>
          <cell r="AG1405">
            <v>0</v>
          </cell>
          <cell r="AH1405">
            <v>0</v>
          </cell>
          <cell r="AI1405">
            <v>0</v>
          </cell>
          <cell r="AJ1405">
            <v>0</v>
          </cell>
        </row>
        <row r="1406">
          <cell r="Q1406">
            <v>0</v>
          </cell>
          <cell r="R1406">
            <v>0</v>
          </cell>
          <cell r="S1406">
            <v>0</v>
          </cell>
          <cell r="T1406">
            <v>0</v>
          </cell>
          <cell r="AG1406">
            <v>0</v>
          </cell>
          <cell r="AH1406">
            <v>0</v>
          </cell>
          <cell r="AI1406">
            <v>0</v>
          </cell>
          <cell r="AJ1406">
            <v>0</v>
          </cell>
        </row>
        <row r="1407">
          <cell r="Q1407">
            <v>0</v>
          </cell>
          <cell r="R1407">
            <v>0</v>
          </cell>
          <cell r="S1407">
            <v>0</v>
          </cell>
          <cell r="T1407">
            <v>0</v>
          </cell>
          <cell r="AG1407">
            <v>0</v>
          </cell>
          <cell r="AH1407">
            <v>0</v>
          </cell>
          <cell r="AI1407">
            <v>0</v>
          </cell>
          <cell r="AJ1407">
            <v>0</v>
          </cell>
        </row>
        <row r="1408">
          <cell r="Q1408">
            <v>0</v>
          </cell>
          <cell r="R1408">
            <v>0</v>
          </cell>
          <cell r="S1408">
            <v>0</v>
          </cell>
          <cell r="T1408">
            <v>0</v>
          </cell>
          <cell r="AG1408">
            <v>-95.734166666666667</v>
          </cell>
          <cell r="AH1408">
            <v>0</v>
          </cell>
          <cell r="AI1408">
            <v>0</v>
          </cell>
          <cell r="AJ1408">
            <v>0</v>
          </cell>
        </row>
        <row r="1409">
          <cell r="Q1409">
            <v>-7416.29</v>
          </cell>
          <cell r="R1409">
            <v>-7416.29</v>
          </cell>
          <cell r="S1409">
            <v>-7416.29</v>
          </cell>
          <cell r="T1409">
            <v>-7416.29</v>
          </cell>
          <cell r="AG1409">
            <v>-7416.2899999999981</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G1410">
            <v>-5140.3599999999997</v>
          </cell>
          <cell r="AH1410">
            <v>-5140.3599999999997</v>
          </cell>
          <cell r="AI1410">
            <v>-5140.3599999999997</v>
          </cell>
          <cell r="AJ1410">
            <v>-5140.3599999999997</v>
          </cell>
        </row>
        <row r="1411">
          <cell r="Q1411">
            <v>-11459.63</v>
          </cell>
          <cell r="R1411">
            <v>-11459.63</v>
          </cell>
          <cell r="S1411">
            <v>-11459.63</v>
          </cell>
          <cell r="T1411">
            <v>-11459.63</v>
          </cell>
          <cell r="AG1411">
            <v>-11459.630000000003</v>
          </cell>
          <cell r="AH1411">
            <v>-11459.630000000003</v>
          </cell>
          <cell r="AI1411">
            <v>-11459.630000000003</v>
          </cell>
          <cell r="AJ1411">
            <v>-11459.630000000003</v>
          </cell>
        </row>
        <row r="1412">
          <cell r="Q1412">
            <v>-1479.6</v>
          </cell>
          <cell r="R1412">
            <v>-1479.6</v>
          </cell>
          <cell r="S1412">
            <v>-1479.6</v>
          </cell>
          <cell r="T1412">
            <v>-1479.6</v>
          </cell>
          <cell r="AG1412">
            <v>-1479.6000000000001</v>
          </cell>
          <cell r="AH1412">
            <v>-1479.6000000000001</v>
          </cell>
          <cell r="AI1412">
            <v>-1479.6000000000001</v>
          </cell>
          <cell r="AJ1412">
            <v>-1479.6000000000001</v>
          </cell>
        </row>
        <row r="1413">
          <cell r="Q1413">
            <v>-959.98</v>
          </cell>
          <cell r="R1413">
            <v>-959.98</v>
          </cell>
          <cell r="S1413">
            <v>-959.98</v>
          </cell>
          <cell r="T1413">
            <v>-959.98</v>
          </cell>
          <cell r="AG1413">
            <v>-959.97999999999968</v>
          </cell>
          <cell r="AH1413">
            <v>-959.97999999999968</v>
          </cell>
          <cell r="AI1413">
            <v>-959.97999999999968</v>
          </cell>
          <cell r="AJ1413">
            <v>-959.97999999999968</v>
          </cell>
        </row>
        <row r="1414">
          <cell r="Q1414">
            <v>-876.25</v>
          </cell>
          <cell r="R1414">
            <v>-876.25</v>
          </cell>
          <cell r="S1414">
            <v>-876.25</v>
          </cell>
          <cell r="T1414">
            <v>-876.25</v>
          </cell>
          <cell r="AG1414">
            <v>-865.16583333333347</v>
          </cell>
          <cell r="AH1414">
            <v>-871.18791666666664</v>
          </cell>
          <cell r="AI1414">
            <v>-874.77333333333343</v>
          </cell>
          <cell r="AJ1414">
            <v>-876.25</v>
          </cell>
        </row>
        <row r="1415">
          <cell r="Q1415">
            <v>-912.01</v>
          </cell>
          <cell r="R1415">
            <v>-963.45</v>
          </cell>
          <cell r="S1415">
            <v>-999.59</v>
          </cell>
          <cell r="T1415">
            <v>-982.54</v>
          </cell>
          <cell r="AG1415">
            <v>-359.47541666666666</v>
          </cell>
          <cell r="AH1415">
            <v>-437.61958333333337</v>
          </cell>
          <cell r="AI1415">
            <v>-519.41291666666666</v>
          </cell>
          <cell r="AJ1415">
            <v>-602.00166666666667</v>
          </cell>
        </row>
        <row r="1416">
          <cell r="AG1416">
            <v>0</v>
          </cell>
          <cell r="AH1416">
            <v>0</v>
          </cell>
          <cell r="AI1416">
            <v>0</v>
          </cell>
          <cell r="AJ1416">
            <v>0</v>
          </cell>
        </row>
        <row r="1417">
          <cell r="Q1417">
            <v>-12.55</v>
          </cell>
          <cell r="R1417">
            <v>-12.55</v>
          </cell>
          <cell r="S1417">
            <v>-12.55</v>
          </cell>
          <cell r="T1417">
            <v>-12.55</v>
          </cell>
          <cell r="AG1417">
            <v>-12.549999999999999</v>
          </cell>
          <cell r="AH1417">
            <v>-12.549999999999999</v>
          </cell>
          <cell r="AI1417">
            <v>-12.549999999999999</v>
          </cell>
          <cell r="AJ1417">
            <v>-12.549999999999999</v>
          </cell>
        </row>
        <row r="1418">
          <cell r="Q1418">
            <v>-598.99</v>
          </cell>
          <cell r="R1418">
            <v>-598.99</v>
          </cell>
          <cell r="S1418">
            <v>-598.99</v>
          </cell>
          <cell r="T1418">
            <v>-598.99</v>
          </cell>
          <cell r="AG1418">
            <v>-598.9899999999999</v>
          </cell>
          <cell r="AH1418">
            <v>-598.9899999999999</v>
          </cell>
          <cell r="AI1418">
            <v>-598.9899999999999</v>
          </cell>
          <cell r="AJ1418">
            <v>-598.9899999999999</v>
          </cell>
        </row>
        <row r="1419">
          <cell r="Q1419">
            <v>-168.86</v>
          </cell>
          <cell r="R1419">
            <v>-168.86</v>
          </cell>
          <cell r="S1419">
            <v>-168.86</v>
          </cell>
          <cell r="T1419">
            <v>-168.86</v>
          </cell>
          <cell r="AG1419">
            <v>-168.86000000000004</v>
          </cell>
          <cell r="AH1419">
            <v>-168.86000000000004</v>
          </cell>
          <cell r="AI1419">
            <v>-168.86000000000004</v>
          </cell>
          <cell r="AJ1419">
            <v>-168.86000000000004</v>
          </cell>
        </row>
        <row r="1420">
          <cell r="Q1420">
            <v>0</v>
          </cell>
          <cell r="R1420">
            <v>0</v>
          </cell>
          <cell r="S1420">
            <v>0</v>
          </cell>
          <cell r="T1420">
            <v>0</v>
          </cell>
          <cell r="AG1420">
            <v>14.956250000000002</v>
          </cell>
          <cell r="AH1420">
            <v>8.9737500000000008</v>
          </cell>
          <cell r="AI1420">
            <v>2.9912500000000004</v>
          </cell>
          <cell r="AJ1420">
            <v>0</v>
          </cell>
        </row>
        <row r="1421">
          <cell r="Q1421">
            <v>-123.17</v>
          </cell>
          <cell r="R1421">
            <v>-123.17</v>
          </cell>
          <cell r="S1421">
            <v>-123.17</v>
          </cell>
          <cell r="T1421">
            <v>-123.17</v>
          </cell>
          <cell r="AG1421">
            <v>-198.50750000000002</v>
          </cell>
          <cell r="AH1421">
            <v>-208.72083333333333</v>
          </cell>
          <cell r="AI1421">
            <v>-218.93416666666667</v>
          </cell>
          <cell r="AJ1421">
            <v>-224.04083333333335</v>
          </cell>
        </row>
        <row r="1422">
          <cell r="Q1422">
            <v>-574.46</v>
          </cell>
          <cell r="R1422">
            <v>-574.46</v>
          </cell>
          <cell r="S1422">
            <v>-574.46</v>
          </cell>
          <cell r="T1422">
            <v>-574.46</v>
          </cell>
          <cell r="AG1422">
            <v>-23.935833333333335</v>
          </cell>
          <cell r="AH1422">
            <v>-71.807500000000005</v>
          </cell>
          <cell r="AI1422">
            <v>-119.67916666666667</v>
          </cell>
          <cell r="AJ1422">
            <v>-167.55083333333334</v>
          </cell>
        </row>
        <row r="1423">
          <cell r="Q1423">
            <v>0</v>
          </cell>
          <cell r="R1423">
            <v>0</v>
          </cell>
          <cell r="S1423">
            <v>0</v>
          </cell>
          <cell r="T1423">
            <v>0</v>
          </cell>
          <cell r="AG1423">
            <v>0</v>
          </cell>
          <cell r="AH1423">
            <v>0</v>
          </cell>
          <cell r="AI1423">
            <v>0</v>
          </cell>
          <cell r="AJ1423">
            <v>0</v>
          </cell>
        </row>
        <row r="1424">
          <cell r="Q1424">
            <v>-5718285</v>
          </cell>
          <cell r="R1424">
            <v>-5910020</v>
          </cell>
          <cell r="S1424">
            <v>-3742205.18</v>
          </cell>
          <cell r="T1424">
            <v>-3095341.7</v>
          </cell>
          <cell r="AG1424">
            <v>-4486820.625</v>
          </cell>
          <cell r="AH1424">
            <v>-4705187.5</v>
          </cell>
          <cell r="AI1424">
            <v>-4819926.0491666673</v>
          </cell>
          <cell r="AJ1424">
            <v>-4796094.6691666665</v>
          </cell>
        </row>
        <row r="1425">
          <cell r="Q1425">
            <v>0</v>
          </cell>
          <cell r="R1425">
            <v>0</v>
          </cell>
          <cell r="S1425">
            <v>0</v>
          </cell>
          <cell r="T1425">
            <v>0</v>
          </cell>
          <cell r="AG1425">
            <v>-294955.23749999999</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G1426">
            <v>-4269235.635416667</v>
          </cell>
          <cell r="AH1426">
            <v>-4757318.1654166663</v>
          </cell>
          <cell r="AI1426">
            <v>-5248666.3395833336</v>
          </cell>
          <cell r="AJ1426">
            <v>-5696779.8783333329</v>
          </cell>
        </row>
        <row r="1427">
          <cell r="Q1427">
            <v>-2870186.23</v>
          </cell>
          <cell r="R1427">
            <v>-3051412.23</v>
          </cell>
          <cell r="S1427">
            <v>-3440051.23</v>
          </cell>
          <cell r="T1427">
            <v>-3236838.23</v>
          </cell>
          <cell r="AG1427">
            <v>-1787976.9612499999</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G1428">
            <v>1790443.5249999997</v>
          </cell>
          <cell r="AH1428">
            <v>2235390.89</v>
          </cell>
          <cell r="AI1428">
            <v>2715690.137083333</v>
          </cell>
          <cell r="AJ1428">
            <v>3219850.4250000003</v>
          </cell>
        </row>
        <row r="1429">
          <cell r="Q1429">
            <v>1100761.99</v>
          </cell>
          <cell r="R1429">
            <v>1183385.24</v>
          </cell>
          <cell r="S1429">
            <v>1221429.51</v>
          </cell>
          <cell r="T1429">
            <v>1374229.18</v>
          </cell>
          <cell r="AG1429">
            <v>387028.17458333331</v>
          </cell>
          <cell r="AH1429">
            <v>482200.97583333333</v>
          </cell>
          <cell r="AI1429">
            <v>582401.5904166667</v>
          </cell>
          <cell r="AJ1429">
            <v>685980.5083333333</v>
          </cell>
        </row>
        <row r="1430">
          <cell r="Q1430">
            <v>-27589.17</v>
          </cell>
          <cell r="R1430">
            <v>-30654.63</v>
          </cell>
          <cell r="S1430">
            <v>-33720.089999999997</v>
          </cell>
          <cell r="T1430">
            <v>-45158.6</v>
          </cell>
          <cell r="AG1430">
            <v>-6514.111249999999</v>
          </cell>
          <cell r="AH1430">
            <v>-8940.9362500000007</v>
          </cell>
          <cell r="AI1430">
            <v>-11623.216249999999</v>
          </cell>
          <cell r="AJ1430">
            <v>-14909.828333333333</v>
          </cell>
        </row>
        <row r="1431">
          <cell r="Q1431">
            <v>0</v>
          </cell>
          <cell r="R1431">
            <v>0</v>
          </cell>
          <cell r="S1431">
            <v>0</v>
          </cell>
          <cell r="T1431">
            <v>0</v>
          </cell>
          <cell r="AG1431">
            <v>0</v>
          </cell>
          <cell r="AH1431">
            <v>0</v>
          </cell>
          <cell r="AI1431">
            <v>0</v>
          </cell>
          <cell r="AJ1431">
            <v>0</v>
          </cell>
        </row>
        <row r="1432">
          <cell r="Q1432">
            <v>0</v>
          </cell>
          <cell r="R1432">
            <v>0</v>
          </cell>
          <cell r="S1432">
            <v>0</v>
          </cell>
          <cell r="T1432">
            <v>0</v>
          </cell>
          <cell r="AG1432">
            <v>0</v>
          </cell>
          <cell r="AH1432">
            <v>0</v>
          </cell>
          <cell r="AI1432">
            <v>0</v>
          </cell>
          <cell r="AJ1432">
            <v>0</v>
          </cell>
        </row>
        <row r="1433">
          <cell r="AG1433">
            <v>0</v>
          </cell>
          <cell r="AH1433">
            <v>0</v>
          </cell>
          <cell r="AI1433">
            <v>0</v>
          </cell>
          <cell r="AJ1433">
            <v>0</v>
          </cell>
        </row>
        <row r="1434">
          <cell r="Q1434">
            <v>-1552657.3</v>
          </cell>
          <cell r="R1434">
            <v>-1535084.96</v>
          </cell>
          <cell r="S1434">
            <v>-1517512.62</v>
          </cell>
          <cell r="T1434">
            <v>-1499940.28</v>
          </cell>
          <cell r="AG1434">
            <v>-1667975.9050000003</v>
          </cell>
          <cell r="AH1434">
            <v>-1648329.0266666666</v>
          </cell>
          <cell r="AI1434">
            <v>-1628926.2116666669</v>
          </cell>
          <cell r="AJ1434">
            <v>-1609767.4600000002</v>
          </cell>
        </row>
        <row r="1435">
          <cell r="Q1435">
            <v>-45410</v>
          </cell>
          <cell r="R1435">
            <v>-40869</v>
          </cell>
          <cell r="S1435">
            <v>-36328</v>
          </cell>
          <cell r="T1435">
            <v>-31787</v>
          </cell>
          <cell r="AG1435">
            <v>-72656</v>
          </cell>
          <cell r="AH1435">
            <v>-68115</v>
          </cell>
          <cell r="AI1435">
            <v>-63574</v>
          </cell>
          <cell r="AJ1435">
            <v>-59033</v>
          </cell>
        </row>
        <row r="1436">
          <cell r="Q1436">
            <v>-30265.78</v>
          </cell>
          <cell r="R1436">
            <v>-29909.71</v>
          </cell>
          <cell r="S1436">
            <v>-29553.64</v>
          </cell>
          <cell r="T1436">
            <v>-29197.57</v>
          </cell>
          <cell r="AG1436">
            <v>-32179.628750000003</v>
          </cell>
          <cell r="AH1436">
            <v>-31912.581250000007</v>
          </cell>
          <cell r="AI1436">
            <v>-31645.533750000002</v>
          </cell>
          <cell r="AJ1436">
            <v>-31333.975833333334</v>
          </cell>
        </row>
        <row r="1437">
          <cell r="Q1437">
            <v>0</v>
          </cell>
          <cell r="R1437">
            <v>0</v>
          </cell>
          <cell r="S1437">
            <v>0</v>
          </cell>
          <cell r="T1437">
            <v>0</v>
          </cell>
          <cell r="AG1437">
            <v>0</v>
          </cell>
          <cell r="AH1437">
            <v>0</v>
          </cell>
          <cell r="AI1437">
            <v>0</v>
          </cell>
          <cell r="AJ1437">
            <v>0</v>
          </cell>
        </row>
        <row r="1438">
          <cell r="Q1438">
            <v>0</v>
          </cell>
          <cell r="R1438">
            <v>0</v>
          </cell>
          <cell r="S1438">
            <v>0</v>
          </cell>
          <cell r="T1438">
            <v>0</v>
          </cell>
          <cell r="AG1438">
            <v>0</v>
          </cell>
          <cell r="AH1438">
            <v>0</v>
          </cell>
          <cell r="AI1438">
            <v>0</v>
          </cell>
          <cell r="AJ1438">
            <v>0</v>
          </cell>
        </row>
        <row r="1439">
          <cell r="Q1439">
            <v>-2702244.02</v>
          </cell>
          <cell r="R1439">
            <v>-2671954.54</v>
          </cell>
          <cell r="S1439">
            <v>-2641665.06</v>
          </cell>
          <cell r="T1439">
            <v>-2611375.58</v>
          </cell>
          <cell r="AG1439">
            <v>-2850418.2045833333</v>
          </cell>
          <cell r="AH1439">
            <v>-2827086.4520833329</v>
          </cell>
          <cell r="AI1439">
            <v>-2803735.6162499995</v>
          </cell>
          <cell r="AJ1439">
            <v>-2778103.3970833332</v>
          </cell>
        </row>
        <row r="1440">
          <cell r="Q1440">
            <v>-33762.980000000003</v>
          </cell>
          <cell r="R1440">
            <v>-33392.92</v>
          </cell>
          <cell r="S1440">
            <v>-33022.86</v>
          </cell>
          <cell r="T1440">
            <v>-32652.799999999999</v>
          </cell>
          <cell r="AG1440">
            <v>-30999.499166666661</v>
          </cell>
          <cell r="AH1440">
            <v>-31174.413749999996</v>
          </cell>
          <cell r="AI1440">
            <v>-31345.054166666669</v>
          </cell>
          <cell r="AJ1440">
            <v>-31511.419583333332</v>
          </cell>
        </row>
        <row r="1441">
          <cell r="Q1441">
            <v>0</v>
          </cell>
          <cell r="R1441">
            <v>0</v>
          </cell>
          <cell r="S1441">
            <v>0</v>
          </cell>
          <cell r="T1441">
            <v>0</v>
          </cell>
          <cell r="AG1441">
            <v>0</v>
          </cell>
          <cell r="AH1441">
            <v>0</v>
          </cell>
          <cell r="AI1441">
            <v>0</v>
          </cell>
          <cell r="AJ1441">
            <v>0</v>
          </cell>
        </row>
        <row r="1442">
          <cell r="Q1442">
            <v>-92276.94</v>
          </cell>
          <cell r="R1442">
            <v>-91240.12</v>
          </cell>
          <cell r="S1442">
            <v>-90203.3</v>
          </cell>
          <cell r="T1442">
            <v>-89166.48</v>
          </cell>
          <cell r="AG1442">
            <v>-98497.855833333335</v>
          </cell>
          <cell r="AH1442">
            <v>-97461.037499999991</v>
          </cell>
          <cell r="AI1442">
            <v>-96424.219166666662</v>
          </cell>
          <cell r="AJ1442">
            <v>-95387.39999999998</v>
          </cell>
        </row>
        <row r="1443">
          <cell r="Q1443">
            <v>-8165809</v>
          </cell>
          <cell r="R1443">
            <v>-8165809</v>
          </cell>
          <cell r="S1443">
            <v>-8165809</v>
          </cell>
          <cell r="T1443">
            <v>-8165809</v>
          </cell>
          <cell r="AG1443">
            <v>-8165809</v>
          </cell>
          <cell r="AH1443">
            <v>-8165809</v>
          </cell>
          <cell r="AI1443">
            <v>-8165809</v>
          </cell>
          <cell r="AJ1443">
            <v>-8165809</v>
          </cell>
        </row>
        <row r="1444">
          <cell r="Q1444">
            <v>4614264</v>
          </cell>
          <cell r="R1444">
            <v>4667264</v>
          </cell>
          <cell r="S1444">
            <v>4719264</v>
          </cell>
          <cell r="T1444">
            <v>4778763</v>
          </cell>
          <cell r="AG1444">
            <v>4300195.875</v>
          </cell>
          <cell r="AH1444">
            <v>4352798.125</v>
          </cell>
          <cell r="AI1444">
            <v>4405150.375</v>
          </cell>
          <cell r="AJ1444">
            <v>4457743.125</v>
          </cell>
        </row>
        <row r="1445">
          <cell r="Q1445">
            <v>-10135707.039999999</v>
          </cell>
          <cell r="R1445">
            <v>-9661376.1099999994</v>
          </cell>
          <cell r="S1445">
            <v>-9241170.2300000004</v>
          </cell>
          <cell r="T1445">
            <v>-10126911.07</v>
          </cell>
          <cell r="AG1445">
            <v>-12923100.119583333</v>
          </cell>
          <cell r="AH1445">
            <v>-12476150.602916665</v>
          </cell>
          <cell r="AI1445">
            <v>-12026705.808333332</v>
          </cell>
          <cell r="AJ1445">
            <v>-11622112.477499999</v>
          </cell>
        </row>
        <row r="1446">
          <cell r="AG1446">
            <v>0</v>
          </cell>
          <cell r="AH1446">
            <v>0</v>
          </cell>
          <cell r="AI1446">
            <v>0</v>
          </cell>
          <cell r="AJ1446">
            <v>0</v>
          </cell>
        </row>
        <row r="1447">
          <cell r="Q1447">
            <v>-887313.59</v>
          </cell>
          <cell r="R1447">
            <v>-877230.48</v>
          </cell>
          <cell r="S1447">
            <v>-867147.37</v>
          </cell>
          <cell r="T1447">
            <v>-857064.26</v>
          </cell>
          <cell r="AG1447">
            <v>-947812.25</v>
          </cell>
          <cell r="AH1447">
            <v>-937729.14</v>
          </cell>
          <cell r="AI1447">
            <v>-927646.02999999991</v>
          </cell>
          <cell r="AJ1447">
            <v>-917562.91999999993</v>
          </cell>
        </row>
        <row r="1448">
          <cell r="Q1448">
            <v>0</v>
          </cell>
          <cell r="R1448">
            <v>0</v>
          </cell>
          <cell r="S1448">
            <v>0</v>
          </cell>
          <cell r="T1448">
            <v>0</v>
          </cell>
          <cell r="AG1448">
            <v>-19380.39875</v>
          </cell>
          <cell r="AH1448">
            <v>-15818.82625</v>
          </cell>
          <cell r="AI1448">
            <v>-12274.253750000002</v>
          </cell>
          <cell r="AJ1448">
            <v>-8746.6812499999996</v>
          </cell>
        </row>
        <row r="1449">
          <cell r="Q1449">
            <v>-192765.41</v>
          </cell>
          <cell r="R1449">
            <v>-192089.04</v>
          </cell>
          <cell r="S1449">
            <v>-191412.67</v>
          </cell>
          <cell r="T1449">
            <v>-190736.3</v>
          </cell>
          <cell r="AG1449">
            <v>-122056.57791666668</v>
          </cell>
          <cell r="AH1449">
            <v>-138092.18</v>
          </cell>
          <cell r="AI1449">
            <v>-154071.41791666666</v>
          </cell>
          <cell r="AJ1449">
            <v>-169994.29166666666</v>
          </cell>
        </row>
        <row r="1450">
          <cell r="R1450">
            <v>0</v>
          </cell>
          <cell r="S1450">
            <v>0</v>
          </cell>
          <cell r="T1450">
            <v>-13468.61</v>
          </cell>
          <cell r="AG1450">
            <v>0</v>
          </cell>
          <cell r="AH1450">
            <v>0</v>
          </cell>
          <cell r="AI1450">
            <v>0</v>
          </cell>
          <cell r="AJ1450">
            <v>-561.19208333333336</v>
          </cell>
        </row>
        <row r="1451">
          <cell r="Q1451">
            <v>-71851894.799999997</v>
          </cell>
          <cell r="R1451">
            <v>-71851894.799999997</v>
          </cell>
          <cell r="S1451">
            <v>-71851894.799999997</v>
          </cell>
          <cell r="T1451">
            <v>-71851894.799999997</v>
          </cell>
          <cell r="AG1451">
            <v>-71851894.799999982</v>
          </cell>
          <cell r="AH1451">
            <v>-71851894.799999982</v>
          </cell>
          <cell r="AI1451">
            <v>-71851894.799999982</v>
          </cell>
          <cell r="AJ1451">
            <v>-71851894.799999982</v>
          </cell>
        </row>
        <row r="1452">
          <cell r="Q1452">
            <v>-3497000</v>
          </cell>
          <cell r="R1452">
            <v>-3475000</v>
          </cell>
          <cell r="S1452">
            <v>-3453000</v>
          </cell>
          <cell r="T1452">
            <v>-3436000</v>
          </cell>
          <cell r="AG1452">
            <v>-3623291.6666666665</v>
          </cell>
          <cell r="AH1452">
            <v>-3602333.3333333335</v>
          </cell>
          <cell r="AI1452">
            <v>-3581291.6666666665</v>
          </cell>
          <cell r="AJ1452">
            <v>-3560291.6666666665</v>
          </cell>
        </row>
        <row r="1453">
          <cell r="Q1453">
            <v>-647743</v>
          </cell>
          <cell r="R1453">
            <v>-647743</v>
          </cell>
          <cell r="S1453">
            <v>-449743</v>
          </cell>
          <cell r="T1453">
            <v>-351092</v>
          </cell>
          <cell r="AG1453">
            <v>-1288879.25</v>
          </cell>
          <cell r="AH1453">
            <v>-1170766.4166666667</v>
          </cell>
          <cell r="AI1453">
            <v>-1061486.9166666667</v>
          </cell>
          <cell r="AJ1453">
            <v>-956924.20833333337</v>
          </cell>
        </row>
        <row r="1454">
          <cell r="Q1454">
            <v>-337279618</v>
          </cell>
          <cell r="R1454">
            <v>-338717618</v>
          </cell>
          <cell r="S1454">
            <v>-340780618</v>
          </cell>
          <cell r="T1454">
            <v>-342703778</v>
          </cell>
          <cell r="AG1454">
            <v>-328736616.95833331</v>
          </cell>
          <cell r="AH1454">
            <v>-329851809.04166669</v>
          </cell>
          <cell r="AI1454">
            <v>-330967626.125</v>
          </cell>
          <cell r="AJ1454">
            <v>-332370749.66666669</v>
          </cell>
        </row>
        <row r="1455">
          <cell r="Q1455">
            <v>-939000</v>
          </cell>
          <cell r="R1455">
            <v>-938000</v>
          </cell>
          <cell r="S1455">
            <v>-937000</v>
          </cell>
          <cell r="T1455">
            <v>-939000</v>
          </cell>
          <cell r="AG1455">
            <v>-942583.33333333337</v>
          </cell>
          <cell r="AH1455">
            <v>-942041.66666666663</v>
          </cell>
          <cell r="AI1455">
            <v>-941416.66666666663</v>
          </cell>
          <cell r="AJ1455">
            <v>-940875</v>
          </cell>
        </row>
        <row r="1456">
          <cell r="Q1456">
            <v>-32874</v>
          </cell>
          <cell r="R1456">
            <v>-32874</v>
          </cell>
          <cell r="S1456">
            <v>-32874</v>
          </cell>
          <cell r="T1456">
            <v>-32874</v>
          </cell>
          <cell r="AG1456">
            <v>-32874</v>
          </cell>
          <cell r="AH1456">
            <v>-32874</v>
          </cell>
          <cell r="AI1456">
            <v>-32874</v>
          </cell>
          <cell r="AJ1456">
            <v>-32874</v>
          </cell>
        </row>
        <row r="1457">
          <cell r="Q1457">
            <v>-55683000</v>
          </cell>
          <cell r="R1457">
            <v>-57597000</v>
          </cell>
          <cell r="S1457">
            <v>-58932000</v>
          </cell>
          <cell r="T1457">
            <v>-63753000</v>
          </cell>
          <cell r="AG1457">
            <v>-45478416.666666664</v>
          </cell>
          <cell r="AH1457">
            <v>-46975375</v>
          </cell>
          <cell r="AI1457">
            <v>-48516291.666666664</v>
          </cell>
          <cell r="AJ1457">
            <v>-50230458.333333336</v>
          </cell>
        </row>
        <row r="1458">
          <cell r="AG1458">
            <v>0</v>
          </cell>
          <cell r="AH1458">
            <v>0</v>
          </cell>
          <cell r="AI1458">
            <v>0</v>
          </cell>
          <cell r="AJ1458">
            <v>0</v>
          </cell>
        </row>
        <row r="1459">
          <cell r="AG1459">
            <v>0</v>
          </cell>
          <cell r="AH1459">
            <v>0</v>
          </cell>
          <cell r="AI1459">
            <v>0</v>
          </cell>
          <cell r="AJ1459">
            <v>0</v>
          </cell>
        </row>
        <row r="1460">
          <cell r="AG1460">
            <v>0</v>
          </cell>
          <cell r="AH1460">
            <v>0</v>
          </cell>
          <cell r="AI1460">
            <v>0</v>
          </cell>
          <cell r="AJ1460">
            <v>0</v>
          </cell>
        </row>
        <row r="1461">
          <cell r="AG1461">
            <v>0</v>
          </cell>
          <cell r="AH1461">
            <v>0</v>
          </cell>
          <cell r="AI1461">
            <v>0</v>
          </cell>
          <cell r="AJ1461">
            <v>0</v>
          </cell>
        </row>
        <row r="1462">
          <cell r="Q1462">
            <v>141000</v>
          </cell>
          <cell r="R1462">
            <v>141000</v>
          </cell>
          <cell r="S1462">
            <v>141000</v>
          </cell>
          <cell r="T1462">
            <v>141000</v>
          </cell>
          <cell r="AG1462">
            <v>-6125</v>
          </cell>
          <cell r="AH1462">
            <v>5625</v>
          </cell>
          <cell r="AI1462">
            <v>17375</v>
          </cell>
          <cell r="AJ1462">
            <v>29125</v>
          </cell>
        </row>
        <row r="1463">
          <cell r="Q1463">
            <v>904152.97</v>
          </cell>
          <cell r="R1463">
            <v>904152.97</v>
          </cell>
          <cell r="S1463">
            <v>904152.97</v>
          </cell>
          <cell r="T1463">
            <v>904152.97</v>
          </cell>
          <cell r="AG1463">
            <v>904152.97000000009</v>
          </cell>
          <cell r="AH1463">
            <v>904152.97000000009</v>
          </cell>
          <cell r="AI1463">
            <v>904152.97000000009</v>
          </cell>
          <cell r="AJ1463">
            <v>904152.97000000009</v>
          </cell>
        </row>
        <row r="1464">
          <cell r="Q1464">
            <v>-796000</v>
          </cell>
          <cell r="R1464">
            <v>-881000</v>
          </cell>
          <cell r="S1464">
            <v>-966000</v>
          </cell>
          <cell r="T1464">
            <v>-1047000</v>
          </cell>
          <cell r="AG1464">
            <v>-266416.66666666669</v>
          </cell>
          <cell r="AH1464">
            <v>-336291.66666666669</v>
          </cell>
          <cell r="AI1464">
            <v>-413250</v>
          </cell>
          <cell r="AJ1464">
            <v>-497125</v>
          </cell>
        </row>
        <row r="1465">
          <cell r="Q1465">
            <v>-27673328.77</v>
          </cell>
          <cell r="R1465">
            <v>-27673328.77</v>
          </cell>
          <cell r="S1465">
            <v>-27673328.77</v>
          </cell>
          <cell r="T1465">
            <v>-27673328.77</v>
          </cell>
          <cell r="AG1465">
            <v>-27673328.77</v>
          </cell>
          <cell r="AH1465">
            <v>-27673328.77</v>
          </cell>
          <cell r="AI1465">
            <v>-27673328.77</v>
          </cell>
          <cell r="AJ1465">
            <v>-27673328.77</v>
          </cell>
        </row>
        <row r="1466">
          <cell r="AG1466">
            <v>0</v>
          </cell>
          <cell r="AH1466">
            <v>0</v>
          </cell>
          <cell r="AI1466">
            <v>0</v>
          </cell>
          <cell r="AJ1466">
            <v>0</v>
          </cell>
        </row>
        <row r="1467">
          <cell r="Q1467">
            <v>-4489581</v>
          </cell>
          <cell r="R1467">
            <v>-4489581</v>
          </cell>
          <cell r="S1467">
            <v>-4489581</v>
          </cell>
          <cell r="T1467">
            <v>-4489581</v>
          </cell>
          <cell r="AG1467">
            <v>-4489581</v>
          </cell>
          <cell r="AH1467">
            <v>-4489581</v>
          </cell>
          <cell r="AI1467">
            <v>-4489581</v>
          </cell>
          <cell r="AJ1467">
            <v>-4489581</v>
          </cell>
        </row>
        <row r="1468">
          <cell r="AG1468">
            <v>0</v>
          </cell>
          <cell r="AH1468">
            <v>0</v>
          </cell>
          <cell r="AI1468">
            <v>0</v>
          </cell>
          <cell r="AJ1468">
            <v>0</v>
          </cell>
        </row>
        <row r="1469">
          <cell r="Q1469">
            <v>-269554.90999999997</v>
          </cell>
          <cell r="R1469">
            <v>-269554.90999999997</v>
          </cell>
          <cell r="S1469">
            <v>-269554.90999999997</v>
          </cell>
          <cell r="T1469">
            <v>-269554.90999999997</v>
          </cell>
          <cell r="AG1469">
            <v>-269554.91000000003</v>
          </cell>
          <cell r="AH1469">
            <v>-269554.91000000003</v>
          </cell>
          <cell r="AI1469">
            <v>-269554.91000000003</v>
          </cell>
          <cell r="AJ1469">
            <v>-269554.91000000003</v>
          </cell>
        </row>
        <row r="1470">
          <cell r="Q1470">
            <v>-443787.06</v>
          </cell>
          <cell r="R1470">
            <v>-443787.06</v>
          </cell>
          <cell r="S1470">
            <v>-443787.06</v>
          </cell>
          <cell r="T1470">
            <v>-443787.06</v>
          </cell>
          <cell r="AG1470">
            <v>-443787.05999999988</v>
          </cell>
          <cell r="AH1470">
            <v>-443787.05999999988</v>
          </cell>
          <cell r="AI1470">
            <v>-443787.05999999988</v>
          </cell>
          <cell r="AJ1470">
            <v>-443787.05999999988</v>
          </cell>
        </row>
        <row r="1471">
          <cell r="Q1471">
            <v>-1614.97</v>
          </cell>
          <cell r="R1471">
            <v>-1614.97</v>
          </cell>
          <cell r="S1471">
            <v>-1614.97</v>
          </cell>
          <cell r="T1471">
            <v>-1614.97</v>
          </cell>
          <cell r="AG1471">
            <v>-1614.97</v>
          </cell>
          <cell r="AH1471">
            <v>-1614.97</v>
          </cell>
          <cell r="AI1471">
            <v>-1614.97</v>
          </cell>
          <cell r="AJ1471">
            <v>-1614.97</v>
          </cell>
        </row>
        <row r="1472">
          <cell r="Q1472">
            <v>-48687.62</v>
          </cell>
          <cell r="R1472">
            <v>-48687.62</v>
          </cell>
          <cell r="S1472">
            <v>-48687.62</v>
          </cell>
          <cell r="T1472">
            <v>-48687.62</v>
          </cell>
          <cell r="AG1472">
            <v>-48687.62</v>
          </cell>
          <cell r="AH1472">
            <v>-48687.62</v>
          </cell>
          <cell r="AI1472">
            <v>-48687.62</v>
          </cell>
          <cell r="AJ1472">
            <v>-48687.62</v>
          </cell>
        </row>
        <row r="1473">
          <cell r="Q1473">
            <v>-76732.02</v>
          </cell>
          <cell r="R1473">
            <v>-76732.02</v>
          </cell>
          <cell r="S1473">
            <v>-76732.02</v>
          </cell>
          <cell r="T1473">
            <v>-76732.02</v>
          </cell>
          <cell r="AG1473">
            <v>-76732.02</v>
          </cell>
          <cell r="AH1473">
            <v>-76732.02</v>
          </cell>
          <cell r="AI1473">
            <v>-76732.02</v>
          </cell>
          <cell r="AJ1473">
            <v>-76732.02</v>
          </cell>
        </row>
        <row r="1474">
          <cell r="Q1474">
            <v>-2475</v>
          </cell>
          <cell r="R1474">
            <v>-2475</v>
          </cell>
          <cell r="S1474">
            <v>-2475</v>
          </cell>
          <cell r="T1474">
            <v>-2475</v>
          </cell>
          <cell r="AG1474">
            <v>-2475</v>
          </cell>
          <cell r="AH1474">
            <v>-2475</v>
          </cell>
          <cell r="AI1474">
            <v>-2475</v>
          </cell>
          <cell r="AJ1474">
            <v>-2475</v>
          </cell>
        </row>
        <row r="1475">
          <cell r="Q1475">
            <v>97405</v>
          </cell>
          <cell r="R1475">
            <v>97405</v>
          </cell>
          <cell r="S1475">
            <v>97405</v>
          </cell>
          <cell r="T1475">
            <v>97405</v>
          </cell>
          <cell r="AG1475">
            <v>97405</v>
          </cell>
          <cell r="AH1475">
            <v>97405</v>
          </cell>
          <cell r="AI1475">
            <v>97405</v>
          </cell>
          <cell r="AJ1475">
            <v>97405</v>
          </cell>
        </row>
        <row r="1476">
          <cell r="Q1476">
            <v>-4106</v>
          </cell>
          <cell r="R1476">
            <v>-4106</v>
          </cell>
          <cell r="S1476">
            <v>-4106</v>
          </cell>
          <cell r="T1476">
            <v>-4106</v>
          </cell>
          <cell r="AG1476">
            <v>-4106</v>
          </cell>
          <cell r="AH1476">
            <v>-4106</v>
          </cell>
          <cell r="AI1476">
            <v>-4106</v>
          </cell>
          <cell r="AJ1476">
            <v>-4106</v>
          </cell>
        </row>
        <row r="1477">
          <cell r="Q1477">
            <v>-171529</v>
          </cell>
          <cell r="R1477">
            <v>-171529</v>
          </cell>
          <cell r="S1477">
            <v>-171529</v>
          </cell>
          <cell r="T1477">
            <v>-171529</v>
          </cell>
          <cell r="AG1477">
            <v>-171529</v>
          </cell>
          <cell r="AH1477">
            <v>-171529</v>
          </cell>
          <cell r="AI1477">
            <v>-171529</v>
          </cell>
          <cell r="AJ1477">
            <v>-171529</v>
          </cell>
        </row>
        <row r="1478">
          <cell r="R1478">
            <v>0</v>
          </cell>
          <cell r="S1478">
            <v>0</v>
          </cell>
          <cell r="T1478">
            <v>8644960</v>
          </cell>
          <cell r="AG1478">
            <v>0</v>
          </cell>
          <cell r="AH1478">
            <v>0</v>
          </cell>
          <cell r="AI1478">
            <v>0</v>
          </cell>
          <cell r="AJ1478">
            <v>360206.66666666669</v>
          </cell>
        </row>
        <row r="1479">
          <cell r="Q1479">
            <v>-152467</v>
          </cell>
          <cell r="R1479">
            <v>-152467</v>
          </cell>
          <cell r="S1479">
            <v>-152467</v>
          </cell>
          <cell r="T1479">
            <v>-152467</v>
          </cell>
          <cell r="AG1479">
            <v>-152467</v>
          </cell>
          <cell r="AH1479">
            <v>-152467</v>
          </cell>
          <cell r="AI1479">
            <v>-152467</v>
          </cell>
          <cell r="AJ1479">
            <v>-152467</v>
          </cell>
        </row>
        <row r="1480">
          <cell r="Q1480">
            <v>1365117.79</v>
          </cell>
          <cell r="R1480">
            <v>1365117.79</v>
          </cell>
          <cell r="S1480">
            <v>1365117.79</v>
          </cell>
          <cell r="T1480">
            <v>1365117.79</v>
          </cell>
          <cell r="AG1480">
            <v>1365117.7899999998</v>
          </cell>
          <cell r="AH1480">
            <v>1365117.7899999998</v>
          </cell>
          <cell r="AI1480">
            <v>1365117.7899999998</v>
          </cell>
          <cell r="AJ1480">
            <v>1365117.7899999998</v>
          </cell>
        </row>
        <row r="1481">
          <cell r="Q1481">
            <v>0</v>
          </cell>
          <cell r="R1481">
            <v>0</v>
          </cell>
          <cell r="S1481">
            <v>0</v>
          </cell>
          <cell r="T1481">
            <v>0</v>
          </cell>
          <cell r="AG1481">
            <v>0</v>
          </cell>
          <cell r="AH1481">
            <v>0</v>
          </cell>
          <cell r="AI1481">
            <v>0</v>
          </cell>
          <cell r="AJ1481">
            <v>0</v>
          </cell>
        </row>
        <row r="1482">
          <cell r="Q1482">
            <v>0</v>
          </cell>
          <cell r="R1482">
            <v>0</v>
          </cell>
          <cell r="S1482">
            <v>0</v>
          </cell>
          <cell r="T1482">
            <v>0</v>
          </cell>
          <cell r="AG1482">
            <v>0</v>
          </cell>
          <cell r="AH1482">
            <v>0</v>
          </cell>
          <cell r="AI1482">
            <v>0</v>
          </cell>
          <cell r="AJ1482">
            <v>0</v>
          </cell>
        </row>
        <row r="1483">
          <cell r="Q1483">
            <v>-477999.57</v>
          </cell>
          <cell r="R1483">
            <v>-477999.57</v>
          </cell>
          <cell r="S1483">
            <v>-477999.57</v>
          </cell>
          <cell r="T1483">
            <v>-477999.57</v>
          </cell>
          <cell r="AG1483">
            <v>-477999.57000000007</v>
          </cell>
          <cell r="AH1483">
            <v>-477999.57000000007</v>
          </cell>
          <cell r="AI1483">
            <v>-477999.57000000007</v>
          </cell>
          <cell r="AJ1483">
            <v>-477999.57000000007</v>
          </cell>
        </row>
        <row r="1484">
          <cell r="Q1484">
            <v>-3665</v>
          </cell>
          <cell r="R1484">
            <v>-3665</v>
          </cell>
          <cell r="S1484">
            <v>-3665</v>
          </cell>
          <cell r="T1484">
            <v>-3665</v>
          </cell>
          <cell r="AG1484">
            <v>-3665</v>
          </cell>
          <cell r="AH1484">
            <v>-3665</v>
          </cell>
          <cell r="AI1484">
            <v>-3665</v>
          </cell>
          <cell r="AJ1484">
            <v>-3665</v>
          </cell>
        </row>
        <row r="1485">
          <cell r="Q1485">
            <v>-7054000</v>
          </cell>
          <cell r="R1485">
            <v>-6931000</v>
          </cell>
          <cell r="S1485">
            <v>-6808000</v>
          </cell>
          <cell r="T1485">
            <v>-6685000</v>
          </cell>
          <cell r="AG1485">
            <v>-6017416.666666667</v>
          </cell>
          <cell r="AH1485">
            <v>-6600125</v>
          </cell>
          <cell r="AI1485">
            <v>-7172583.333333333</v>
          </cell>
          <cell r="AJ1485">
            <v>-7397458.333333333</v>
          </cell>
        </row>
        <row r="1486">
          <cell r="Q1486">
            <v>-947000</v>
          </cell>
          <cell r="R1486">
            <v>-947000</v>
          </cell>
          <cell r="S1486">
            <v>-947000</v>
          </cell>
          <cell r="T1486">
            <v>-947000</v>
          </cell>
          <cell r="AG1486">
            <v>-947000</v>
          </cell>
          <cell r="AH1486">
            <v>-947000</v>
          </cell>
          <cell r="AI1486">
            <v>-947000</v>
          </cell>
          <cell r="AJ1486">
            <v>-947000</v>
          </cell>
        </row>
        <row r="1487">
          <cell r="Q1487">
            <v>-4409226</v>
          </cell>
          <cell r="R1487">
            <v>-4374226</v>
          </cell>
          <cell r="S1487">
            <v>-4339226</v>
          </cell>
          <cell r="T1487">
            <v>-4292226</v>
          </cell>
          <cell r="AG1487">
            <v>-3336176.0833333335</v>
          </cell>
          <cell r="AH1487">
            <v>-3504361.5833333335</v>
          </cell>
          <cell r="AI1487">
            <v>-3671880.4166666665</v>
          </cell>
          <cell r="AJ1487">
            <v>-3838274.25</v>
          </cell>
        </row>
        <row r="1488">
          <cell r="Q1488">
            <v>0</v>
          </cell>
          <cell r="R1488">
            <v>0</v>
          </cell>
          <cell r="S1488">
            <v>0</v>
          </cell>
          <cell r="T1488">
            <v>0</v>
          </cell>
          <cell r="AG1488">
            <v>0</v>
          </cell>
          <cell r="AH1488">
            <v>0</v>
          </cell>
          <cell r="AI1488">
            <v>0</v>
          </cell>
          <cell r="AJ1488">
            <v>0</v>
          </cell>
        </row>
        <row r="1489">
          <cell r="R1489">
            <v>0</v>
          </cell>
          <cell r="S1489">
            <v>0</v>
          </cell>
          <cell r="T1489">
            <v>-3551000</v>
          </cell>
          <cell r="AG1489">
            <v>0</v>
          </cell>
          <cell r="AH1489">
            <v>0</v>
          </cell>
          <cell r="AI1489">
            <v>0</v>
          </cell>
          <cell r="AJ1489">
            <v>-147958.33333333334</v>
          </cell>
        </row>
        <row r="1490">
          <cell r="Q1490">
            <v>-68738.990000000005</v>
          </cell>
          <cell r="R1490">
            <v>-63587.75</v>
          </cell>
          <cell r="S1490">
            <v>-58436.51</v>
          </cell>
          <cell r="T1490">
            <v>-53285.27</v>
          </cell>
          <cell r="AG1490">
            <v>-137833.11666666667</v>
          </cell>
          <cell r="AH1490">
            <v>-126583.81791666668</v>
          </cell>
          <cell r="AI1490">
            <v>-115868.40833333333</v>
          </cell>
          <cell r="AJ1490">
            <v>-105680.22125</v>
          </cell>
        </row>
        <row r="1491">
          <cell r="Q1491">
            <v>16256</v>
          </cell>
          <cell r="R1491">
            <v>16256</v>
          </cell>
          <cell r="S1491">
            <v>16256</v>
          </cell>
          <cell r="T1491">
            <v>-53286</v>
          </cell>
          <cell r="AG1491">
            <v>15991.625</v>
          </cell>
          <cell r="AH1491">
            <v>16097.375</v>
          </cell>
          <cell r="AI1491">
            <v>16203.125</v>
          </cell>
          <cell r="AJ1491">
            <v>13358.416666666666</v>
          </cell>
        </row>
        <row r="1492">
          <cell r="Q1492">
            <v>-148493689</v>
          </cell>
          <cell r="R1492">
            <v>-148493689</v>
          </cell>
          <cell r="S1492">
            <v>-148493689</v>
          </cell>
          <cell r="T1492">
            <v>-132630689</v>
          </cell>
          <cell r="AG1492">
            <v>-160943064</v>
          </cell>
          <cell r="AH1492">
            <v>-159102314</v>
          </cell>
          <cell r="AI1492">
            <v>-157261564</v>
          </cell>
          <cell r="AJ1492">
            <v>-155009272.33333334</v>
          </cell>
        </row>
        <row r="1493">
          <cell r="AG1493">
            <v>0</v>
          </cell>
          <cell r="AH1493">
            <v>0</v>
          </cell>
          <cell r="AI1493">
            <v>0</v>
          </cell>
          <cell r="AJ1493">
            <v>0</v>
          </cell>
        </row>
        <row r="1494">
          <cell r="Q1494">
            <v>353000</v>
          </cell>
          <cell r="R1494">
            <v>353000</v>
          </cell>
          <cell r="S1494">
            <v>353000</v>
          </cell>
          <cell r="T1494">
            <v>546000</v>
          </cell>
          <cell r="AG1494">
            <v>23833.333333333332</v>
          </cell>
          <cell r="AH1494">
            <v>64000</v>
          </cell>
          <cell r="AI1494">
            <v>104166.66666666667</v>
          </cell>
          <cell r="AJ1494">
            <v>150208.33333333334</v>
          </cell>
        </row>
        <row r="1495">
          <cell r="Q1495">
            <v>0</v>
          </cell>
          <cell r="R1495">
            <v>0</v>
          </cell>
          <cell r="S1495">
            <v>0</v>
          </cell>
          <cell r="T1495">
            <v>0</v>
          </cell>
          <cell r="AG1495">
            <v>0</v>
          </cell>
          <cell r="AH1495">
            <v>0</v>
          </cell>
          <cell r="AI1495">
            <v>0</v>
          </cell>
          <cell r="AJ1495">
            <v>0</v>
          </cell>
        </row>
        <row r="1496">
          <cell r="Q1496">
            <v>-3454000</v>
          </cell>
          <cell r="R1496">
            <v>-3279000</v>
          </cell>
          <cell r="S1496">
            <v>-3104000</v>
          </cell>
          <cell r="T1496">
            <v>-2929000</v>
          </cell>
          <cell r="AG1496">
            <v>-4504000</v>
          </cell>
          <cell r="AH1496">
            <v>-4329000</v>
          </cell>
          <cell r="AI1496">
            <v>-4154000</v>
          </cell>
          <cell r="AJ1496">
            <v>-3979000</v>
          </cell>
        </row>
        <row r="1497">
          <cell r="Q1497">
            <v>-1673000</v>
          </cell>
          <cell r="R1497">
            <v>-1673000</v>
          </cell>
          <cell r="S1497">
            <v>-1673000</v>
          </cell>
          <cell r="T1497">
            <v>-1673000</v>
          </cell>
          <cell r="AG1497">
            <v>-1673000</v>
          </cell>
          <cell r="AH1497">
            <v>-1673000</v>
          </cell>
          <cell r="AI1497">
            <v>-1673000</v>
          </cell>
          <cell r="AJ1497">
            <v>-1673000</v>
          </cell>
        </row>
        <row r="1498">
          <cell r="Q1498">
            <v>0</v>
          </cell>
          <cell r="R1498">
            <v>0</v>
          </cell>
          <cell r="S1498">
            <v>0</v>
          </cell>
          <cell r="T1498">
            <v>0</v>
          </cell>
          <cell r="AG1498">
            <v>0</v>
          </cell>
          <cell r="AH1498">
            <v>0</v>
          </cell>
          <cell r="AI1498">
            <v>0</v>
          </cell>
          <cell r="AJ1498">
            <v>0</v>
          </cell>
        </row>
        <row r="1499">
          <cell r="Q1499">
            <v>-15485174</v>
          </cell>
          <cell r="R1499">
            <v>-15391174</v>
          </cell>
          <cell r="S1499">
            <v>-15297174</v>
          </cell>
          <cell r="T1499">
            <v>-15203956</v>
          </cell>
          <cell r="AG1499">
            <v>-16048552.75</v>
          </cell>
          <cell r="AH1499">
            <v>-15954701.25</v>
          </cell>
          <cell r="AI1499">
            <v>-15860849.75</v>
          </cell>
          <cell r="AJ1499">
            <v>-15766998.25</v>
          </cell>
        </row>
        <row r="1500">
          <cell r="Q1500">
            <v>-41303000</v>
          </cell>
          <cell r="R1500">
            <v>-41617000</v>
          </cell>
          <cell r="S1500">
            <v>-41940000</v>
          </cell>
          <cell r="T1500">
            <v>-43839000</v>
          </cell>
          <cell r="AG1500">
            <v>-36741625</v>
          </cell>
          <cell r="AH1500">
            <v>-37439791.666666664</v>
          </cell>
          <cell r="AI1500">
            <v>-38133625</v>
          </cell>
          <cell r="AJ1500">
            <v>-38845666.666666664</v>
          </cell>
        </row>
        <row r="1501">
          <cell r="Q1501">
            <v>-13198000</v>
          </cell>
          <cell r="R1501">
            <v>-13139000</v>
          </cell>
          <cell r="S1501">
            <v>-13080000</v>
          </cell>
          <cell r="T1501">
            <v>-12256000</v>
          </cell>
          <cell r="AG1501">
            <v>-13451541.666666666</v>
          </cell>
          <cell r="AH1501">
            <v>-13448333.333333334</v>
          </cell>
          <cell r="AI1501">
            <v>-13422833.333333334</v>
          </cell>
          <cell r="AJ1501">
            <v>-13343125</v>
          </cell>
        </row>
        <row r="1502">
          <cell r="Q1502">
            <v>1332692</v>
          </cell>
          <cell r="R1502">
            <v>1332692</v>
          </cell>
          <cell r="S1502">
            <v>1332692</v>
          </cell>
          <cell r="T1502">
            <v>1332692</v>
          </cell>
          <cell r="AG1502">
            <v>1332692</v>
          </cell>
          <cell r="AH1502">
            <v>1332692</v>
          </cell>
          <cell r="AI1502">
            <v>1332692</v>
          </cell>
          <cell r="AJ1502">
            <v>1332692</v>
          </cell>
        </row>
        <row r="1503">
          <cell r="Q1503">
            <v>-3727000</v>
          </cell>
          <cell r="R1503">
            <v>-3679000</v>
          </cell>
          <cell r="S1503">
            <v>-3631000</v>
          </cell>
          <cell r="T1503">
            <v>-3503000</v>
          </cell>
          <cell r="AG1503">
            <v>-4005291.6666666665</v>
          </cell>
          <cell r="AH1503">
            <v>-3962000</v>
          </cell>
          <cell r="AI1503">
            <v>-3916958.3333333335</v>
          </cell>
          <cell r="AJ1503">
            <v>-3866750</v>
          </cell>
        </row>
        <row r="1504">
          <cell r="Q1504">
            <v>5635154.54</v>
          </cell>
          <cell r="R1504">
            <v>5635154.54</v>
          </cell>
          <cell r="S1504">
            <v>5635154.54</v>
          </cell>
          <cell r="T1504">
            <v>5635154.54</v>
          </cell>
          <cell r="AG1504">
            <v>5635154.54</v>
          </cell>
          <cell r="AH1504">
            <v>5635154.54</v>
          </cell>
          <cell r="AI1504">
            <v>5635154.54</v>
          </cell>
          <cell r="AJ1504">
            <v>5635154.54</v>
          </cell>
        </row>
        <row r="1505">
          <cell r="Q1505">
            <v>-10664000</v>
          </cell>
          <cell r="R1505">
            <v>-10845000</v>
          </cell>
          <cell r="S1505">
            <v>-10898000</v>
          </cell>
          <cell r="T1505">
            <v>-10961000</v>
          </cell>
          <cell r="AG1505">
            <v>-10297666.666666666</v>
          </cell>
          <cell r="AH1505">
            <v>-10360791.666666666</v>
          </cell>
          <cell r="AI1505">
            <v>-10433166.666666666</v>
          </cell>
          <cell r="AJ1505">
            <v>-10509458.333333334</v>
          </cell>
        </row>
        <row r="1506">
          <cell r="Q1506">
            <v>98028</v>
          </cell>
          <cell r="R1506">
            <v>69764</v>
          </cell>
          <cell r="S1506">
            <v>101684</v>
          </cell>
          <cell r="T1506">
            <v>879</v>
          </cell>
          <cell r="AG1506">
            <v>-117826.75</v>
          </cell>
          <cell r="AH1506">
            <v>-96466.916666666672</v>
          </cell>
          <cell r="AI1506">
            <v>-78842.75</v>
          </cell>
          <cell r="AJ1506">
            <v>-68560.666666666672</v>
          </cell>
        </row>
        <row r="1507">
          <cell r="Q1507">
            <v>0</v>
          </cell>
          <cell r="R1507">
            <v>0</v>
          </cell>
          <cell r="S1507">
            <v>0</v>
          </cell>
          <cell r="T1507">
            <v>0</v>
          </cell>
          <cell r="AG1507">
            <v>-364583.33333333331</v>
          </cell>
          <cell r="AH1507">
            <v>-218750</v>
          </cell>
          <cell r="AI1507">
            <v>-72916.666666666672</v>
          </cell>
          <cell r="AJ1507">
            <v>0</v>
          </cell>
        </row>
        <row r="1508">
          <cell r="Q1508">
            <v>-33312000</v>
          </cell>
          <cell r="R1508">
            <v>-33312000</v>
          </cell>
          <cell r="S1508">
            <v>-33312000</v>
          </cell>
          <cell r="T1508">
            <v>-33312000</v>
          </cell>
          <cell r="AG1508">
            <v>-28985750</v>
          </cell>
          <cell r="AH1508">
            <v>-30724750</v>
          </cell>
          <cell r="AI1508">
            <v>-32463750</v>
          </cell>
          <cell r="AJ1508">
            <v>-33333250</v>
          </cell>
        </row>
        <row r="1509">
          <cell r="Q1509">
            <v>-1430000</v>
          </cell>
          <cell r="R1509">
            <v>-1430000</v>
          </cell>
          <cell r="S1509">
            <v>-1430000</v>
          </cell>
          <cell r="T1509">
            <v>-1243000</v>
          </cell>
          <cell r="AG1509">
            <v>-59583.333333333336</v>
          </cell>
          <cell r="AH1509">
            <v>-178750</v>
          </cell>
          <cell r="AI1509">
            <v>-297916.66666666669</v>
          </cell>
          <cell r="AJ1509">
            <v>-409291.66666666669</v>
          </cell>
        </row>
        <row r="1510">
          <cell r="Q1510">
            <v>-72564653</v>
          </cell>
          <cell r="R1510">
            <v>-72912653</v>
          </cell>
          <cell r="S1510">
            <v>-73260653</v>
          </cell>
          <cell r="T1510">
            <v>-70833653</v>
          </cell>
          <cell r="AG1510">
            <v>-72387225.291666672</v>
          </cell>
          <cell r="AH1510">
            <v>-73010696.375</v>
          </cell>
          <cell r="AI1510">
            <v>-73663167.458333328</v>
          </cell>
          <cell r="AJ1510">
            <v>-73938903</v>
          </cell>
        </row>
        <row r="1511">
          <cell r="Q1511">
            <v>12663.58</v>
          </cell>
          <cell r="R1511">
            <v>12663.58</v>
          </cell>
          <cell r="S1511">
            <v>12663.58</v>
          </cell>
          <cell r="T1511">
            <v>12663.58</v>
          </cell>
          <cell r="AG1511">
            <v>12135.92708333333</v>
          </cell>
          <cell r="AH1511">
            <v>11713.808333333334</v>
          </cell>
          <cell r="AI1511">
            <v>11080.63</v>
          </cell>
          <cell r="AJ1511">
            <v>10447.451666666668</v>
          </cell>
        </row>
        <row r="1512">
          <cell r="Q1512">
            <v>44658.07</v>
          </cell>
          <cell r="R1512">
            <v>44658.07</v>
          </cell>
          <cell r="S1512">
            <v>44658.07</v>
          </cell>
          <cell r="T1512">
            <v>44658.07</v>
          </cell>
          <cell r="AG1512">
            <v>42899.414583333331</v>
          </cell>
          <cell r="AH1512">
            <v>41394.930416666662</v>
          </cell>
          <cell r="AI1512">
            <v>39143.876250000001</v>
          </cell>
          <cell r="AJ1512">
            <v>36892.82208333334</v>
          </cell>
        </row>
        <row r="1513">
          <cell r="Q1513">
            <v>1780078.13</v>
          </cell>
          <cell r="R1513">
            <v>1780078.13</v>
          </cell>
          <cell r="S1513">
            <v>1780078.13</v>
          </cell>
          <cell r="T1513">
            <v>1780078.13</v>
          </cell>
          <cell r="AG1513">
            <v>1875439.4541666666</v>
          </cell>
          <cell r="AH1513">
            <v>1778564.4545833331</v>
          </cell>
          <cell r="AI1513">
            <v>1648388.6737499998</v>
          </cell>
          <cell r="AJ1513">
            <v>1518212.8929166663</v>
          </cell>
        </row>
        <row r="1514">
          <cell r="Q1514">
            <v>0</v>
          </cell>
          <cell r="R1514">
            <v>0</v>
          </cell>
          <cell r="S1514">
            <v>0</v>
          </cell>
          <cell r="T1514">
            <v>0</v>
          </cell>
          <cell r="AG1514">
            <v>0</v>
          </cell>
          <cell r="AH1514">
            <v>0</v>
          </cell>
          <cell r="AI1514">
            <v>0</v>
          </cell>
          <cell r="AJ1514">
            <v>0</v>
          </cell>
        </row>
        <row r="1515">
          <cell r="Q1515">
            <v>3724980.33</v>
          </cell>
          <cell r="R1515">
            <v>3724980.44</v>
          </cell>
          <cell r="S1515">
            <v>3724980.44</v>
          </cell>
          <cell r="T1515">
            <v>3724980.44</v>
          </cell>
          <cell r="AG1515">
            <v>2809270.254999999</v>
          </cell>
          <cell r="AH1515">
            <v>2793747.7604166665</v>
          </cell>
          <cell r="AI1515">
            <v>2731662.7662500003</v>
          </cell>
          <cell r="AJ1515">
            <v>2669577.7720833342</v>
          </cell>
        </row>
        <row r="1516">
          <cell r="Q1516">
            <v>0</v>
          </cell>
          <cell r="R1516">
            <v>0</v>
          </cell>
          <cell r="S1516">
            <v>0</v>
          </cell>
          <cell r="T1516">
            <v>0</v>
          </cell>
          <cell r="AG1516">
            <v>0</v>
          </cell>
          <cell r="AH1516">
            <v>0</v>
          </cell>
          <cell r="AI1516">
            <v>0</v>
          </cell>
          <cell r="AJ1516">
            <v>0</v>
          </cell>
        </row>
        <row r="1517">
          <cell r="Q1517">
            <v>0</v>
          </cell>
          <cell r="R1517">
            <v>0</v>
          </cell>
          <cell r="S1517">
            <v>0</v>
          </cell>
          <cell r="T1517">
            <v>0</v>
          </cell>
          <cell r="AG1517">
            <v>0</v>
          </cell>
          <cell r="AH1517">
            <v>0</v>
          </cell>
          <cell r="AI1517">
            <v>0</v>
          </cell>
          <cell r="AJ1517">
            <v>0</v>
          </cell>
        </row>
        <row r="1518">
          <cell r="Q1518">
            <v>60710442.049999997</v>
          </cell>
          <cell r="R1518">
            <v>60710442.049999997</v>
          </cell>
          <cell r="S1518">
            <v>81108562.739999995</v>
          </cell>
          <cell r="T1518">
            <v>81108562.739999995</v>
          </cell>
          <cell r="AG1518">
            <v>46484716.798333339</v>
          </cell>
          <cell r="AH1518">
            <v>45646765.828333341</v>
          </cell>
          <cell r="AI1518">
            <v>44881609.965000004</v>
          </cell>
          <cell r="AJ1518">
            <v>44189249.208333336</v>
          </cell>
        </row>
        <row r="1519">
          <cell r="Q1519">
            <v>0</v>
          </cell>
          <cell r="R1519">
            <v>0</v>
          </cell>
          <cell r="S1519">
            <v>0</v>
          </cell>
          <cell r="T1519">
            <v>0</v>
          </cell>
          <cell r="AG1519">
            <v>0</v>
          </cell>
          <cell r="AH1519">
            <v>0</v>
          </cell>
          <cell r="AI1519">
            <v>0</v>
          </cell>
          <cell r="AJ1519">
            <v>0</v>
          </cell>
        </row>
        <row r="1520">
          <cell r="Q1520">
            <v>-5176339752.4699955</v>
          </cell>
          <cell r="R1520">
            <v>-5103066150.0200014</v>
          </cell>
          <cell r="S1520">
            <v>-5248037725.6400032</v>
          </cell>
          <cell r="T1520">
            <v>-5202564468.2200012</v>
          </cell>
          <cell r="AG1520">
            <v>-5231517078.7645864</v>
          </cell>
          <cell r="AH1520">
            <v>-5236581341.7175074</v>
          </cell>
          <cell r="AI1520">
            <v>-5237726315.5391712</v>
          </cell>
          <cell r="AJ1520">
            <v>-5235690841.9208345</v>
          </cell>
        </row>
        <row r="1521">
          <cell r="Q1521">
            <v>9.5367431640625E-6</v>
          </cell>
          <cell r="R1521">
            <v>0</v>
          </cell>
          <cell r="S1521">
            <v>0</v>
          </cell>
          <cell r="T1521">
            <v>0</v>
          </cell>
          <cell r="AG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General Inputs"/>
      <sheetName val="Power Cost Summary"/>
      <sheetName val="Financial Statements"/>
      <sheetName val="Revenue Calculation"/>
      <sheetName val="Depreciation"/>
      <sheetName val="Expenses"/>
      <sheetName val="Generation &amp; Fuel &amp; RECs"/>
      <sheetName val="Budget-Updated"/>
      <sheetName val="Capital Budget"/>
      <sheetName val="Error Checks &amp; Notes"/>
      <sheetName val="Data----&gt;"/>
      <sheetName val="WTG Supply Agmt"/>
      <sheetName val="Exchange Hist"/>
      <sheetName val="PSE - WR Payment Schedule"/>
      <sheetName val="RES FINAL BOP"/>
      <sheetName val="Contingency"/>
      <sheetName val="LD for Delivery Delay"/>
      <sheetName val="Start-up costs_Act"/>
      <sheetName val="Property Tax Worksheet"/>
      <sheetName val="BOP Cost Estimator"/>
      <sheetName val="Budget- EMC Approved"/>
    </sheetNames>
    <sheetDataSet>
      <sheetData sheetId="0" refreshError="1"/>
      <sheetData sheetId="1" refreshError="1">
        <row r="4">
          <cell r="E4">
            <v>40126</v>
          </cell>
        </row>
        <row r="5">
          <cell r="E5">
            <v>1.7333333333333334</v>
          </cell>
        </row>
        <row r="9">
          <cell r="E9">
            <v>44</v>
          </cell>
        </row>
        <row r="19">
          <cell r="E19">
            <v>0.35</v>
          </cell>
        </row>
        <row r="30">
          <cell r="E30">
            <v>0.3</v>
          </cell>
        </row>
        <row r="32">
          <cell r="E32">
            <v>95083499.60354121</v>
          </cell>
        </row>
        <row r="33">
          <cell r="E33">
            <v>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T_HB"/>
      <sheetName val="CT_AT"/>
      <sheetName val="CT_WP"/>
      <sheetName val="CT_JK"/>
      <sheetName val="CT_HW"/>
      <sheetName val="CT_FB"/>
      <sheetName val="CT_WS"/>
      <sheetName val="CT_LH"/>
      <sheetName val="MC1"/>
      <sheetName val="MC2"/>
      <sheetName val="MC3"/>
      <sheetName val="MC4"/>
      <sheetName val="MC3_G1"/>
      <sheetName val="MC4_G1"/>
      <sheetName val="MC3_G2"/>
      <sheetName val="MC4_G2"/>
      <sheetName val="MC3_G3"/>
      <sheetName val="MC4_G3"/>
      <sheetName val="MC_DSL"/>
      <sheetName val="Susq"/>
      <sheetName val="BI1"/>
      <sheetName val="BI2"/>
      <sheetName val="BI3"/>
      <sheetName val="BI_DSL"/>
      <sheetName val="SB4"/>
      <sheetName val="SB1_2"/>
      <sheetName val="SB1_3"/>
      <sheetName val="SB_DSL"/>
      <sheetName val="MO1"/>
      <sheetName val="MO2"/>
      <sheetName val="H17"/>
      <sheetName val="HL3"/>
      <sheetName val="EASTON"/>
      <sheetName val="LOCOPSLI"/>
      <sheetName val="Formulas"/>
      <sheetName val="Module1"/>
      <sheetName val="Module4"/>
      <sheetName val="Module3"/>
      <sheetName val="Module2"/>
      <sheetName val="Gross_to_Net"/>
      <sheetName val="UPDATE"/>
      <sheetName val="Sheet1"/>
      <sheetName val="netgen"/>
      <sheetName val="MPFdays"/>
      <sheetName val="Generation Chart"/>
    </sheetNames>
    <definedNames>
      <definedName name="Create_Easton_Cost_Report"/>
      <definedName name="View_Graph3"/>
    </definedNames>
    <sheetDataSet>
      <sheetData sheetId="0" refreshError="1">
        <row r="49">
          <cell r="A49" t="str">
            <v>All Steam Electric Stations</v>
          </cell>
        </row>
      </sheetData>
      <sheetData sheetId="1"/>
      <sheetData sheetId="2"/>
      <sheetData sheetId="3"/>
      <sheetData sheetId="4"/>
      <sheetData sheetId="5"/>
      <sheetData sheetId="6"/>
      <sheetData sheetId="7"/>
      <sheetData sheetId="8"/>
      <sheetData sheetId="9" refreshError="1">
        <row r="3">
          <cell r="V3" t="str">
            <v>FUEL TYPE</v>
          </cell>
        </row>
        <row r="4">
          <cell r="V4" t="str">
            <v>Coal</v>
          </cell>
          <cell r="W4" t="str">
            <v>Ton</v>
          </cell>
          <cell r="Y4" t="str">
            <v>Fuel Mix Cost $/</v>
          </cell>
          <cell r="Z4" t="str">
            <v>Bit Coal FOB $/</v>
          </cell>
          <cell r="AA4" t="str">
            <v>Fuel Hand. $/</v>
          </cell>
          <cell r="AB4" t="str">
            <v>Stock Mult.</v>
          </cell>
          <cell r="AC4" t="str">
            <v>Inc Maint. $/</v>
          </cell>
          <cell r="AD4" t="str">
            <v>No Load Cost $</v>
          </cell>
          <cell r="AE4" t="str">
            <v>Pickup MW</v>
          </cell>
          <cell r="AF4" t="str">
            <v>Incr. Costs M/K</v>
          </cell>
          <cell r="AG4" t="str">
            <v>Perf Fact</v>
          </cell>
        </row>
        <row r="5">
          <cell r="V5" t="str">
            <v>CT</v>
          </cell>
          <cell r="W5" t="str">
            <v>Gal</v>
          </cell>
          <cell r="Y5" t="str">
            <v>Fuel Mix Cost $/</v>
          </cell>
          <cell r="Z5" t="str">
            <v>FOB $/</v>
          </cell>
          <cell r="AB5" t="str">
            <v>Pipeline Var. Cost $/</v>
          </cell>
          <cell r="AC5" t="str">
            <v>Fuel Stock Mult.</v>
          </cell>
          <cell r="AD5" t="str">
            <v>Normal</v>
          </cell>
          <cell r="AE5" t="str">
            <v>Emerg.</v>
          </cell>
          <cell r="AF5" t="str">
            <v>Machine Hr Cost Incl. Maint. $</v>
          </cell>
          <cell r="AG5" t="str">
            <v>Perf Fact</v>
          </cell>
        </row>
        <row r="6">
          <cell r="V6" t="str">
            <v>Diesel</v>
          </cell>
          <cell r="W6" t="str">
            <v>Gal</v>
          </cell>
          <cell r="Y6" t="str">
            <v>Fuel Mix Cost $/</v>
          </cell>
          <cell r="Z6" t="str">
            <v>Port of Entry $/</v>
          </cell>
          <cell r="AB6" t="str">
            <v>Pipeline Var. Cost $/</v>
          </cell>
          <cell r="AC6" t="str">
            <v>Fuel Stock Mult.</v>
          </cell>
          <cell r="AD6" t="str">
            <v>Normal</v>
          </cell>
          <cell r="AE6" t="str">
            <v>Emerg.</v>
          </cell>
          <cell r="AF6" t="str">
            <v>Machine Hr Cost Incl. Maint. $</v>
          </cell>
          <cell r="AG6" t="str">
            <v>Perf Fact</v>
          </cell>
        </row>
        <row r="7">
          <cell r="V7" t="str">
            <v>Gas</v>
          </cell>
          <cell r="W7" t="str">
            <v>MCF</v>
          </cell>
          <cell r="Y7" t="str">
            <v>Fuel Mix Cost $/</v>
          </cell>
          <cell r="Z7" t="str">
            <v>Deliv. $/</v>
          </cell>
          <cell r="AA7" t="str">
            <v>Fuel Hand. $/</v>
          </cell>
          <cell r="AB7" t="str">
            <v>Pipeline Var. Cost $/</v>
          </cell>
          <cell r="AC7" t="str">
            <v>Incr. Maint. $/</v>
          </cell>
          <cell r="AD7" t="str">
            <v>No Load Cost $</v>
          </cell>
          <cell r="AE7" t="str">
            <v>Pickup MW</v>
          </cell>
          <cell r="AF7" t="str">
            <v>Incr. Costs M/K</v>
          </cell>
          <cell r="AG7" t="str">
            <v>Perf Fact</v>
          </cell>
        </row>
        <row r="8">
          <cell r="V8" t="str">
            <v>LtOil</v>
          </cell>
          <cell r="W8" t="str">
            <v>Gal</v>
          </cell>
          <cell r="Y8" t="str">
            <v>Fuel Mix Cost $/</v>
          </cell>
          <cell r="Z8" t="str">
            <v>Port of Entry $/</v>
          </cell>
          <cell r="AA8" t="str">
            <v>Fuel Hand. $/</v>
          </cell>
          <cell r="AB8" t="str">
            <v>Pipeline Var. Cost $/</v>
          </cell>
          <cell r="AC8" t="str">
            <v>Incr. Maint. $/</v>
          </cell>
          <cell r="AD8" t="str">
            <v>No Load Cost $</v>
          </cell>
          <cell r="AE8" t="str">
            <v>Pickup MW</v>
          </cell>
          <cell r="AF8" t="str">
            <v>Incr. Costs M/K</v>
          </cell>
          <cell r="AG8" t="str">
            <v>Perf Fact</v>
          </cell>
        </row>
        <row r="9">
          <cell r="V9" t="str">
            <v>NUCLEAR</v>
          </cell>
          <cell r="W9" t="str">
            <v>MBTU</v>
          </cell>
          <cell r="Y9" t="str">
            <v>Fuel Mix Cost $/</v>
          </cell>
          <cell r="Z9" t="str">
            <v>Uran $/</v>
          </cell>
          <cell r="AA9" t="str">
            <v>Fuel Hand. $/</v>
          </cell>
          <cell r="AB9" t="str">
            <v>Stock Mult.</v>
          </cell>
          <cell r="AC9" t="str">
            <v>Incr. Maint. $/</v>
          </cell>
          <cell r="AD9" t="str">
            <v>No Load Cost $</v>
          </cell>
          <cell r="AG9" t="str">
            <v>Perf Fact</v>
          </cell>
        </row>
        <row r="10">
          <cell r="V10" t="str">
            <v>Resid</v>
          </cell>
          <cell r="W10" t="str">
            <v>BBL</v>
          </cell>
          <cell r="Y10" t="str">
            <v>Fuel Mix Cost $/</v>
          </cell>
          <cell r="AA10" t="str">
            <v>Fuel Hand. $/</v>
          </cell>
          <cell r="AB10" t="str">
            <v>Pipeline Var. Cost $/</v>
          </cell>
          <cell r="AC10" t="str">
            <v>Incr. Maint. $/</v>
          </cell>
          <cell r="AD10" t="str">
            <v>No Load Cost $</v>
          </cell>
          <cell r="AE10" t="str">
            <v>Pickup MW</v>
          </cell>
          <cell r="AF10" t="str">
            <v>Incr. Costs M/K</v>
          </cell>
          <cell r="AG10" t="str">
            <v>Perf Fact</v>
          </cell>
        </row>
        <row r="11">
          <cell r="V11" t="str">
            <v>Steam</v>
          </cell>
          <cell r="W11" t="str">
            <v>Ton</v>
          </cell>
          <cell r="Y11" t="str">
            <v>Fuel Mix Cost $/</v>
          </cell>
          <cell r="AA11" t="str">
            <v>Fuel Hand. $/</v>
          </cell>
          <cell r="AB11" t="str">
            <v>Stock Mult.</v>
          </cell>
          <cell r="AC11" t="str">
            <v>Incr. Maint. $/</v>
          </cell>
          <cell r="AD11" t="str">
            <v>No Load Cost $</v>
          </cell>
          <cell r="AF11" t="str">
            <v>Incr. Costs M/K</v>
          </cell>
          <cell r="AG11" t="str">
            <v>Perf Fact</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t"/>
      <sheetName val="Total Estimate Summary"/>
      <sheetName val="Cap Cost Detail"/>
      <sheetName val="(Engineering Detail)"/>
      <sheetName val="Estimate Data"/>
      <sheetName val="Acct Codes"/>
    </sheetNames>
    <sheetDataSet>
      <sheetData sheetId="0" refreshError="1"/>
      <sheetData sheetId="1" refreshError="1"/>
      <sheetData sheetId="2" refreshError="1"/>
      <sheetData sheetId="3" refreshError="1"/>
      <sheetData sheetId="4" refreshError="1"/>
      <sheetData sheetId="5" refreshError="1">
        <row r="1">
          <cell r="A1">
            <v>4110</v>
          </cell>
          <cell r="B1" t="str">
            <v>Equipment Demolition</v>
          </cell>
        </row>
        <row r="2">
          <cell r="A2">
            <v>4111</v>
          </cell>
          <cell r="B2" t="str">
            <v>Columns and Pressure Vessels</v>
          </cell>
        </row>
        <row r="3">
          <cell r="A3">
            <v>4112</v>
          </cell>
          <cell r="B3" t="str">
            <v>Heat Exchangers  (Type)</v>
          </cell>
        </row>
        <row r="4">
          <cell r="A4">
            <v>4113</v>
          </cell>
          <cell r="B4" t="str">
            <v>Fired Heaters  (Type)</v>
          </cell>
        </row>
        <row r="5">
          <cell r="A5">
            <v>4114</v>
          </cell>
          <cell r="B5" t="str">
            <v>Machinery  (Type)</v>
          </cell>
        </row>
        <row r="6">
          <cell r="A6">
            <v>4115</v>
          </cell>
          <cell r="B6" t="str">
            <v>Conveying Equipment</v>
          </cell>
        </row>
        <row r="7">
          <cell r="A7">
            <v>4116</v>
          </cell>
          <cell r="B7" t="str">
            <v>Filters and Separators</v>
          </cell>
        </row>
        <row r="8">
          <cell r="A8">
            <v>4117</v>
          </cell>
          <cell r="B8" t="str">
            <v>Special Equipment (Type)</v>
          </cell>
        </row>
        <row r="9">
          <cell r="A9">
            <v>4118</v>
          </cell>
          <cell r="B9" t="str">
            <v>Equipment Rigging</v>
          </cell>
        </row>
        <row r="10">
          <cell r="A10">
            <v>4119</v>
          </cell>
          <cell r="B10" t="str">
            <v>Testing and Inspection</v>
          </cell>
        </row>
        <row r="11">
          <cell r="A11">
            <v>4120</v>
          </cell>
          <cell r="B11" t="str">
            <v>Equipment Scaffolding</v>
          </cell>
        </row>
        <row r="12">
          <cell r="A12">
            <v>4121</v>
          </cell>
          <cell r="B12" t="str">
            <v>Material Handling</v>
          </cell>
        </row>
        <row r="13">
          <cell r="A13">
            <v>4130</v>
          </cell>
          <cell r="B13" t="str">
            <v>Pipe Demolition</v>
          </cell>
        </row>
        <row r="14">
          <cell r="A14">
            <v>4131</v>
          </cell>
          <cell r="B14" t="str">
            <v>Shop Fabricated Carbon Steel Piping</v>
          </cell>
        </row>
        <row r="15">
          <cell r="A15">
            <v>4132</v>
          </cell>
          <cell r="B15" t="str">
            <v>A/G Carbon Steel Pipe and Fittings - 2" and Under</v>
          </cell>
        </row>
        <row r="16">
          <cell r="A16">
            <v>4133</v>
          </cell>
          <cell r="B16" t="str">
            <v>Install A/G Carbon Steel Pipe Spools</v>
          </cell>
        </row>
        <row r="17">
          <cell r="A17">
            <v>4134</v>
          </cell>
          <cell r="B17" t="str">
            <v>A/G Carbon Steel Rack Pipe and Fittings - 2½" to 6"</v>
          </cell>
        </row>
        <row r="18">
          <cell r="A18">
            <v>4135</v>
          </cell>
          <cell r="B18" t="str">
            <v>A/G Carbon Steel Rack Pipe and Fittings - 8" to 12"</v>
          </cell>
        </row>
        <row r="19">
          <cell r="A19">
            <v>4136</v>
          </cell>
          <cell r="B19" t="str">
            <v>A/G Carbon Steel Rack Pipe and Fittings - 14" to 24"</v>
          </cell>
        </row>
        <row r="20">
          <cell r="A20">
            <v>4137</v>
          </cell>
          <cell r="B20" t="str">
            <v>A/G Carbon Steel Rack Pipe &amp; Fittings - 26" &amp; Larger</v>
          </cell>
        </row>
        <row r="21">
          <cell r="A21">
            <v>4138</v>
          </cell>
          <cell r="B21" t="str">
            <v>A/G Carbon Steel Non-Rack Pipe &amp; Fittings-2½"to6"</v>
          </cell>
        </row>
        <row r="22">
          <cell r="A22">
            <v>4139</v>
          </cell>
          <cell r="B22" t="str">
            <v>A/G Carbon Steel Non-Rack Pipe &amp; Fittings-8"to12"</v>
          </cell>
        </row>
        <row r="23">
          <cell r="A23">
            <v>4140</v>
          </cell>
          <cell r="B23" t="str">
            <v>A/G Carbon Steel Non-Rack Pipe &amp; Fittings-14"to24"</v>
          </cell>
        </row>
        <row r="24">
          <cell r="A24">
            <v>4141</v>
          </cell>
          <cell r="B24" t="str">
            <v>A/G Carbon Steel Non-Rack Pipe &amp; Fittings-26" &amp; Larger</v>
          </cell>
        </row>
        <row r="25">
          <cell r="A25">
            <v>4142</v>
          </cell>
          <cell r="B25" t="str">
            <v>Carbon Steel Valves - Screwed and Socketweld</v>
          </cell>
        </row>
        <row r="26">
          <cell r="A26">
            <v>4143</v>
          </cell>
          <cell r="B26" t="str">
            <v>Carbon Steel Valves - Flanged and Buttweld</v>
          </cell>
        </row>
        <row r="27">
          <cell r="A27">
            <v>4144</v>
          </cell>
          <cell r="B27" t="str">
            <v>Carbon Steel Piping Specialties</v>
          </cell>
        </row>
        <row r="28">
          <cell r="A28">
            <v>4145</v>
          </cell>
          <cell r="B28" t="str">
            <v>Field Fabricated Pipe Hangers and Misc Supports</v>
          </cell>
        </row>
        <row r="29">
          <cell r="A29">
            <v>4150</v>
          </cell>
          <cell r="B29" t="str">
            <v>Shop Fabricated Alloy Pipe</v>
          </cell>
        </row>
        <row r="30">
          <cell r="A30">
            <v>4151</v>
          </cell>
          <cell r="B30" t="str">
            <v>A/G Alloy Pipe and Fittings  - 2" and Under</v>
          </cell>
        </row>
        <row r="31">
          <cell r="A31">
            <v>4152</v>
          </cell>
          <cell r="B31" t="str">
            <v>Install A/G Alloy Pipe Spools</v>
          </cell>
        </row>
        <row r="32">
          <cell r="A32">
            <v>4153</v>
          </cell>
          <cell r="B32" t="str">
            <v>A/G Alloy Rack Pipe and Fittings - 2½" to 6"</v>
          </cell>
        </row>
        <row r="33">
          <cell r="A33">
            <v>4154</v>
          </cell>
          <cell r="B33" t="str">
            <v>A/G Alloy Rack Pipe and Fittings - 8" to 12"</v>
          </cell>
        </row>
        <row r="34">
          <cell r="A34">
            <v>4155</v>
          </cell>
          <cell r="B34" t="str">
            <v>A/G Alloy Rack Pipe and Fittings - 14" to 24"</v>
          </cell>
        </row>
        <row r="35">
          <cell r="A35">
            <v>4156</v>
          </cell>
          <cell r="B35" t="str">
            <v>A/G Alloy Rack Pipe and Fittings - 26" and Larger</v>
          </cell>
        </row>
        <row r="36">
          <cell r="A36">
            <v>4157</v>
          </cell>
          <cell r="B36" t="str">
            <v>A/G Alloy Non-Rack Pipe and Fittings - 2½" to 6"</v>
          </cell>
        </row>
        <row r="37">
          <cell r="A37">
            <v>4158</v>
          </cell>
          <cell r="B37" t="str">
            <v>A/G Alloy Non-Rack Pipe and Fittings - 8" to 12"</v>
          </cell>
        </row>
        <row r="38">
          <cell r="A38">
            <v>4159</v>
          </cell>
          <cell r="B38" t="str">
            <v>A/G Alloy Non-Rack Pipe and Fittings - 14" to 24"</v>
          </cell>
        </row>
        <row r="39">
          <cell r="A39">
            <v>4160</v>
          </cell>
          <cell r="B39" t="str">
            <v>A/G Alloy Non-Rack Pipe and Fittings - 26" &amp; Larger</v>
          </cell>
        </row>
        <row r="40">
          <cell r="A40">
            <v>4161</v>
          </cell>
          <cell r="B40" t="str">
            <v>Alloy Valves - Screwed and Socketweld</v>
          </cell>
        </row>
        <row r="41">
          <cell r="A41">
            <v>4162</v>
          </cell>
          <cell r="B41" t="str">
            <v>Alloy Valves - Flanged and Buttweld</v>
          </cell>
        </row>
        <row r="42">
          <cell r="A42">
            <v>4163</v>
          </cell>
          <cell r="B42" t="str">
            <v>Alloy Piping Specialties</v>
          </cell>
        </row>
        <row r="43">
          <cell r="A43">
            <v>4164</v>
          </cell>
          <cell r="B43" t="str">
            <v>Underground Carbon Steel Pipe and Fittings</v>
          </cell>
        </row>
        <row r="44">
          <cell r="A44">
            <v>4165</v>
          </cell>
          <cell r="B44" t="str">
            <v>Steam Tracing</v>
          </cell>
        </row>
        <row r="45">
          <cell r="A45">
            <v>4166</v>
          </cell>
          <cell r="B45" t="str">
            <v>Revamp and Tie-In Material and Labor</v>
          </cell>
        </row>
        <row r="46">
          <cell r="A46">
            <v>4167</v>
          </cell>
          <cell r="B46" t="str">
            <v>Hangers and Supports</v>
          </cell>
        </row>
        <row r="47">
          <cell r="A47">
            <v>4168</v>
          </cell>
          <cell r="B47" t="str">
            <v>Bolts and Gaskets</v>
          </cell>
        </row>
        <row r="48">
          <cell r="A48">
            <v>4169</v>
          </cell>
          <cell r="B48" t="str">
            <v>Field Stress Relieving</v>
          </cell>
        </row>
        <row r="49">
          <cell r="A49">
            <v>4170</v>
          </cell>
          <cell r="B49" t="str">
            <v>Nondestructive Examination</v>
          </cell>
        </row>
        <row r="50">
          <cell r="A50">
            <v>4180</v>
          </cell>
          <cell r="B50" t="str">
            <v>Equipment Insulation (Hot)</v>
          </cell>
        </row>
        <row r="51">
          <cell r="A51">
            <v>4181</v>
          </cell>
          <cell r="B51" t="str">
            <v>Equipment Insulation (Cold)</v>
          </cell>
        </row>
        <row r="52">
          <cell r="A52">
            <v>4182</v>
          </cell>
          <cell r="B52" t="str">
            <v>Pipe Insulation (Hot)</v>
          </cell>
        </row>
        <row r="53">
          <cell r="A53">
            <v>4183</v>
          </cell>
          <cell r="B53" t="str">
            <v>Pipe Insulation (Cold)</v>
          </cell>
        </row>
        <row r="54">
          <cell r="A54">
            <v>4184</v>
          </cell>
          <cell r="B54" t="str">
            <v>Special Insulation</v>
          </cell>
        </row>
        <row r="55">
          <cell r="A55">
            <v>4185</v>
          </cell>
          <cell r="B55" t="str">
            <v>Duct Insulation</v>
          </cell>
        </row>
        <row r="56">
          <cell r="A56">
            <v>4186</v>
          </cell>
          <cell r="B56" t="str">
            <v>Asbestos Abatement</v>
          </cell>
        </row>
        <row r="57">
          <cell r="A57">
            <v>4195</v>
          </cell>
          <cell r="B57" t="str">
            <v>Testing and Inspection</v>
          </cell>
        </row>
        <row r="58">
          <cell r="A58">
            <v>4196</v>
          </cell>
          <cell r="B58" t="str">
            <v>Scaffolding</v>
          </cell>
        </row>
        <row r="59">
          <cell r="A59">
            <v>4197</v>
          </cell>
          <cell r="B59" t="str">
            <v>Material Handling</v>
          </cell>
        </row>
        <row r="60">
          <cell r="A60">
            <v>4198</v>
          </cell>
          <cell r="B60" t="str">
            <v>Labor Productivity Adjustments</v>
          </cell>
        </row>
        <row r="61">
          <cell r="A61">
            <v>4199</v>
          </cell>
          <cell r="B61" t="str">
            <v>Design Completion Allowance</v>
          </cell>
        </row>
        <row r="62">
          <cell r="A62">
            <v>4209</v>
          </cell>
          <cell r="B62" t="str">
            <v>Civil Demolition</v>
          </cell>
        </row>
        <row r="63">
          <cell r="A63">
            <v>4210</v>
          </cell>
          <cell r="B63" t="str">
            <v>Clearing and Grubbing</v>
          </cell>
        </row>
        <row r="64">
          <cell r="A64">
            <v>4211</v>
          </cell>
          <cell r="B64" t="str">
            <v>Stripping and Rough Grade</v>
          </cell>
        </row>
        <row r="65">
          <cell r="A65">
            <v>4212</v>
          </cell>
          <cell r="B65" t="str">
            <v>Dewatering</v>
          </cell>
        </row>
        <row r="66">
          <cell r="A66">
            <v>4213</v>
          </cell>
          <cell r="B66" t="str">
            <v>Excavation</v>
          </cell>
        </row>
        <row r="67">
          <cell r="A67">
            <v>4214</v>
          </cell>
          <cell r="B67" t="str">
            <v>Backfill</v>
          </cell>
        </row>
        <row r="68">
          <cell r="A68">
            <v>4215</v>
          </cell>
          <cell r="B68" t="str">
            <v>Shoring</v>
          </cell>
        </row>
        <row r="69">
          <cell r="A69">
            <v>4216</v>
          </cell>
          <cell r="B69" t="str">
            <v>Sheet Piling</v>
          </cell>
        </row>
        <row r="70">
          <cell r="A70">
            <v>4217</v>
          </cell>
          <cell r="B70" t="str">
            <v>Load Bearing Piles</v>
          </cell>
        </row>
        <row r="71">
          <cell r="A71">
            <v>4218</v>
          </cell>
          <cell r="B71" t="str">
            <v>Gravity Flow Underground Sewer Pipe - 12" &amp; Under</v>
          </cell>
        </row>
        <row r="72">
          <cell r="A72">
            <v>4219</v>
          </cell>
          <cell r="B72" t="str">
            <v>Gravity Flow Underground Sewer Pipe - 14" to 30"</v>
          </cell>
        </row>
        <row r="73">
          <cell r="A73">
            <v>4220</v>
          </cell>
          <cell r="B73" t="str">
            <v>Gravity Flow Underground Sewer Pipe - 32" to 60"</v>
          </cell>
        </row>
        <row r="74">
          <cell r="A74">
            <v>4221</v>
          </cell>
          <cell r="B74" t="str">
            <v>Gravity Flow Underground Sewer Pipe - 60" &amp; Larger</v>
          </cell>
        </row>
        <row r="75">
          <cell r="A75">
            <v>4222</v>
          </cell>
          <cell r="B75" t="str">
            <v>Utility Piping</v>
          </cell>
        </row>
        <row r="76">
          <cell r="A76">
            <v>4223</v>
          </cell>
          <cell r="B76" t="str">
            <v>Catchbasins and Manholes</v>
          </cell>
        </row>
        <row r="77">
          <cell r="A77">
            <v>4224</v>
          </cell>
          <cell r="B77" t="str">
            <v>Sub Base</v>
          </cell>
        </row>
        <row r="78">
          <cell r="A78">
            <v>4225</v>
          </cell>
          <cell r="B78" t="str">
            <v>Fine Grading</v>
          </cell>
        </row>
        <row r="79">
          <cell r="A79">
            <v>4226</v>
          </cell>
          <cell r="B79" t="str">
            <v>Slope Protection and Linings</v>
          </cell>
        </row>
        <row r="80">
          <cell r="A80">
            <v>4227</v>
          </cell>
          <cell r="B80" t="str">
            <v>Ponds, Canals, and Dikes</v>
          </cell>
        </row>
        <row r="81">
          <cell r="A81">
            <v>4228</v>
          </cell>
          <cell r="B81" t="str">
            <v>Fencing</v>
          </cell>
        </row>
        <row r="82">
          <cell r="A82">
            <v>4229</v>
          </cell>
          <cell r="B82" t="str">
            <v>Railroads</v>
          </cell>
        </row>
        <row r="83">
          <cell r="A83">
            <v>4230</v>
          </cell>
          <cell r="B83" t="str">
            <v>Marine Facilities</v>
          </cell>
        </row>
        <row r="84">
          <cell r="A84">
            <v>4231</v>
          </cell>
          <cell r="B84" t="str">
            <v>Water Wells</v>
          </cell>
        </row>
        <row r="85">
          <cell r="A85">
            <v>4232</v>
          </cell>
          <cell r="B85" t="str">
            <v>Bridges</v>
          </cell>
        </row>
        <row r="86">
          <cell r="A86">
            <v>4233</v>
          </cell>
          <cell r="B86" t="str">
            <v>Landscaping and Ground Cover</v>
          </cell>
        </row>
        <row r="87">
          <cell r="A87">
            <v>4234</v>
          </cell>
          <cell r="B87" t="str">
            <v>Buildings (SF/Type)</v>
          </cell>
        </row>
        <row r="88">
          <cell r="A88">
            <v>4238</v>
          </cell>
          <cell r="B88" t="str">
            <v>Miscellaneous Foundations</v>
          </cell>
        </row>
        <row r="89">
          <cell r="A89">
            <v>4240</v>
          </cell>
          <cell r="B89" t="str">
            <v>Process Equipment Foundations</v>
          </cell>
        </row>
        <row r="90">
          <cell r="A90">
            <v>4241</v>
          </cell>
          <cell r="B90" t="str">
            <v>Slabs On Grade</v>
          </cell>
        </row>
        <row r="91">
          <cell r="A91">
            <v>4242</v>
          </cell>
          <cell r="B91" t="str">
            <v>Asphalt Paving</v>
          </cell>
        </row>
        <row r="92">
          <cell r="A92">
            <v>4243</v>
          </cell>
          <cell r="B92" t="str">
            <v>Concrete Paving</v>
          </cell>
        </row>
        <row r="93">
          <cell r="A93">
            <v>4244</v>
          </cell>
          <cell r="B93" t="str">
            <v>Cooling Tower Foundations</v>
          </cell>
        </row>
        <row r="94">
          <cell r="A94">
            <v>4245</v>
          </cell>
          <cell r="B94" t="str">
            <v>Tank Ringwalls</v>
          </cell>
        </row>
        <row r="95">
          <cell r="A95">
            <v>4246</v>
          </cell>
          <cell r="B95" t="str">
            <v>Concrete Trenches, Pits, and Boxes</v>
          </cell>
        </row>
        <row r="96">
          <cell r="A96">
            <v>4247</v>
          </cell>
          <cell r="B96" t="str">
            <v>Seal Slabs</v>
          </cell>
        </row>
        <row r="97">
          <cell r="A97">
            <v>4248</v>
          </cell>
          <cell r="B97" t="str">
            <v>Drilled Footings</v>
          </cell>
        </row>
        <row r="98">
          <cell r="A98">
            <v>4249</v>
          </cell>
          <cell r="B98" t="str">
            <v>Concrete Specialties</v>
          </cell>
        </row>
        <row r="99">
          <cell r="A99">
            <v>4250</v>
          </cell>
          <cell r="B99" t="str">
            <v>Grouting</v>
          </cell>
        </row>
        <row r="100">
          <cell r="A100">
            <v>4251</v>
          </cell>
          <cell r="B100" t="str">
            <v>Fireproofing (All Plant Facilities Except Buildings)</v>
          </cell>
        </row>
        <row r="101">
          <cell r="A101">
            <v>4260</v>
          </cell>
          <cell r="B101" t="str">
            <v>Painting (All Plant Facilities Except Buildings)</v>
          </cell>
        </row>
        <row r="102">
          <cell r="A102">
            <v>4261</v>
          </cell>
          <cell r="B102" t="str">
            <v>Specialty Coatings</v>
          </cell>
        </row>
        <row r="103">
          <cell r="A103">
            <v>4295</v>
          </cell>
          <cell r="B103" t="str">
            <v>Testing and Inspection</v>
          </cell>
        </row>
        <row r="104">
          <cell r="A104">
            <v>4296</v>
          </cell>
          <cell r="B104" t="str">
            <v>Scaffolding</v>
          </cell>
        </row>
        <row r="105">
          <cell r="A105">
            <v>4297</v>
          </cell>
          <cell r="B105" t="str">
            <v>Material Handling</v>
          </cell>
        </row>
        <row r="106">
          <cell r="A106">
            <v>4298</v>
          </cell>
          <cell r="B106" t="str">
            <v>Labor Productivity Adjustments</v>
          </cell>
        </row>
        <row r="107">
          <cell r="A107">
            <v>4299</v>
          </cell>
          <cell r="B107" t="str">
            <v>Design Completion Allowance</v>
          </cell>
        </row>
        <row r="108">
          <cell r="A108">
            <v>4309</v>
          </cell>
          <cell r="B108" t="str">
            <v>Structural Demolition</v>
          </cell>
        </row>
        <row r="109">
          <cell r="A109">
            <v>4310</v>
          </cell>
          <cell r="B109" t="str">
            <v>Steel Structures &amp; Encl Mat'l-Under 17#/LF (light)</v>
          </cell>
        </row>
        <row r="110">
          <cell r="A110">
            <v>4311</v>
          </cell>
          <cell r="B110" t="str">
            <v>Steel Structures &amp; Encl Mat'l-17# to 45#/LF (heavy)</v>
          </cell>
        </row>
        <row r="111">
          <cell r="A111">
            <v>4312</v>
          </cell>
          <cell r="B111" t="str">
            <v>Steel Structures - Over 45#/LF</v>
          </cell>
        </row>
        <row r="112">
          <cell r="A112">
            <v>4313</v>
          </cell>
          <cell r="B112" t="str">
            <v>Platforms, Ladders, Stairs, and Handrails</v>
          </cell>
        </row>
        <row r="113">
          <cell r="A113">
            <v>4314</v>
          </cell>
          <cell r="B113" t="str">
            <v>Metal Decking</v>
          </cell>
        </row>
        <row r="114">
          <cell r="A114">
            <v>4315</v>
          </cell>
          <cell r="B114" t="str">
            <v>Steel Pipe Stanchions</v>
          </cell>
        </row>
        <row r="115">
          <cell r="A115">
            <v>4316</v>
          </cell>
          <cell r="B115" t="str">
            <v>Miscellaneous Steel</v>
          </cell>
        </row>
        <row r="116">
          <cell r="A116">
            <v>4317</v>
          </cell>
          <cell r="B116" t="str">
            <v>Other Structural Material</v>
          </cell>
        </row>
        <row r="117">
          <cell r="A117">
            <v>4318</v>
          </cell>
          <cell r="B117" t="str">
            <v>Precast Pipe Stanchions</v>
          </cell>
        </row>
        <row r="118">
          <cell r="A118">
            <v>4319</v>
          </cell>
          <cell r="B118" t="str">
            <v>Concrete Structures Poured In Place</v>
          </cell>
        </row>
        <row r="119">
          <cell r="A119">
            <v>4320</v>
          </cell>
          <cell r="B119" t="str">
            <v>Precast Concrete Structures</v>
          </cell>
        </row>
        <row r="120">
          <cell r="A120">
            <v>4330</v>
          </cell>
          <cell r="B120" t="str">
            <v>Atmospheric Tanks (Steel, Concrete, Fiberglass, Etc.)</v>
          </cell>
        </row>
        <row r="121">
          <cell r="A121">
            <v>4331</v>
          </cell>
          <cell r="B121" t="str">
            <v>Tank Insulation</v>
          </cell>
        </row>
        <row r="122">
          <cell r="A122">
            <v>4395</v>
          </cell>
          <cell r="B122" t="str">
            <v>Testing and Inspection</v>
          </cell>
        </row>
        <row r="123">
          <cell r="A123">
            <v>4396</v>
          </cell>
          <cell r="B123" t="str">
            <v>Scaffolding</v>
          </cell>
        </row>
        <row r="124">
          <cell r="A124">
            <v>4397</v>
          </cell>
          <cell r="B124" t="str">
            <v>Material Handling</v>
          </cell>
        </row>
        <row r="125">
          <cell r="A125">
            <v>4398</v>
          </cell>
          <cell r="B125" t="str">
            <v>Labor Productivity Adjustments</v>
          </cell>
        </row>
        <row r="126">
          <cell r="A126">
            <v>4399</v>
          </cell>
          <cell r="B126" t="str">
            <v>Design Completion Allowance</v>
          </cell>
        </row>
        <row r="127">
          <cell r="A127">
            <v>4410</v>
          </cell>
          <cell r="B127" t="str">
            <v>Electrical Demolition</v>
          </cell>
        </row>
        <row r="128">
          <cell r="A128">
            <v>4411</v>
          </cell>
          <cell r="B128" t="str">
            <v>Distrubution Equip (Substations, 15KV Switchgear)</v>
          </cell>
        </row>
        <row r="129">
          <cell r="A129">
            <v>4412</v>
          </cell>
          <cell r="B129" t="str">
            <v>Power Equipment (5KV, 600V MCC's, Switchgear)</v>
          </cell>
        </row>
        <row r="130">
          <cell r="A130">
            <v>4413</v>
          </cell>
          <cell r="B130" t="str">
            <v>Emergency and Standby Equipment</v>
          </cell>
        </row>
        <row r="131">
          <cell r="A131">
            <v>4414</v>
          </cell>
          <cell r="B131" t="str">
            <v>Lighting Equipment</v>
          </cell>
        </row>
        <row r="132">
          <cell r="A132">
            <v>4415</v>
          </cell>
          <cell r="B132" t="str">
            <v>Conduit</v>
          </cell>
        </row>
        <row r="133">
          <cell r="A133">
            <v>4416</v>
          </cell>
          <cell r="B133" t="str">
            <v>Transformers</v>
          </cell>
        </row>
        <row r="134">
          <cell r="A134">
            <v>4417</v>
          </cell>
          <cell r="B134" t="str">
            <v>Breakers/Panelboards</v>
          </cell>
        </row>
        <row r="135">
          <cell r="A135">
            <v>4418</v>
          </cell>
          <cell r="B135" t="str">
            <v>Miscellaneous Electrical Equipment</v>
          </cell>
        </row>
        <row r="136">
          <cell r="A136">
            <v>4419</v>
          </cell>
          <cell r="B136" t="str">
            <v>Cable Tray Systems</v>
          </cell>
        </row>
        <row r="137">
          <cell r="A137">
            <v>4420</v>
          </cell>
          <cell r="B137" t="str">
            <v>Terminal Box/Junction Box</v>
          </cell>
        </row>
        <row r="138">
          <cell r="A138">
            <v>4421</v>
          </cell>
          <cell r="B138" t="str">
            <v>Wire and Cable</v>
          </cell>
        </row>
        <row r="139">
          <cell r="A139">
            <v>4422</v>
          </cell>
          <cell r="B139" t="str">
            <v>Miscellaneous Support Materials</v>
          </cell>
        </row>
        <row r="140">
          <cell r="A140">
            <v>4424</v>
          </cell>
          <cell r="B140" t="str">
            <v>Connections</v>
          </cell>
        </row>
        <row r="141">
          <cell r="A141">
            <v>4425</v>
          </cell>
          <cell r="B141" t="str">
            <v>Motor Control Equipment</v>
          </cell>
        </row>
        <row r="142">
          <cell r="A142">
            <v>4427</v>
          </cell>
          <cell r="B142" t="str">
            <v>Grounding Systems</v>
          </cell>
        </row>
        <row r="143">
          <cell r="A143">
            <v>4428</v>
          </cell>
          <cell r="B143" t="str">
            <v>Cathodic Protection</v>
          </cell>
        </row>
        <row r="144">
          <cell r="A144">
            <v>4429</v>
          </cell>
          <cell r="B144" t="str">
            <v>Electric Heat Tracing</v>
          </cell>
        </row>
        <row r="145">
          <cell r="A145">
            <v>4431</v>
          </cell>
          <cell r="B145" t="str">
            <v>Underground Concrete Duct Bank and Vaults</v>
          </cell>
        </row>
        <row r="146">
          <cell r="A146">
            <v>4474</v>
          </cell>
          <cell r="B146" t="str">
            <v>Asbestos Abatement</v>
          </cell>
        </row>
        <row r="147">
          <cell r="A147">
            <v>4493</v>
          </cell>
          <cell r="B147" t="str">
            <v>Nameplates</v>
          </cell>
        </row>
        <row r="148">
          <cell r="A148">
            <v>4495</v>
          </cell>
          <cell r="B148" t="str">
            <v>Testing and Inspection/Start-Up Assistance</v>
          </cell>
        </row>
        <row r="149">
          <cell r="A149">
            <v>4496</v>
          </cell>
          <cell r="B149" t="str">
            <v>Scaffolding</v>
          </cell>
        </row>
        <row r="150">
          <cell r="A150">
            <v>4497</v>
          </cell>
          <cell r="B150" t="str">
            <v>Material Handling</v>
          </cell>
        </row>
        <row r="151">
          <cell r="A151">
            <v>4498</v>
          </cell>
          <cell r="B151" t="str">
            <v>Labor Productivity Adjustments</v>
          </cell>
        </row>
        <row r="152">
          <cell r="A152">
            <v>4499</v>
          </cell>
          <cell r="B152" t="str">
            <v>Design Completion Allowance</v>
          </cell>
        </row>
        <row r="153">
          <cell r="A153">
            <v>4510</v>
          </cell>
          <cell r="B153" t="str">
            <v>Instrument Demolition</v>
          </cell>
        </row>
        <row r="154">
          <cell r="A154">
            <v>4511</v>
          </cell>
          <cell r="B154" t="str">
            <v>Instrument Supports</v>
          </cell>
        </row>
        <row r="155">
          <cell r="A155">
            <v>4512</v>
          </cell>
          <cell r="B155" t="str">
            <v>Process Indicators</v>
          </cell>
        </row>
        <row r="156">
          <cell r="A156">
            <v>4513</v>
          </cell>
          <cell r="B156" t="str">
            <v>Field Controllers and Indicators</v>
          </cell>
        </row>
        <row r="157">
          <cell r="A157">
            <v>4514</v>
          </cell>
          <cell r="B157" t="str">
            <v>Field Switches</v>
          </cell>
        </row>
        <row r="158">
          <cell r="A158">
            <v>4515</v>
          </cell>
          <cell r="B158" t="str">
            <v>Transmitters and Primary Elements</v>
          </cell>
        </row>
        <row r="159">
          <cell r="A159">
            <v>4516</v>
          </cell>
          <cell r="B159" t="str">
            <v>Process Analyzers</v>
          </cell>
        </row>
        <row r="160">
          <cell r="A160">
            <v>4517</v>
          </cell>
          <cell r="B160" t="str">
            <v>Miscellaneous Devices</v>
          </cell>
        </row>
        <row r="161">
          <cell r="A161">
            <v>4518</v>
          </cell>
          <cell r="B161" t="str">
            <v>Control Valves</v>
          </cell>
        </row>
        <row r="162">
          <cell r="A162">
            <v>4519</v>
          </cell>
          <cell r="B162" t="str">
            <v>Relief Valves</v>
          </cell>
        </row>
        <row r="163">
          <cell r="A163">
            <v>4520</v>
          </cell>
          <cell r="B163" t="str">
            <v>Instrument Enclosures</v>
          </cell>
        </row>
        <row r="164">
          <cell r="A164">
            <v>4530</v>
          </cell>
          <cell r="B164" t="str">
            <v>Instrument Conduit Systems, Raceway</v>
          </cell>
        </row>
        <row r="165">
          <cell r="A165">
            <v>4531</v>
          </cell>
          <cell r="B165" t="str">
            <v>Instrument Tray Systems</v>
          </cell>
        </row>
        <row r="166">
          <cell r="A166">
            <v>4540</v>
          </cell>
          <cell r="B166" t="str">
            <v>Instrument Junction Boxes</v>
          </cell>
        </row>
        <row r="167">
          <cell r="A167">
            <v>4550</v>
          </cell>
          <cell r="B167" t="str">
            <v>Multi-Tube Bundles</v>
          </cell>
        </row>
        <row r="168">
          <cell r="A168">
            <v>4551</v>
          </cell>
          <cell r="B168" t="str">
            <v>Control Tubing</v>
          </cell>
        </row>
        <row r="169">
          <cell r="A169">
            <v>4560</v>
          </cell>
          <cell r="B169" t="str">
            <v>Multi-Pair Cable</v>
          </cell>
        </row>
        <row r="170">
          <cell r="A170">
            <v>4561</v>
          </cell>
          <cell r="B170" t="str">
            <v>Single Pair Cable</v>
          </cell>
        </row>
        <row r="171">
          <cell r="A171">
            <v>4562</v>
          </cell>
          <cell r="B171" t="str">
            <v>Instrument Terminations</v>
          </cell>
        </row>
        <row r="172">
          <cell r="A172">
            <v>4570</v>
          </cell>
          <cell r="B172" t="str">
            <v>Instrument Air Piping</v>
          </cell>
        </row>
        <row r="173">
          <cell r="A173">
            <v>4571</v>
          </cell>
          <cell r="B173" t="str">
            <v>Instrument Process Piping</v>
          </cell>
        </row>
        <row r="174">
          <cell r="A174">
            <v>4572</v>
          </cell>
          <cell r="B174" t="str">
            <v>Instrument Steam and Condensate Piping</v>
          </cell>
        </row>
        <row r="175">
          <cell r="A175">
            <v>4573</v>
          </cell>
          <cell r="B175" t="str">
            <v>Instrument Steam Tracing and Insulation</v>
          </cell>
        </row>
        <row r="176">
          <cell r="A176">
            <v>4574</v>
          </cell>
          <cell r="B176" t="str">
            <v>Asbestos Abatement</v>
          </cell>
        </row>
        <row r="177">
          <cell r="A177">
            <v>4580</v>
          </cell>
          <cell r="B177" t="str">
            <v>Field Control Panels, Racks and Shelters</v>
          </cell>
        </row>
        <row r="178">
          <cell r="A178">
            <v>4581</v>
          </cell>
          <cell r="B178" t="str">
            <v>Control Room Panels, Building Modifications</v>
          </cell>
        </row>
        <row r="179">
          <cell r="A179">
            <v>4582</v>
          </cell>
          <cell r="B179" t="str">
            <v>Panel Instrumentation</v>
          </cell>
        </row>
        <row r="180">
          <cell r="A180">
            <v>4590</v>
          </cell>
          <cell r="B180" t="str">
            <v>Distributed Controls, Computer Equipment</v>
          </cell>
        </row>
        <row r="181">
          <cell r="A181">
            <v>4591</v>
          </cell>
          <cell r="B181" t="str">
            <v>Calibration and Checkout</v>
          </cell>
        </row>
        <row r="182">
          <cell r="A182">
            <v>4593</v>
          </cell>
          <cell r="B182" t="str">
            <v>Nameplates</v>
          </cell>
        </row>
        <row r="183">
          <cell r="A183">
            <v>4596</v>
          </cell>
          <cell r="B183" t="str">
            <v>Scaffolding</v>
          </cell>
        </row>
        <row r="184">
          <cell r="A184">
            <v>4597</v>
          </cell>
          <cell r="B184" t="str">
            <v>Material Handling</v>
          </cell>
        </row>
        <row r="185">
          <cell r="A185">
            <v>4598</v>
          </cell>
          <cell r="B185" t="str">
            <v>Labor Productivity Adjustments</v>
          </cell>
        </row>
        <row r="186">
          <cell r="A186">
            <v>4599</v>
          </cell>
          <cell r="B186" t="str">
            <v>Design Completion Allowance</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Dummy Sheet"/>
      <sheetName val="2008 Extreme Peaks - 080403"/>
      <sheetName val="Peaks-F01"/>
    </sheetNames>
    <sheetDataSet>
      <sheetData sheetId="0"/>
      <sheetData sheetId="1"/>
      <sheetData sheetId="2"/>
      <sheetData sheetId="3" refreshError="1"/>
      <sheetData sheetId="4" refreshError="1"/>
      <sheetData sheetId="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Actual"/>
      <sheetName val="#REF"/>
    </sheetNames>
    <sheetDataSet>
      <sheetData sheetId="0" refreshError="1">
        <row r="3">
          <cell r="BQ3" t="str">
            <v>Difference = Current - Prior 12.2.04 Small Outlook</v>
          </cell>
          <cell r="CC3" t="str">
            <v>1.6.05 vs 04 Actuals</v>
          </cell>
          <cell r="CD3" t="str">
            <v>&lt;===Outlook Date</v>
          </cell>
        </row>
        <row r="4">
          <cell r="BR4" t="str">
            <v>cells contain non-kwi costs</v>
          </cell>
          <cell r="CC4">
            <v>12</v>
          </cell>
        </row>
        <row r="5">
          <cell r="BQ5" t="str">
            <v>Actuals</v>
          </cell>
          <cell r="BR5" t="str">
            <v>Actuals</v>
          </cell>
          <cell r="BS5" t="str">
            <v>Actuals</v>
          </cell>
          <cell r="BT5" t="str">
            <v>Actuals</v>
          </cell>
          <cell r="BU5" t="str">
            <v>Actuals</v>
          </cell>
          <cell r="BV5" t="str">
            <v>Actuals</v>
          </cell>
          <cell r="BW5" t="str">
            <v>Actuals</v>
          </cell>
          <cell r="BX5" t="str">
            <v>Actuals</v>
          </cell>
          <cell r="BY5" t="str">
            <v>Actuals</v>
          </cell>
          <cell r="BZ5" t="str">
            <v>Actuals</v>
          </cell>
          <cell r="CA5" t="str">
            <v>Actuals</v>
          </cell>
          <cell r="CB5" t="str">
            <v>Frcst</v>
          </cell>
          <cell r="CC5" t="str">
            <v>YTD</v>
          </cell>
          <cell r="CD5" t="str">
            <v xml:space="preserve">Frcst </v>
          </cell>
          <cell r="CE5" t="str">
            <v xml:space="preserve">Total </v>
          </cell>
        </row>
        <row r="6">
          <cell r="BQ6">
            <v>37987</v>
          </cell>
          <cell r="BR6">
            <v>38018</v>
          </cell>
          <cell r="BS6">
            <v>38047</v>
          </cell>
          <cell r="BT6">
            <v>38078</v>
          </cell>
          <cell r="BU6">
            <v>38108</v>
          </cell>
          <cell r="BV6">
            <v>38139</v>
          </cell>
          <cell r="BW6">
            <v>38169</v>
          </cell>
          <cell r="BX6">
            <v>38200</v>
          </cell>
          <cell r="BY6">
            <v>38231</v>
          </cell>
          <cell r="BZ6">
            <v>38261</v>
          </cell>
          <cell r="CA6">
            <v>38292</v>
          </cell>
          <cell r="CB6">
            <v>38322</v>
          </cell>
          <cell r="CC6" t="str">
            <v>Var</v>
          </cell>
          <cell r="CD6" t="str">
            <v>Var</v>
          </cell>
          <cell r="CE6" t="str">
            <v>Var</v>
          </cell>
        </row>
        <row r="7">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row>
        <row r="8">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row>
        <row r="9">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row>
        <row r="10">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row>
        <row r="11">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row>
        <row r="12">
          <cell r="BQ12">
            <v>0</v>
          </cell>
          <cell r="BR12">
            <v>0</v>
          </cell>
          <cell r="BS12">
            <v>0</v>
          </cell>
          <cell r="BT12">
            <v>0</v>
          </cell>
          <cell r="BU12">
            <v>0</v>
          </cell>
          <cell r="BV12">
            <v>0</v>
          </cell>
          <cell r="BW12">
            <v>0</v>
          </cell>
          <cell r="BX12">
            <v>0</v>
          </cell>
          <cell r="BY12">
            <v>0</v>
          </cell>
          <cell r="BZ12">
            <v>0</v>
          </cell>
          <cell r="CA12">
            <v>0</v>
          </cell>
          <cell r="CB12">
            <v>-1917608.3389799967</v>
          </cell>
          <cell r="CC12">
            <v>-1917608.3389799967</v>
          </cell>
          <cell r="CD12">
            <v>7.4505805969238281E-9</v>
          </cell>
          <cell r="CE12">
            <v>-1917608.3389799893</v>
          </cell>
        </row>
        <row r="13">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row>
        <row r="14">
          <cell r="BQ14">
            <v>0</v>
          </cell>
          <cell r="BR14">
            <v>0</v>
          </cell>
          <cell r="BS14">
            <v>0</v>
          </cell>
          <cell r="BT14">
            <v>0</v>
          </cell>
          <cell r="BU14">
            <v>0</v>
          </cell>
          <cell r="BV14">
            <v>0</v>
          </cell>
          <cell r="BW14">
            <v>0</v>
          </cell>
          <cell r="BX14">
            <v>0</v>
          </cell>
          <cell r="BY14">
            <v>0</v>
          </cell>
          <cell r="BZ14">
            <v>0</v>
          </cell>
          <cell r="CA14">
            <v>0</v>
          </cell>
          <cell r="CB14">
            <v>138650.90299999993</v>
          </cell>
          <cell r="CC14">
            <v>138650.90299999993</v>
          </cell>
          <cell r="CD14">
            <v>-2.7939677238464355E-9</v>
          </cell>
          <cell r="CE14">
            <v>138650.90299999714</v>
          </cell>
        </row>
        <row r="15">
          <cell r="BQ15">
            <v>0</v>
          </cell>
          <cell r="BR15">
            <v>0</v>
          </cell>
          <cell r="BS15">
            <v>0</v>
          </cell>
          <cell r="BT15">
            <v>0</v>
          </cell>
          <cell r="BU15">
            <v>0</v>
          </cell>
          <cell r="BV15">
            <v>0</v>
          </cell>
          <cell r="BW15">
            <v>0</v>
          </cell>
          <cell r="BX15">
            <v>0</v>
          </cell>
          <cell r="BY15">
            <v>0</v>
          </cell>
          <cell r="BZ15">
            <v>0</v>
          </cell>
          <cell r="CA15">
            <v>0</v>
          </cell>
          <cell r="CB15">
            <v>-257898.3</v>
          </cell>
          <cell r="CC15">
            <v>-257898.3</v>
          </cell>
          <cell r="CD15">
            <v>-6.9849193096160889E-10</v>
          </cell>
          <cell r="CE15">
            <v>-257898.30000000075</v>
          </cell>
        </row>
        <row r="16">
          <cell r="BQ16">
            <v>0</v>
          </cell>
          <cell r="BR16">
            <v>0</v>
          </cell>
          <cell r="BS16">
            <v>0</v>
          </cell>
          <cell r="BT16">
            <v>0</v>
          </cell>
          <cell r="BU16">
            <v>0</v>
          </cell>
          <cell r="BV16">
            <v>0</v>
          </cell>
          <cell r="BW16">
            <v>0</v>
          </cell>
          <cell r="BX16">
            <v>0</v>
          </cell>
          <cell r="BY16">
            <v>0</v>
          </cell>
          <cell r="BZ16">
            <v>0</v>
          </cell>
          <cell r="CA16">
            <v>0</v>
          </cell>
          <cell r="CB16">
            <v>1697</v>
          </cell>
          <cell r="CC16">
            <v>1697</v>
          </cell>
          <cell r="CD16">
            <v>0</v>
          </cell>
          <cell r="CE16">
            <v>1697</v>
          </cell>
        </row>
        <row r="17">
          <cell r="BQ17">
            <v>0</v>
          </cell>
          <cell r="BR17">
            <v>0</v>
          </cell>
          <cell r="BS17">
            <v>0</v>
          </cell>
          <cell r="BT17">
            <v>0</v>
          </cell>
          <cell r="BU17">
            <v>0</v>
          </cell>
          <cell r="BV17">
            <v>0</v>
          </cell>
          <cell r="BW17">
            <v>0</v>
          </cell>
          <cell r="BX17">
            <v>0</v>
          </cell>
          <cell r="BY17">
            <v>0</v>
          </cell>
          <cell r="BZ17">
            <v>0</v>
          </cell>
          <cell r="CA17">
            <v>0</v>
          </cell>
          <cell r="CB17">
            <v>422</v>
          </cell>
          <cell r="CC17">
            <v>422</v>
          </cell>
          <cell r="CD17">
            <v>0</v>
          </cell>
          <cell r="CE17">
            <v>422</v>
          </cell>
        </row>
        <row r="18">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row>
        <row r="19">
          <cell r="BQ19">
            <v>0</v>
          </cell>
          <cell r="BR19">
            <v>0</v>
          </cell>
          <cell r="BS19">
            <v>0</v>
          </cell>
          <cell r="BT19">
            <v>0</v>
          </cell>
          <cell r="BU19">
            <v>0</v>
          </cell>
          <cell r="BV19">
            <v>0</v>
          </cell>
          <cell r="BW19">
            <v>0</v>
          </cell>
          <cell r="BX19">
            <v>0</v>
          </cell>
          <cell r="BY19">
            <v>0</v>
          </cell>
          <cell r="BZ19">
            <v>0</v>
          </cell>
          <cell r="CA19">
            <v>0</v>
          </cell>
          <cell r="CB19">
            <v>-4393.9696960271976</v>
          </cell>
          <cell r="CC19">
            <v>-4393.9696960271976</v>
          </cell>
          <cell r="CD19">
            <v>-2.9103830456733704E-11</v>
          </cell>
          <cell r="CE19">
            <v>-4393.9696960272267</v>
          </cell>
        </row>
        <row r="20">
          <cell r="BQ20">
            <v>0</v>
          </cell>
          <cell r="BR20">
            <v>0</v>
          </cell>
          <cell r="BS20">
            <v>0</v>
          </cell>
          <cell r="BT20">
            <v>0</v>
          </cell>
          <cell r="BU20">
            <v>0</v>
          </cell>
          <cell r="BV20">
            <v>0</v>
          </cell>
          <cell r="BW20">
            <v>0</v>
          </cell>
          <cell r="BX20">
            <v>0</v>
          </cell>
          <cell r="BY20">
            <v>0</v>
          </cell>
          <cell r="BZ20">
            <v>0</v>
          </cell>
          <cell r="CA20">
            <v>0</v>
          </cell>
          <cell r="CB20">
            <v>2992.8204634516005</v>
          </cell>
          <cell r="CC20">
            <v>2992.8204634516005</v>
          </cell>
          <cell r="CD20">
            <v>-4.3655745685100555E-11</v>
          </cell>
          <cell r="CE20">
            <v>2992.8204634515569</v>
          </cell>
        </row>
        <row r="21">
          <cell r="BQ21">
            <v>0</v>
          </cell>
          <cell r="BR21">
            <v>0</v>
          </cell>
          <cell r="BS21">
            <v>0</v>
          </cell>
          <cell r="BT21">
            <v>0</v>
          </cell>
          <cell r="BU21">
            <v>0</v>
          </cell>
          <cell r="BV21">
            <v>0</v>
          </cell>
          <cell r="BW21">
            <v>0</v>
          </cell>
          <cell r="BX21">
            <v>0</v>
          </cell>
          <cell r="BY21">
            <v>0</v>
          </cell>
          <cell r="BZ21">
            <v>0</v>
          </cell>
          <cell r="CA21">
            <v>0</v>
          </cell>
          <cell r="CB21">
            <v>934698.90143875685</v>
          </cell>
          <cell r="CC21">
            <v>934698.90143875685</v>
          </cell>
          <cell r="CD21">
            <v>9.3132257461547852E-10</v>
          </cell>
          <cell r="CE21">
            <v>934698.90143875778</v>
          </cell>
        </row>
        <row r="22">
          <cell r="BQ22">
            <v>0</v>
          </cell>
          <cell r="BR22">
            <v>0</v>
          </cell>
          <cell r="BS22">
            <v>0</v>
          </cell>
          <cell r="BT22">
            <v>0</v>
          </cell>
          <cell r="BU22">
            <v>0</v>
          </cell>
          <cell r="BV22">
            <v>0</v>
          </cell>
          <cell r="BW22">
            <v>0</v>
          </cell>
          <cell r="BX22">
            <v>0</v>
          </cell>
          <cell r="BY22">
            <v>0</v>
          </cell>
          <cell r="BZ22">
            <v>0</v>
          </cell>
          <cell r="CA22">
            <v>0</v>
          </cell>
          <cell r="CB22">
            <v>-57334.993610379985</v>
          </cell>
          <cell r="CC22">
            <v>-57334.993610379985</v>
          </cell>
          <cell r="CD22">
            <v>-2.3283064365386963E-10</v>
          </cell>
          <cell r="CE22">
            <v>-57334.993610380217</v>
          </cell>
        </row>
        <row r="23">
          <cell r="BQ23">
            <v>0</v>
          </cell>
          <cell r="BR23">
            <v>0</v>
          </cell>
          <cell r="BS23">
            <v>0</v>
          </cell>
          <cell r="BT23">
            <v>0</v>
          </cell>
          <cell r="BU23">
            <v>0</v>
          </cell>
          <cell r="BV23">
            <v>0</v>
          </cell>
          <cell r="BW23">
            <v>0</v>
          </cell>
          <cell r="BX23">
            <v>0</v>
          </cell>
          <cell r="BY23">
            <v>0</v>
          </cell>
          <cell r="BZ23">
            <v>0</v>
          </cell>
          <cell r="CA23">
            <v>0</v>
          </cell>
          <cell r="CB23">
            <v>3180</v>
          </cell>
          <cell r="CC23">
            <v>3180</v>
          </cell>
          <cell r="CD23">
            <v>0</v>
          </cell>
          <cell r="CE23">
            <v>3180</v>
          </cell>
        </row>
        <row r="24">
          <cell r="BQ24">
            <v>0</v>
          </cell>
          <cell r="BR24">
            <v>0</v>
          </cell>
          <cell r="BS24">
            <v>0</v>
          </cell>
          <cell r="BT24">
            <v>0</v>
          </cell>
          <cell r="BU24">
            <v>0</v>
          </cell>
          <cell r="BV24">
            <v>0</v>
          </cell>
          <cell r="BW24">
            <v>0</v>
          </cell>
          <cell r="BX24">
            <v>0</v>
          </cell>
          <cell r="BY24">
            <v>0</v>
          </cell>
          <cell r="BZ24">
            <v>0</v>
          </cell>
          <cell r="CA24">
            <v>0</v>
          </cell>
          <cell r="CB24">
            <v>-37886.270346859936</v>
          </cell>
          <cell r="CC24">
            <v>-37886.270346859936</v>
          </cell>
          <cell r="CD24">
            <v>-1.3969838619232178E-9</v>
          </cell>
          <cell r="CE24">
            <v>-37886.270346861333</v>
          </cell>
        </row>
        <row r="25">
          <cell r="BQ25">
            <v>0</v>
          </cell>
          <cell r="BR25">
            <v>0</v>
          </cell>
          <cell r="BS25">
            <v>0</v>
          </cell>
          <cell r="BT25">
            <v>0</v>
          </cell>
          <cell r="BU25">
            <v>0</v>
          </cell>
          <cell r="BV25">
            <v>0</v>
          </cell>
          <cell r="BW25">
            <v>0</v>
          </cell>
          <cell r="BX25">
            <v>0</v>
          </cell>
          <cell r="BY25">
            <v>0</v>
          </cell>
          <cell r="BZ25">
            <v>0</v>
          </cell>
          <cell r="CA25">
            <v>0</v>
          </cell>
          <cell r="CB25">
            <v>-38317</v>
          </cell>
          <cell r="CC25">
            <v>-38317</v>
          </cell>
          <cell r="CD25">
            <v>0</v>
          </cell>
          <cell r="CE25">
            <v>-38317</v>
          </cell>
        </row>
        <row r="26">
          <cell r="BQ26">
            <v>0</v>
          </cell>
          <cell r="BR26">
            <v>0</v>
          </cell>
          <cell r="BS26">
            <v>0</v>
          </cell>
          <cell r="BT26">
            <v>0</v>
          </cell>
          <cell r="BU26">
            <v>0</v>
          </cell>
          <cell r="BV26">
            <v>0</v>
          </cell>
          <cell r="BW26">
            <v>0</v>
          </cell>
          <cell r="BX26">
            <v>0</v>
          </cell>
          <cell r="BY26">
            <v>0</v>
          </cell>
          <cell r="BZ26">
            <v>0</v>
          </cell>
          <cell r="CA26">
            <v>0</v>
          </cell>
          <cell r="CB26">
            <v>-206231.25317301042</v>
          </cell>
          <cell r="CC26">
            <v>-206231.25317301042</v>
          </cell>
          <cell r="CD26">
            <v>1.862645149230957E-9</v>
          </cell>
          <cell r="CE26">
            <v>-206231.25317300856</v>
          </cell>
        </row>
        <row r="27">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row>
        <row r="28">
          <cell r="BQ28">
            <v>0</v>
          </cell>
          <cell r="BR28">
            <v>0</v>
          </cell>
          <cell r="BS28">
            <v>0</v>
          </cell>
          <cell r="BT28">
            <v>0</v>
          </cell>
          <cell r="BU28">
            <v>0</v>
          </cell>
          <cell r="BV28">
            <v>0</v>
          </cell>
          <cell r="BW28">
            <v>0</v>
          </cell>
          <cell r="BX28">
            <v>0</v>
          </cell>
          <cell r="BY28">
            <v>0</v>
          </cell>
          <cell r="BZ28">
            <v>0</v>
          </cell>
          <cell r="CA28">
            <v>0</v>
          </cell>
          <cell r="CB28">
            <v>-7975.44</v>
          </cell>
          <cell r="CC28">
            <v>-7975.44</v>
          </cell>
          <cell r="CD28">
            <v>5.8207660913467407E-11</v>
          </cell>
          <cell r="CE28">
            <v>-7975.4399999999441</v>
          </cell>
        </row>
        <row r="29">
          <cell r="BQ29">
            <v>0</v>
          </cell>
          <cell r="BR29">
            <v>0</v>
          </cell>
          <cell r="BS29">
            <v>0</v>
          </cell>
          <cell r="BT29">
            <v>0</v>
          </cell>
          <cell r="BU29">
            <v>0</v>
          </cell>
          <cell r="BV29">
            <v>0</v>
          </cell>
          <cell r="BW29">
            <v>0</v>
          </cell>
          <cell r="BX29">
            <v>0</v>
          </cell>
          <cell r="BY29">
            <v>0</v>
          </cell>
          <cell r="BZ29">
            <v>0</v>
          </cell>
          <cell r="CA29">
            <v>0</v>
          </cell>
          <cell r="CB29">
            <v>7628.160000000149</v>
          </cell>
          <cell r="CC29">
            <v>7628.160000000149</v>
          </cell>
          <cell r="CD29">
            <v>-3.7252902984619141E-9</v>
          </cell>
          <cell r="CE29">
            <v>7628.1599999964237</v>
          </cell>
        </row>
        <row r="30">
          <cell r="BQ30">
            <v>0</v>
          </cell>
          <cell r="BR30">
            <v>0</v>
          </cell>
          <cell r="BS30">
            <v>0</v>
          </cell>
          <cell r="BT30">
            <v>0</v>
          </cell>
          <cell r="BU30">
            <v>0</v>
          </cell>
          <cell r="BV30">
            <v>0</v>
          </cell>
          <cell r="BW30">
            <v>0</v>
          </cell>
          <cell r="BX30">
            <v>0</v>
          </cell>
          <cell r="BY30">
            <v>0</v>
          </cell>
          <cell r="BZ30">
            <v>0</v>
          </cell>
          <cell r="CA30">
            <v>0</v>
          </cell>
          <cell r="CB30">
            <v>-1057</v>
          </cell>
          <cell r="CC30">
            <v>-1057</v>
          </cell>
          <cell r="CD30">
            <v>0</v>
          </cell>
          <cell r="CE30">
            <v>-1057</v>
          </cell>
        </row>
        <row r="31">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row>
        <row r="32">
          <cell r="BQ32">
            <v>0</v>
          </cell>
          <cell r="BR32">
            <v>0</v>
          </cell>
          <cell r="BS32">
            <v>0</v>
          </cell>
          <cell r="BT32">
            <v>0</v>
          </cell>
          <cell r="BU32">
            <v>0</v>
          </cell>
          <cell r="BV32">
            <v>0</v>
          </cell>
          <cell r="BW32">
            <v>0</v>
          </cell>
          <cell r="BX32">
            <v>0</v>
          </cell>
          <cell r="BY32">
            <v>0</v>
          </cell>
          <cell r="BZ32">
            <v>0</v>
          </cell>
          <cell r="CA32">
            <v>0</v>
          </cell>
          <cell r="CB32">
            <v>37250</v>
          </cell>
          <cell r="CC32">
            <v>37250</v>
          </cell>
          <cell r="CD32">
            <v>0</v>
          </cell>
          <cell r="CE32">
            <v>37250</v>
          </cell>
        </row>
        <row r="33">
          <cell r="BQ33">
            <v>0</v>
          </cell>
          <cell r="BR33">
            <v>0</v>
          </cell>
          <cell r="BS33">
            <v>0</v>
          </cell>
          <cell r="BT33">
            <v>0</v>
          </cell>
          <cell r="BU33">
            <v>0</v>
          </cell>
          <cell r="BV33">
            <v>0</v>
          </cell>
          <cell r="BW33">
            <v>0</v>
          </cell>
          <cell r="BX33">
            <v>0</v>
          </cell>
          <cell r="BY33">
            <v>0</v>
          </cell>
          <cell r="BZ33">
            <v>0</v>
          </cell>
          <cell r="CA33">
            <v>0</v>
          </cell>
          <cell r="CB33">
            <v>-142719.4299965314</v>
          </cell>
          <cell r="CC33">
            <v>-142719.4299965314</v>
          </cell>
          <cell r="CD33">
            <v>0</v>
          </cell>
          <cell r="CE33">
            <v>-142719.42999653146</v>
          </cell>
        </row>
        <row r="34">
          <cell r="BQ34">
            <v>0</v>
          </cell>
          <cell r="BR34">
            <v>0</v>
          </cell>
          <cell r="BS34">
            <v>0</v>
          </cell>
          <cell r="BT34">
            <v>0</v>
          </cell>
          <cell r="BU34">
            <v>0</v>
          </cell>
          <cell r="BV34">
            <v>0</v>
          </cell>
          <cell r="BW34">
            <v>0</v>
          </cell>
          <cell r="BX34">
            <v>0</v>
          </cell>
          <cell r="BY34">
            <v>0</v>
          </cell>
          <cell r="BZ34">
            <v>0</v>
          </cell>
          <cell r="CA34">
            <v>0</v>
          </cell>
          <cell r="CB34">
            <v>5272</v>
          </cell>
          <cell r="CC34">
            <v>5272</v>
          </cell>
          <cell r="CD34">
            <v>0</v>
          </cell>
          <cell r="CE34">
            <v>5272</v>
          </cell>
        </row>
        <row r="35">
          <cell r="BQ35">
            <v>0</v>
          </cell>
          <cell r="BR35">
            <v>0</v>
          </cell>
          <cell r="BS35">
            <v>0</v>
          </cell>
          <cell r="BT35">
            <v>0</v>
          </cell>
          <cell r="BU35">
            <v>0</v>
          </cell>
          <cell r="BV35">
            <v>0</v>
          </cell>
          <cell r="BW35">
            <v>0</v>
          </cell>
          <cell r="BX35">
            <v>0</v>
          </cell>
          <cell r="BY35">
            <v>0</v>
          </cell>
          <cell r="BZ35">
            <v>0</v>
          </cell>
          <cell r="CA35">
            <v>0</v>
          </cell>
          <cell r="CB35">
            <v>11690</v>
          </cell>
          <cell r="CC35">
            <v>11690</v>
          </cell>
          <cell r="CD35">
            <v>0</v>
          </cell>
          <cell r="CE35">
            <v>11690</v>
          </cell>
        </row>
        <row r="36">
          <cell r="BQ36">
            <v>0</v>
          </cell>
          <cell r="BR36">
            <v>0</v>
          </cell>
          <cell r="BS36">
            <v>0</v>
          </cell>
          <cell r="BT36">
            <v>0</v>
          </cell>
          <cell r="BU36">
            <v>0</v>
          </cell>
          <cell r="BV36">
            <v>0</v>
          </cell>
          <cell r="BW36">
            <v>0</v>
          </cell>
          <cell r="BX36">
            <v>0</v>
          </cell>
          <cell r="BY36">
            <v>0</v>
          </cell>
          <cell r="BZ36">
            <v>0</v>
          </cell>
          <cell r="CA36">
            <v>0</v>
          </cell>
          <cell r="CB36">
            <v>-34690</v>
          </cell>
          <cell r="CC36">
            <v>-34690</v>
          </cell>
          <cell r="CD36">
            <v>0</v>
          </cell>
          <cell r="CE36">
            <v>-34690</v>
          </cell>
        </row>
        <row r="37">
          <cell r="BQ37">
            <v>0</v>
          </cell>
          <cell r="BR37">
            <v>0</v>
          </cell>
          <cell r="BS37">
            <v>0</v>
          </cell>
          <cell r="BT37">
            <v>0</v>
          </cell>
          <cell r="BU37">
            <v>0</v>
          </cell>
          <cell r="BV37">
            <v>0</v>
          </cell>
          <cell r="BW37">
            <v>0</v>
          </cell>
          <cell r="BX37">
            <v>0</v>
          </cell>
          <cell r="BY37">
            <v>0</v>
          </cell>
          <cell r="BZ37">
            <v>0</v>
          </cell>
          <cell r="CA37">
            <v>0</v>
          </cell>
          <cell r="CB37">
            <v>-6931.5</v>
          </cell>
          <cell r="CC37">
            <v>-6931.5</v>
          </cell>
          <cell r="CD37">
            <v>0</v>
          </cell>
          <cell r="CE37">
            <v>-6931.5</v>
          </cell>
        </row>
        <row r="38">
          <cell r="BQ38">
            <v>0</v>
          </cell>
          <cell r="BR38">
            <v>0</v>
          </cell>
          <cell r="BS38">
            <v>0</v>
          </cell>
          <cell r="BT38">
            <v>0</v>
          </cell>
          <cell r="BU38">
            <v>0</v>
          </cell>
          <cell r="BV38">
            <v>0</v>
          </cell>
          <cell r="BW38">
            <v>0</v>
          </cell>
          <cell r="BX38">
            <v>0</v>
          </cell>
          <cell r="BY38">
            <v>0</v>
          </cell>
          <cell r="BZ38">
            <v>0</v>
          </cell>
          <cell r="CA38">
            <v>0</v>
          </cell>
          <cell r="CB38">
            <v>-11</v>
          </cell>
          <cell r="CC38">
            <v>-11</v>
          </cell>
          <cell r="CD38">
            <v>0</v>
          </cell>
          <cell r="CE38">
            <v>-11</v>
          </cell>
        </row>
        <row r="39">
          <cell r="BQ39">
            <v>0</v>
          </cell>
          <cell r="BR39">
            <v>0</v>
          </cell>
          <cell r="BS39">
            <v>0</v>
          </cell>
          <cell r="BT39">
            <v>0</v>
          </cell>
          <cell r="BU39">
            <v>0</v>
          </cell>
          <cell r="BV39">
            <v>0</v>
          </cell>
          <cell r="BW39">
            <v>0</v>
          </cell>
          <cell r="BX39">
            <v>0</v>
          </cell>
          <cell r="BY39">
            <v>0</v>
          </cell>
          <cell r="BZ39">
            <v>0</v>
          </cell>
          <cell r="CA39">
            <v>0</v>
          </cell>
          <cell r="CB39">
            <v>675</v>
          </cell>
          <cell r="CC39">
            <v>675</v>
          </cell>
          <cell r="CD39">
            <v>0</v>
          </cell>
          <cell r="CE39">
            <v>675</v>
          </cell>
        </row>
        <row r="40">
          <cell r="BQ40">
            <v>0</v>
          </cell>
          <cell r="BR40">
            <v>0</v>
          </cell>
          <cell r="BS40">
            <v>0</v>
          </cell>
          <cell r="BT40">
            <v>0</v>
          </cell>
          <cell r="BU40">
            <v>0</v>
          </cell>
          <cell r="BV40">
            <v>0</v>
          </cell>
          <cell r="BW40">
            <v>0</v>
          </cell>
          <cell r="BX40">
            <v>0</v>
          </cell>
          <cell r="BY40">
            <v>0</v>
          </cell>
          <cell r="BZ40">
            <v>0</v>
          </cell>
          <cell r="CA40">
            <v>0</v>
          </cell>
          <cell r="CB40">
            <v>1185</v>
          </cell>
          <cell r="CC40">
            <v>1185</v>
          </cell>
          <cell r="CD40">
            <v>0</v>
          </cell>
          <cell r="CE40">
            <v>1185</v>
          </cell>
        </row>
        <row r="41">
          <cell r="BQ41">
            <v>0</v>
          </cell>
          <cell r="BR41">
            <v>0</v>
          </cell>
          <cell r="BS41">
            <v>0</v>
          </cell>
          <cell r="BT41">
            <v>0</v>
          </cell>
          <cell r="BU41">
            <v>0</v>
          </cell>
          <cell r="BV41">
            <v>0</v>
          </cell>
          <cell r="BW41">
            <v>0</v>
          </cell>
          <cell r="BX41">
            <v>0</v>
          </cell>
          <cell r="BY41">
            <v>0</v>
          </cell>
          <cell r="BZ41">
            <v>0</v>
          </cell>
          <cell r="CA41">
            <v>0</v>
          </cell>
          <cell r="CB41">
            <v>3029.5</v>
          </cell>
          <cell r="CC41">
            <v>3029.5</v>
          </cell>
          <cell r="CD41">
            <v>0</v>
          </cell>
          <cell r="CE41">
            <v>3029.5</v>
          </cell>
        </row>
        <row r="42">
          <cell r="BQ42">
            <v>0</v>
          </cell>
          <cell r="BR42">
            <v>0</v>
          </cell>
          <cell r="BS42">
            <v>0</v>
          </cell>
          <cell r="BT42">
            <v>0</v>
          </cell>
          <cell r="BU42">
            <v>0</v>
          </cell>
          <cell r="BV42">
            <v>0</v>
          </cell>
          <cell r="BW42">
            <v>0</v>
          </cell>
          <cell r="BX42">
            <v>0</v>
          </cell>
          <cell r="BY42">
            <v>0</v>
          </cell>
          <cell r="BZ42">
            <v>0</v>
          </cell>
          <cell r="CA42">
            <v>0</v>
          </cell>
          <cell r="CB42">
            <v>-61616.850000000093</v>
          </cell>
          <cell r="CC42">
            <v>-61616.850000000093</v>
          </cell>
          <cell r="CD42">
            <v>4.6566128730773926E-10</v>
          </cell>
          <cell r="CE42">
            <v>-61616.849999999627</v>
          </cell>
        </row>
        <row r="43">
          <cell r="BQ43">
            <v>0</v>
          </cell>
          <cell r="BR43">
            <v>0</v>
          </cell>
          <cell r="BS43">
            <v>0</v>
          </cell>
          <cell r="BT43">
            <v>0</v>
          </cell>
          <cell r="BU43">
            <v>0</v>
          </cell>
          <cell r="BV43">
            <v>0</v>
          </cell>
          <cell r="BW43">
            <v>0</v>
          </cell>
          <cell r="BX43">
            <v>0</v>
          </cell>
          <cell r="BY43">
            <v>0</v>
          </cell>
          <cell r="BZ43">
            <v>0</v>
          </cell>
          <cell r="CA43">
            <v>0</v>
          </cell>
          <cell r="CB43">
            <v>-599</v>
          </cell>
          <cell r="CC43">
            <v>-599</v>
          </cell>
          <cell r="CD43">
            <v>0</v>
          </cell>
          <cell r="CE43">
            <v>-599</v>
          </cell>
        </row>
        <row r="44">
          <cell r="BQ44">
            <v>0</v>
          </cell>
          <cell r="BR44">
            <v>0</v>
          </cell>
          <cell r="BS44">
            <v>0</v>
          </cell>
          <cell r="BT44">
            <v>0</v>
          </cell>
          <cell r="BU44">
            <v>0</v>
          </cell>
          <cell r="BV44">
            <v>0</v>
          </cell>
          <cell r="BW44">
            <v>0</v>
          </cell>
          <cell r="BX44">
            <v>0</v>
          </cell>
          <cell r="BY44">
            <v>0</v>
          </cell>
          <cell r="BZ44">
            <v>0</v>
          </cell>
          <cell r="CA44">
            <v>0</v>
          </cell>
          <cell r="CB44">
            <v>283662.5</v>
          </cell>
          <cell r="CC44">
            <v>283662.5</v>
          </cell>
          <cell r="CD44">
            <v>0</v>
          </cell>
          <cell r="CE44">
            <v>283662.5</v>
          </cell>
        </row>
        <row r="45">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row>
        <row r="46">
          <cell r="BQ46">
            <v>0</v>
          </cell>
          <cell r="BR46">
            <v>0</v>
          </cell>
          <cell r="BS46">
            <v>0</v>
          </cell>
          <cell r="BT46">
            <v>0</v>
          </cell>
          <cell r="BU46">
            <v>0</v>
          </cell>
          <cell r="BV46">
            <v>0</v>
          </cell>
          <cell r="BW46">
            <v>0</v>
          </cell>
          <cell r="BX46">
            <v>0</v>
          </cell>
          <cell r="BY46">
            <v>0</v>
          </cell>
          <cell r="BZ46">
            <v>0</v>
          </cell>
          <cell r="CA46">
            <v>0</v>
          </cell>
          <cell r="CB46">
            <v>-85873</v>
          </cell>
          <cell r="CC46">
            <v>-85873</v>
          </cell>
          <cell r="CD46">
            <v>0</v>
          </cell>
          <cell r="CE46">
            <v>-85873</v>
          </cell>
        </row>
        <row r="47">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row>
        <row r="48">
          <cell r="BQ48">
            <v>0</v>
          </cell>
          <cell r="BR48">
            <v>0</v>
          </cell>
          <cell r="BS48">
            <v>0</v>
          </cell>
          <cell r="BT48">
            <v>0</v>
          </cell>
          <cell r="BU48">
            <v>0</v>
          </cell>
          <cell r="BV48">
            <v>0</v>
          </cell>
          <cell r="BW48">
            <v>0</v>
          </cell>
          <cell r="BX48">
            <v>0</v>
          </cell>
          <cell r="BY48">
            <v>0</v>
          </cell>
          <cell r="BZ48">
            <v>0</v>
          </cell>
          <cell r="CA48">
            <v>0</v>
          </cell>
          <cell r="CB48">
            <v>3399552.2</v>
          </cell>
          <cell r="CC48">
            <v>3399552.2</v>
          </cell>
          <cell r="CD48">
            <v>-1.1175870895385742E-8</v>
          </cell>
          <cell r="CE48">
            <v>3399552.1999999881</v>
          </cell>
        </row>
        <row r="49">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row>
        <row r="50">
          <cell r="BQ50">
            <v>0</v>
          </cell>
          <cell r="BR50">
            <v>0</v>
          </cell>
          <cell r="BS50">
            <v>0</v>
          </cell>
          <cell r="BT50">
            <v>0</v>
          </cell>
          <cell r="BU50">
            <v>0</v>
          </cell>
          <cell r="BV50">
            <v>0</v>
          </cell>
          <cell r="BW50">
            <v>0</v>
          </cell>
          <cell r="BX50">
            <v>0</v>
          </cell>
          <cell r="BY50">
            <v>0</v>
          </cell>
          <cell r="BZ50">
            <v>0</v>
          </cell>
          <cell r="CA50">
            <v>0</v>
          </cell>
          <cell r="CB50">
            <v>-2802216.2</v>
          </cell>
          <cell r="CC50">
            <v>-2802216.2</v>
          </cell>
          <cell r="CD50">
            <v>-3.7252902984619141E-9</v>
          </cell>
          <cell r="CE50">
            <v>-2802216.2</v>
          </cell>
        </row>
        <row r="51">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row>
        <row r="52">
          <cell r="BQ52">
            <v>0</v>
          </cell>
          <cell r="BR52">
            <v>0</v>
          </cell>
          <cell r="BS52">
            <v>0</v>
          </cell>
          <cell r="BT52">
            <v>0</v>
          </cell>
          <cell r="BU52">
            <v>0</v>
          </cell>
          <cell r="BV52">
            <v>0</v>
          </cell>
          <cell r="BW52">
            <v>0</v>
          </cell>
          <cell r="BX52">
            <v>0</v>
          </cell>
          <cell r="BY52">
            <v>0</v>
          </cell>
          <cell r="BZ52">
            <v>0</v>
          </cell>
          <cell r="CA52">
            <v>0</v>
          </cell>
          <cell r="CB52">
            <v>7560</v>
          </cell>
          <cell r="CC52">
            <v>7560</v>
          </cell>
          <cell r="CD52">
            <v>0</v>
          </cell>
          <cell r="CE52">
            <v>7560</v>
          </cell>
        </row>
        <row r="53">
          <cell r="BQ53">
            <v>0</v>
          </cell>
          <cell r="BR53">
            <v>0</v>
          </cell>
          <cell r="BS53">
            <v>0</v>
          </cell>
          <cell r="BT53">
            <v>0</v>
          </cell>
          <cell r="BU53">
            <v>0</v>
          </cell>
          <cell r="BV53">
            <v>0</v>
          </cell>
          <cell r="BW53">
            <v>0</v>
          </cell>
          <cell r="BX53">
            <v>0</v>
          </cell>
          <cell r="BY53">
            <v>0</v>
          </cell>
          <cell r="BZ53">
            <v>0</v>
          </cell>
          <cell r="CA53">
            <v>0</v>
          </cell>
          <cell r="CB53">
            <v>208268.59749405179</v>
          </cell>
          <cell r="CC53">
            <v>208268.59749405179</v>
          </cell>
          <cell r="CD53">
            <v>-9.3132257461547852E-10</v>
          </cell>
          <cell r="CE53">
            <v>208268.59749405086</v>
          </cell>
        </row>
        <row r="54">
          <cell r="BQ54">
            <v>0</v>
          </cell>
          <cell r="BR54">
            <v>0</v>
          </cell>
          <cell r="BS54">
            <v>0</v>
          </cell>
          <cell r="BT54">
            <v>0</v>
          </cell>
          <cell r="BU54">
            <v>0</v>
          </cell>
          <cell r="BV54">
            <v>0</v>
          </cell>
          <cell r="BW54">
            <v>0</v>
          </cell>
          <cell r="BX54">
            <v>0</v>
          </cell>
          <cell r="BY54">
            <v>0</v>
          </cell>
          <cell r="BZ54">
            <v>0</v>
          </cell>
          <cell r="CA54">
            <v>0</v>
          </cell>
          <cell r="CB54">
            <v>187101</v>
          </cell>
          <cell r="CC54">
            <v>187101</v>
          </cell>
          <cell r="CD54">
            <v>0</v>
          </cell>
          <cell r="CE54">
            <v>187101</v>
          </cell>
        </row>
        <row r="55">
          <cell r="BQ55">
            <v>0</v>
          </cell>
          <cell r="BR55">
            <v>0</v>
          </cell>
          <cell r="BS55">
            <v>0</v>
          </cell>
          <cell r="BT55">
            <v>0</v>
          </cell>
          <cell r="BU55">
            <v>0</v>
          </cell>
          <cell r="BV55">
            <v>0</v>
          </cell>
          <cell r="BW55">
            <v>0</v>
          </cell>
          <cell r="BX55">
            <v>0</v>
          </cell>
          <cell r="BY55">
            <v>0</v>
          </cell>
          <cell r="BZ55">
            <v>0</v>
          </cell>
          <cell r="CA55">
            <v>0</v>
          </cell>
          <cell r="CB55">
            <v>-117245</v>
          </cell>
          <cell r="CC55">
            <v>-117245</v>
          </cell>
          <cell r="CD55">
            <v>0</v>
          </cell>
          <cell r="CE55">
            <v>-117245</v>
          </cell>
        </row>
        <row r="56">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row>
        <row r="57">
          <cell r="BQ57">
            <v>0</v>
          </cell>
          <cell r="BR57">
            <v>0</v>
          </cell>
          <cell r="BS57">
            <v>0</v>
          </cell>
          <cell r="BT57">
            <v>0</v>
          </cell>
          <cell r="BU57">
            <v>0</v>
          </cell>
          <cell r="BV57">
            <v>0</v>
          </cell>
          <cell r="BW57">
            <v>0</v>
          </cell>
          <cell r="BX57">
            <v>0</v>
          </cell>
          <cell r="BY57">
            <v>0</v>
          </cell>
          <cell r="BZ57">
            <v>0</v>
          </cell>
          <cell r="CA57">
            <v>0</v>
          </cell>
          <cell r="CB57">
            <v>-546088.963406533</v>
          </cell>
          <cell r="CC57">
            <v>-546088.963406533</v>
          </cell>
          <cell r="CD57">
            <v>-1.4901161193847656E-7</v>
          </cell>
          <cell r="CE57">
            <v>-546088.96340668201</v>
          </cell>
        </row>
        <row r="58">
          <cell r="BQ58" t="e">
            <v>#VALUE!</v>
          </cell>
          <cell r="BR58" t="e">
            <v>#VALUE!</v>
          </cell>
          <cell r="BS58" t="e">
            <v>#VALUE!</v>
          </cell>
          <cell r="BT58" t="e">
            <v>#VALUE!</v>
          </cell>
          <cell r="BU58" t="e">
            <v>#VALUE!</v>
          </cell>
          <cell r="BV58" t="e">
            <v>#VALUE!</v>
          </cell>
          <cell r="BW58" t="e">
            <v>#VALUE!</v>
          </cell>
          <cell r="BX58" t="e">
            <v>#VALUE!</v>
          </cell>
          <cell r="BY58" t="e">
            <v>#VALUE!</v>
          </cell>
          <cell r="BZ58" t="e">
            <v>#VALUE!</v>
          </cell>
          <cell r="CA58" t="e">
            <v>#VALUE!</v>
          </cell>
          <cell r="CB58" t="e">
            <v>#VALUE!</v>
          </cell>
        </row>
        <row r="59">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row>
        <row r="60">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row>
        <row r="61">
          <cell r="BQ61">
            <v>0</v>
          </cell>
          <cell r="BR61">
            <v>0</v>
          </cell>
          <cell r="BS61">
            <v>0</v>
          </cell>
          <cell r="BT61">
            <v>0</v>
          </cell>
          <cell r="BU61">
            <v>0</v>
          </cell>
          <cell r="BV61">
            <v>0</v>
          </cell>
          <cell r="BW61">
            <v>0</v>
          </cell>
          <cell r="BX61">
            <v>0</v>
          </cell>
          <cell r="BY61">
            <v>0</v>
          </cell>
          <cell r="BZ61">
            <v>0</v>
          </cell>
          <cell r="CA61">
            <v>0</v>
          </cell>
          <cell r="CB61">
            <v>-1917608.3389799967</v>
          </cell>
          <cell r="CC61">
            <v>-1917608.3389799967</v>
          </cell>
          <cell r="CD61">
            <v>7.4505805969238281E-9</v>
          </cell>
          <cell r="CE61">
            <v>-1917608.3389799893</v>
          </cell>
        </row>
        <row r="62">
          <cell r="BQ62">
            <v>0</v>
          </cell>
          <cell r="BR62">
            <v>0</v>
          </cell>
          <cell r="BS62">
            <v>0</v>
          </cell>
          <cell r="BT62">
            <v>0</v>
          </cell>
          <cell r="BU62">
            <v>0</v>
          </cell>
          <cell r="BV62">
            <v>0</v>
          </cell>
          <cell r="BW62">
            <v>0</v>
          </cell>
          <cell r="BX62">
            <v>0</v>
          </cell>
          <cell r="BY62">
            <v>0</v>
          </cell>
          <cell r="BZ62">
            <v>0</v>
          </cell>
          <cell r="CA62">
            <v>0</v>
          </cell>
          <cell r="CB62">
            <v>-119247.39699999988</v>
          </cell>
          <cell r="CC62">
            <v>-119247.39699999988</v>
          </cell>
          <cell r="CD62">
            <v>0</v>
          </cell>
          <cell r="CE62">
            <v>-119247.39699999988</v>
          </cell>
        </row>
        <row r="63">
          <cell r="BQ63">
            <v>0</v>
          </cell>
          <cell r="BR63">
            <v>0</v>
          </cell>
          <cell r="BS63">
            <v>0</v>
          </cell>
          <cell r="BT63">
            <v>0</v>
          </cell>
          <cell r="BU63">
            <v>0</v>
          </cell>
          <cell r="BV63">
            <v>0</v>
          </cell>
          <cell r="BW63">
            <v>0</v>
          </cell>
          <cell r="BX63">
            <v>0</v>
          </cell>
          <cell r="BY63">
            <v>0</v>
          </cell>
          <cell r="BZ63">
            <v>0</v>
          </cell>
          <cell r="CA63">
            <v>0</v>
          </cell>
          <cell r="CB63">
            <v>878081.75859580096</v>
          </cell>
          <cell r="CC63">
            <v>878081.75859580096</v>
          </cell>
          <cell r="CD63">
            <v>9.3132257461547852E-10</v>
          </cell>
          <cell r="CE63">
            <v>878081.75859580189</v>
          </cell>
        </row>
        <row r="64">
          <cell r="BQ64">
            <v>0</v>
          </cell>
          <cell r="BR64">
            <v>0</v>
          </cell>
          <cell r="BS64">
            <v>0</v>
          </cell>
          <cell r="BT64">
            <v>0</v>
          </cell>
          <cell r="BU64">
            <v>0</v>
          </cell>
          <cell r="BV64">
            <v>0</v>
          </cell>
          <cell r="BW64">
            <v>0</v>
          </cell>
          <cell r="BX64">
            <v>0</v>
          </cell>
          <cell r="BY64">
            <v>0</v>
          </cell>
          <cell r="BZ64">
            <v>0</v>
          </cell>
          <cell r="CA64">
            <v>0</v>
          </cell>
          <cell r="CB64">
            <v>-270335.58351640403</v>
          </cell>
          <cell r="CC64">
            <v>-270335.58351640403</v>
          </cell>
          <cell r="CD64">
            <v>-1.4901161193847656E-8</v>
          </cell>
          <cell r="CE64">
            <v>-270335.58351641893</v>
          </cell>
        </row>
        <row r="65">
          <cell r="BQ65">
            <v>0</v>
          </cell>
          <cell r="BR65">
            <v>0</v>
          </cell>
          <cell r="BS65">
            <v>0</v>
          </cell>
          <cell r="BT65">
            <v>0</v>
          </cell>
          <cell r="BU65">
            <v>0</v>
          </cell>
          <cell r="BV65">
            <v>0</v>
          </cell>
          <cell r="BW65">
            <v>0</v>
          </cell>
          <cell r="BX65">
            <v>0</v>
          </cell>
          <cell r="BY65">
            <v>0</v>
          </cell>
          <cell r="BZ65">
            <v>0</v>
          </cell>
          <cell r="CA65">
            <v>0</v>
          </cell>
          <cell r="CB65">
            <v>3407112.2</v>
          </cell>
          <cell r="CC65">
            <v>3407112.2</v>
          </cell>
          <cell r="CD65">
            <v>-1.1175870895385742E-8</v>
          </cell>
          <cell r="CE65">
            <v>3407112.1999999881</v>
          </cell>
        </row>
        <row r="66">
          <cell r="BQ66">
            <v>0</v>
          </cell>
          <cell r="BR66">
            <v>0</v>
          </cell>
          <cell r="BS66">
            <v>0</v>
          </cell>
          <cell r="BT66">
            <v>0</v>
          </cell>
          <cell r="BU66">
            <v>0</v>
          </cell>
          <cell r="BV66">
            <v>0</v>
          </cell>
          <cell r="BW66">
            <v>0</v>
          </cell>
          <cell r="BX66">
            <v>0</v>
          </cell>
          <cell r="BY66">
            <v>0</v>
          </cell>
          <cell r="BZ66">
            <v>0</v>
          </cell>
          <cell r="CA66">
            <v>0</v>
          </cell>
          <cell r="CB66">
            <v>187101</v>
          </cell>
          <cell r="CC66">
            <v>187101</v>
          </cell>
          <cell r="CD66">
            <v>0</v>
          </cell>
          <cell r="CE66">
            <v>187101</v>
          </cell>
        </row>
        <row r="67">
          <cell r="BQ67">
            <v>0</v>
          </cell>
          <cell r="BR67">
            <v>0</v>
          </cell>
          <cell r="BS67">
            <v>0</v>
          </cell>
          <cell r="BT67">
            <v>0</v>
          </cell>
          <cell r="BU67">
            <v>0</v>
          </cell>
          <cell r="BV67">
            <v>0</v>
          </cell>
          <cell r="BW67">
            <v>0</v>
          </cell>
          <cell r="BX67">
            <v>0</v>
          </cell>
          <cell r="BY67">
            <v>0</v>
          </cell>
          <cell r="BZ67">
            <v>0</v>
          </cell>
          <cell r="CA67">
            <v>0</v>
          </cell>
          <cell r="CB67">
            <v>208268.59749405179</v>
          </cell>
          <cell r="CC67">
            <v>208268.59749405179</v>
          </cell>
          <cell r="CD67">
            <v>-9.3132257461547852E-10</v>
          </cell>
          <cell r="CE67">
            <v>208268.59749405086</v>
          </cell>
        </row>
        <row r="68">
          <cell r="BQ68">
            <v>0</v>
          </cell>
          <cell r="BR68">
            <v>0</v>
          </cell>
          <cell r="BS68">
            <v>0</v>
          </cell>
          <cell r="BT68">
            <v>0</v>
          </cell>
          <cell r="BU68">
            <v>0</v>
          </cell>
          <cell r="BV68">
            <v>0</v>
          </cell>
          <cell r="BW68">
            <v>0</v>
          </cell>
          <cell r="BX68">
            <v>0</v>
          </cell>
          <cell r="BY68">
            <v>0</v>
          </cell>
          <cell r="BZ68">
            <v>0</v>
          </cell>
          <cell r="CA68">
            <v>0</v>
          </cell>
          <cell r="CB68">
            <v>-117245</v>
          </cell>
          <cell r="CC68">
            <v>-117245</v>
          </cell>
          <cell r="CD68">
            <v>0</v>
          </cell>
          <cell r="CE68">
            <v>-117245</v>
          </cell>
        </row>
        <row r="69">
          <cell r="BQ69">
            <v>0</v>
          </cell>
          <cell r="BR69">
            <v>0</v>
          </cell>
          <cell r="BS69">
            <v>0</v>
          </cell>
          <cell r="BT69">
            <v>0</v>
          </cell>
          <cell r="BU69">
            <v>0</v>
          </cell>
          <cell r="BV69">
            <v>0</v>
          </cell>
          <cell r="BW69">
            <v>0</v>
          </cell>
          <cell r="BX69">
            <v>0</v>
          </cell>
          <cell r="BY69">
            <v>0</v>
          </cell>
          <cell r="BZ69">
            <v>0</v>
          </cell>
          <cell r="CA69">
            <v>0</v>
          </cell>
          <cell r="CB69">
            <v>-2802216.2</v>
          </cell>
          <cell r="CC69">
            <v>-2802216.2</v>
          </cell>
          <cell r="CD69">
            <v>-3.7252902984619141E-9</v>
          </cell>
          <cell r="CE69">
            <v>-2802216.2</v>
          </cell>
        </row>
        <row r="70">
          <cell r="BQ70">
            <v>0</v>
          </cell>
          <cell r="BR70">
            <v>0</v>
          </cell>
          <cell r="BS70">
            <v>0</v>
          </cell>
          <cell r="BT70">
            <v>0</v>
          </cell>
          <cell r="BU70">
            <v>0</v>
          </cell>
          <cell r="BV70">
            <v>0</v>
          </cell>
          <cell r="BW70">
            <v>0</v>
          </cell>
          <cell r="BX70">
            <v>0</v>
          </cell>
          <cell r="BY70">
            <v>0</v>
          </cell>
          <cell r="BZ70">
            <v>0</v>
          </cell>
          <cell r="CA70">
            <v>0</v>
          </cell>
          <cell r="CB70">
            <v>-546088.9634065479</v>
          </cell>
          <cell r="CC70">
            <v>-546088.9634065479</v>
          </cell>
          <cell r="CD70">
            <v>-1.3411045074462891E-7</v>
          </cell>
          <cell r="CE70">
            <v>-546088.96340668201</v>
          </cell>
        </row>
        <row r="71">
          <cell r="BQ71">
            <v>0</v>
          </cell>
          <cell r="BR71">
            <v>0</v>
          </cell>
          <cell r="BS71">
            <v>0</v>
          </cell>
          <cell r="BT71">
            <v>0</v>
          </cell>
          <cell r="BU71">
            <v>0</v>
          </cell>
          <cell r="BV71">
            <v>0</v>
          </cell>
          <cell r="BW71">
            <v>0</v>
          </cell>
          <cell r="BX71">
            <v>0</v>
          </cell>
          <cell r="BY71">
            <v>0</v>
          </cell>
          <cell r="BZ71">
            <v>0</v>
          </cell>
          <cell r="CA71">
            <v>0</v>
          </cell>
          <cell r="CB71">
            <v>0</v>
          </cell>
          <cell r="CC71">
            <v>0</v>
          </cell>
          <cell r="CD71">
            <v>729605755</v>
          </cell>
          <cell r="CE71">
            <v>729605755</v>
          </cell>
        </row>
        <row r="72">
          <cell r="BQ72">
            <v>0</v>
          </cell>
          <cell r="BR72">
            <v>0</v>
          </cell>
          <cell r="BS72">
            <v>0</v>
          </cell>
          <cell r="BT72">
            <v>0</v>
          </cell>
          <cell r="BU72">
            <v>0</v>
          </cell>
          <cell r="BV72">
            <v>0</v>
          </cell>
          <cell r="BW72">
            <v>0</v>
          </cell>
          <cell r="BX72">
            <v>0</v>
          </cell>
          <cell r="BY72">
            <v>0</v>
          </cell>
          <cell r="BZ72">
            <v>0</v>
          </cell>
          <cell r="CA72">
            <v>0</v>
          </cell>
          <cell r="CB72">
            <v>0</v>
          </cell>
          <cell r="CC72">
            <v>0</v>
          </cell>
          <cell r="CD72">
            <v>36.566956903656362</v>
          </cell>
          <cell r="CE72">
            <v>36.566956903656362</v>
          </cell>
        </row>
        <row r="73">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row>
        <row r="74">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row>
        <row r="75">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row>
        <row r="76">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row>
        <row r="77">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row>
        <row r="78">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row>
        <row r="79">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row>
        <row r="80">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row>
        <row r="81">
          <cell r="BQ81">
            <v>0</v>
          </cell>
          <cell r="BR81">
            <v>0</v>
          </cell>
          <cell r="BS81">
            <v>0</v>
          </cell>
          <cell r="BT81">
            <v>0</v>
          </cell>
          <cell r="BU81">
            <v>0</v>
          </cell>
          <cell r="BV81">
            <v>0</v>
          </cell>
          <cell r="BW81">
            <v>0</v>
          </cell>
          <cell r="BX81">
            <v>0</v>
          </cell>
          <cell r="BY81">
            <v>0</v>
          </cell>
          <cell r="BZ81">
            <v>0</v>
          </cell>
          <cell r="CA81">
            <v>0</v>
          </cell>
          <cell r="CB81">
            <v>-92885.939999999944</v>
          </cell>
          <cell r="CC81">
            <v>-92885.939999999944</v>
          </cell>
          <cell r="CD81">
            <v>4.6566128730773926E-10</v>
          </cell>
          <cell r="CE81">
            <v>-92885.939999999478</v>
          </cell>
        </row>
        <row r="82">
          <cell r="BQ82">
            <v>0</v>
          </cell>
          <cell r="BR82">
            <v>0</v>
          </cell>
          <cell r="BS82">
            <v>0</v>
          </cell>
          <cell r="BT82">
            <v>0</v>
          </cell>
          <cell r="BU82">
            <v>0</v>
          </cell>
          <cell r="BV82">
            <v>0</v>
          </cell>
          <cell r="BW82">
            <v>0</v>
          </cell>
          <cell r="BX82">
            <v>0</v>
          </cell>
          <cell r="BY82">
            <v>0</v>
          </cell>
          <cell r="BZ82">
            <v>0</v>
          </cell>
          <cell r="CA82">
            <v>0</v>
          </cell>
          <cell r="CB82">
            <v>279903.3</v>
          </cell>
          <cell r="CC82">
            <v>279903.3</v>
          </cell>
          <cell r="CD82">
            <v>6.9849193096160889E-10</v>
          </cell>
          <cell r="CE82">
            <v>279903.30000000075</v>
          </cell>
        </row>
        <row r="83">
          <cell r="BQ83">
            <v>0</v>
          </cell>
          <cell r="BR83">
            <v>0</v>
          </cell>
          <cell r="BS83">
            <v>0</v>
          </cell>
          <cell r="BT83">
            <v>0</v>
          </cell>
          <cell r="BU83">
            <v>0</v>
          </cell>
          <cell r="BV83">
            <v>0</v>
          </cell>
          <cell r="BW83">
            <v>0</v>
          </cell>
          <cell r="BX83">
            <v>0</v>
          </cell>
          <cell r="BY83">
            <v>0</v>
          </cell>
          <cell r="BZ83">
            <v>0</v>
          </cell>
          <cell r="CA83">
            <v>0</v>
          </cell>
          <cell r="CB83">
            <v>-1697</v>
          </cell>
          <cell r="CC83">
            <v>-1697</v>
          </cell>
          <cell r="CD83">
            <v>0</v>
          </cell>
          <cell r="CE83">
            <v>-1697</v>
          </cell>
        </row>
        <row r="84">
          <cell r="BQ84">
            <v>0</v>
          </cell>
          <cell r="BR84">
            <v>0</v>
          </cell>
          <cell r="BS84">
            <v>0</v>
          </cell>
          <cell r="BT84">
            <v>0</v>
          </cell>
          <cell r="BU84">
            <v>0</v>
          </cell>
          <cell r="BV84">
            <v>0</v>
          </cell>
          <cell r="BW84">
            <v>0</v>
          </cell>
          <cell r="BX84">
            <v>0</v>
          </cell>
          <cell r="BY84">
            <v>0</v>
          </cell>
          <cell r="BZ84">
            <v>0</v>
          </cell>
          <cell r="CA84">
            <v>0</v>
          </cell>
          <cell r="CB84">
            <v>-422</v>
          </cell>
          <cell r="CC84">
            <v>-422</v>
          </cell>
          <cell r="CD84">
            <v>0</v>
          </cell>
          <cell r="CE84">
            <v>-422</v>
          </cell>
        </row>
        <row r="85">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row>
        <row r="86">
          <cell r="BQ86">
            <v>0</v>
          </cell>
          <cell r="BR86">
            <v>0</v>
          </cell>
          <cell r="BS86">
            <v>0</v>
          </cell>
          <cell r="BT86">
            <v>0</v>
          </cell>
          <cell r="BU86">
            <v>0</v>
          </cell>
          <cell r="BV86">
            <v>0</v>
          </cell>
          <cell r="BW86">
            <v>0</v>
          </cell>
          <cell r="BX86">
            <v>0</v>
          </cell>
          <cell r="BY86">
            <v>0</v>
          </cell>
          <cell r="BZ86">
            <v>0</v>
          </cell>
          <cell r="CA86">
            <v>0</v>
          </cell>
          <cell r="CB86">
            <v>4393.9696960272013</v>
          </cell>
          <cell r="CC86">
            <v>4393.9696960272013</v>
          </cell>
          <cell r="CD86">
            <v>2.5465851649641991E-11</v>
          </cell>
          <cell r="CE86">
            <v>4393.9696960272267</v>
          </cell>
        </row>
        <row r="87">
          <cell r="BQ87">
            <v>0</v>
          </cell>
          <cell r="BR87">
            <v>0</v>
          </cell>
          <cell r="BS87">
            <v>0</v>
          </cell>
          <cell r="BT87">
            <v>0</v>
          </cell>
          <cell r="BU87">
            <v>0</v>
          </cell>
          <cell r="BV87">
            <v>0</v>
          </cell>
          <cell r="BW87">
            <v>0</v>
          </cell>
          <cell r="BX87">
            <v>0</v>
          </cell>
          <cell r="BY87">
            <v>0</v>
          </cell>
          <cell r="BZ87">
            <v>0</v>
          </cell>
          <cell r="CA87">
            <v>0</v>
          </cell>
          <cell r="CB87">
            <v>-2992.8204634515969</v>
          </cell>
          <cell r="CC87">
            <v>-2992.8204634515969</v>
          </cell>
          <cell r="CD87">
            <v>4.0017766878008842E-11</v>
          </cell>
          <cell r="CE87">
            <v>-2992.8204634515569</v>
          </cell>
        </row>
        <row r="88">
          <cell r="BQ88">
            <v>0</v>
          </cell>
          <cell r="BR88">
            <v>0</v>
          </cell>
          <cell r="BS88">
            <v>0</v>
          </cell>
          <cell r="BT88">
            <v>0</v>
          </cell>
          <cell r="BU88">
            <v>0</v>
          </cell>
          <cell r="BV88">
            <v>0</v>
          </cell>
          <cell r="BW88">
            <v>0</v>
          </cell>
          <cell r="BX88">
            <v>0</v>
          </cell>
          <cell r="BY88">
            <v>0</v>
          </cell>
          <cell r="BZ88">
            <v>0</v>
          </cell>
          <cell r="CA88">
            <v>0</v>
          </cell>
          <cell r="CB88">
            <v>-934699.23477208987</v>
          </cell>
          <cell r="CC88">
            <v>-934699.23477208987</v>
          </cell>
          <cell r="CD88">
            <v>3.7252902984619141E-9</v>
          </cell>
          <cell r="CE88">
            <v>-934699.23477208614</v>
          </cell>
        </row>
        <row r="89">
          <cell r="BQ89">
            <v>0</v>
          </cell>
          <cell r="BR89">
            <v>0</v>
          </cell>
          <cell r="BS89">
            <v>0</v>
          </cell>
          <cell r="BT89">
            <v>0</v>
          </cell>
          <cell r="BU89">
            <v>0</v>
          </cell>
          <cell r="BV89">
            <v>0</v>
          </cell>
          <cell r="BW89">
            <v>0</v>
          </cell>
          <cell r="BX89">
            <v>0</v>
          </cell>
          <cell r="BY89">
            <v>0</v>
          </cell>
          <cell r="BZ89">
            <v>0</v>
          </cell>
          <cell r="CA89">
            <v>0</v>
          </cell>
          <cell r="CB89">
            <v>57334.993610379985</v>
          </cell>
          <cell r="CC89">
            <v>57334.993610379985</v>
          </cell>
          <cell r="CD89">
            <v>2.3283064365386963E-10</v>
          </cell>
          <cell r="CE89">
            <v>57334.993610380217</v>
          </cell>
        </row>
        <row r="90">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row>
        <row r="91">
          <cell r="BQ91">
            <v>0</v>
          </cell>
          <cell r="BR91">
            <v>0</v>
          </cell>
          <cell r="BS91">
            <v>0</v>
          </cell>
          <cell r="BT91">
            <v>0</v>
          </cell>
          <cell r="BU91">
            <v>0</v>
          </cell>
          <cell r="BV91">
            <v>0</v>
          </cell>
          <cell r="BW91">
            <v>0</v>
          </cell>
          <cell r="BX91">
            <v>0</v>
          </cell>
          <cell r="BY91">
            <v>0</v>
          </cell>
          <cell r="BZ91">
            <v>0</v>
          </cell>
          <cell r="CA91">
            <v>0</v>
          </cell>
          <cell r="CB91">
            <v>-3180</v>
          </cell>
          <cell r="CC91">
            <v>-3180</v>
          </cell>
          <cell r="CD91">
            <v>0</v>
          </cell>
          <cell r="CE91">
            <v>-3180</v>
          </cell>
        </row>
        <row r="92">
          <cell r="BQ92">
            <v>0</v>
          </cell>
          <cell r="BR92">
            <v>0</v>
          </cell>
          <cell r="BS92">
            <v>0</v>
          </cell>
          <cell r="BT92">
            <v>0</v>
          </cell>
          <cell r="BU92">
            <v>0</v>
          </cell>
          <cell r="BV92">
            <v>0</v>
          </cell>
          <cell r="BW92">
            <v>0</v>
          </cell>
          <cell r="BX92">
            <v>0</v>
          </cell>
          <cell r="BY92">
            <v>0</v>
          </cell>
          <cell r="BZ92">
            <v>0</v>
          </cell>
          <cell r="CA92">
            <v>0</v>
          </cell>
          <cell r="CB92">
            <v>37886.270346859936</v>
          </cell>
          <cell r="CC92">
            <v>37886.270346859936</v>
          </cell>
          <cell r="CD92">
            <v>1.3969838619232178E-9</v>
          </cell>
          <cell r="CE92">
            <v>37886.270346861333</v>
          </cell>
        </row>
        <row r="93">
          <cell r="BQ93">
            <v>0</v>
          </cell>
          <cell r="BR93">
            <v>0</v>
          </cell>
          <cell r="BS93">
            <v>0</v>
          </cell>
          <cell r="BT93">
            <v>0</v>
          </cell>
          <cell r="BU93">
            <v>0</v>
          </cell>
          <cell r="BV93">
            <v>0</v>
          </cell>
          <cell r="BW93">
            <v>0</v>
          </cell>
          <cell r="BX93">
            <v>0</v>
          </cell>
          <cell r="BY93">
            <v>0</v>
          </cell>
          <cell r="BZ93">
            <v>0</v>
          </cell>
          <cell r="CA93">
            <v>0</v>
          </cell>
          <cell r="CB93">
            <v>38317</v>
          </cell>
          <cell r="CC93">
            <v>38317</v>
          </cell>
          <cell r="CD93">
            <v>0</v>
          </cell>
          <cell r="CE93">
            <v>38317</v>
          </cell>
        </row>
        <row r="94">
          <cell r="BQ94">
            <v>0</v>
          </cell>
          <cell r="BR94">
            <v>0</v>
          </cell>
          <cell r="BS94">
            <v>0</v>
          </cell>
          <cell r="BT94">
            <v>0</v>
          </cell>
          <cell r="BU94">
            <v>0</v>
          </cell>
          <cell r="BV94">
            <v>0</v>
          </cell>
          <cell r="BW94">
            <v>0</v>
          </cell>
          <cell r="BX94">
            <v>0</v>
          </cell>
          <cell r="BY94">
            <v>0</v>
          </cell>
          <cell r="BZ94">
            <v>0</v>
          </cell>
          <cell r="CA94">
            <v>0</v>
          </cell>
          <cell r="CB94">
            <v>206231.25317301042</v>
          </cell>
          <cell r="CC94">
            <v>206231.25317301042</v>
          </cell>
          <cell r="CD94">
            <v>-1.862645149230957E-9</v>
          </cell>
          <cell r="CE94">
            <v>206231.25317300856</v>
          </cell>
        </row>
        <row r="95">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row>
        <row r="96">
          <cell r="BQ96">
            <v>0</v>
          </cell>
          <cell r="BR96">
            <v>0</v>
          </cell>
          <cell r="BS96">
            <v>0</v>
          </cell>
          <cell r="BT96">
            <v>0</v>
          </cell>
          <cell r="BU96">
            <v>0</v>
          </cell>
          <cell r="BV96">
            <v>0</v>
          </cell>
          <cell r="BW96">
            <v>0</v>
          </cell>
          <cell r="BX96">
            <v>0</v>
          </cell>
          <cell r="BY96">
            <v>0</v>
          </cell>
          <cell r="BZ96">
            <v>0</v>
          </cell>
          <cell r="CA96">
            <v>0</v>
          </cell>
          <cell r="CB96">
            <v>7975.44</v>
          </cell>
          <cell r="CC96">
            <v>7975.44</v>
          </cell>
          <cell r="CD96">
            <v>-5.8207660913467407E-11</v>
          </cell>
          <cell r="CE96">
            <v>7975.4399999999441</v>
          </cell>
        </row>
        <row r="97">
          <cell r="BQ97">
            <v>0</v>
          </cell>
          <cell r="BR97">
            <v>0</v>
          </cell>
          <cell r="BS97">
            <v>0</v>
          </cell>
          <cell r="BT97">
            <v>0</v>
          </cell>
          <cell r="BU97">
            <v>0</v>
          </cell>
          <cell r="BV97">
            <v>0</v>
          </cell>
          <cell r="BW97">
            <v>0</v>
          </cell>
          <cell r="BX97">
            <v>0</v>
          </cell>
          <cell r="BY97">
            <v>0</v>
          </cell>
          <cell r="BZ97">
            <v>0</v>
          </cell>
          <cell r="CA97">
            <v>0</v>
          </cell>
          <cell r="CB97">
            <v>-7628.160000000149</v>
          </cell>
          <cell r="CC97">
            <v>-7628.160000000149</v>
          </cell>
          <cell r="CD97">
            <v>3.7252902984619141E-9</v>
          </cell>
          <cell r="CE97">
            <v>-7628.1599999964237</v>
          </cell>
        </row>
        <row r="98">
          <cell r="BQ98">
            <v>0</v>
          </cell>
          <cell r="BR98">
            <v>0</v>
          </cell>
          <cell r="BS98">
            <v>0</v>
          </cell>
          <cell r="BT98">
            <v>0</v>
          </cell>
          <cell r="BU98">
            <v>0</v>
          </cell>
          <cell r="BV98">
            <v>0</v>
          </cell>
          <cell r="BW98">
            <v>0</v>
          </cell>
          <cell r="BX98">
            <v>0</v>
          </cell>
          <cell r="BY98">
            <v>0</v>
          </cell>
          <cell r="BZ98">
            <v>0</v>
          </cell>
          <cell r="CA98">
            <v>0</v>
          </cell>
          <cell r="CB98">
            <v>1057</v>
          </cell>
          <cell r="CC98">
            <v>1057</v>
          </cell>
          <cell r="CD98">
            <v>0</v>
          </cell>
          <cell r="CE98">
            <v>1057</v>
          </cell>
        </row>
        <row r="99">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row>
        <row r="100">
          <cell r="BQ100">
            <v>0</v>
          </cell>
          <cell r="BR100">
            <v>0</v>
          </cell>
          <cell r="BS100">
            <v>0</v>
          </cell>
          <cell r="BT100">
            <v>0</v>
          </cell>
          <cell r="BU100">
            <v>0</v>
          </cell>
          <cell r="BV100">
            <v>0</v>
          </cell>
          <cell r="BW100">
            <v>0</v>
          </cell>
          <cell r="BX100">
            <v>0</v>
          </cell>
          <cell r="BY100">
            <v>0</v>
          </cell>
          <cell r="BZ100">
            <v>0</v>
          </cell>
          <cell r="CA100">
            <v>0</v>
          </cell>
          <cell r="CB100">
            <v>-37250</v>
          </cell>
          <cell r="CC100">
            <v>-37250</v>
          </cell>
          <cell r="CD100">
            <v>0</v>
          </cell>
          <cell r="CE100">
            <v>-37250</v>
          </cell>
        </row>
        <row r="101">
          <cell r="BQ101">
            <v>0</v>
          </cell>
          <cell r="BR101">
            <v>0</v>
          </cell>
          <cell r="BS101">
            <v>0</v>
          </cell>
          <cell r="BT101">
            <v>0</v>
          </cell>
          <cell r="BU101">
            <v>0</v>
          </cell>
          <cell r="BV101">
            <v>0</v>
          </cell>
          <cell r="BW101">
            <v>0</v>
          </cell>
          <cell r="BX101">
            <v>0</v>
          </cell>
          <cell r="BY101">
            <v>0</v>
          </cell>
          <cell r="BZ101">
            <v>0</v>
          </cell>
          <cell r="CA101">
            <v>0</v>
          </cell>
          <cell r="CB101">
            <v>142719.4299965314</v>
          </cell>
          <cell r="CC101">
            <v>142719.4299965314</v>
          </cell>
          <cell r="CD101">
            <v>0</v>
          </cell>
          <cell r="CE101">
            <v>142719.4299965314</v>
          </cell>
        </row>
        <row r="102">
          <cell r="BQ102">
            <v>0</v>
          </cell>
          <cell r="BR102">
            <v>0</v>
          </cell>
          <cell r="BS102">
            <v>0</v>
          </cell>
          <cell r="BT102">
            <v>0</v>
          </cell>
          <cell r="BU102">
            <v>0</v>
          </cell>
          <cell r="BV102">
            <v>0</v>
          </cell>
          <cell r="BW102">
            <v>0</v>
          </cell>
          <cell r="BX102">
            <v>0</v>
          </cell>
          <cell r="BY102">
            <v>0</v>
          </cell>
          <cell r="BZ102">
            <v>0</v>
          </cell>
          <cell r="CA102">
            <v>0</v>
          </cell>
          <cell r="CB102">
            <v>-5272</v>
          </cell>
          <cell r="CC102">
            <v>-5272</v>
          </cell>
          <cell r="CD102">
            <v>0</v>
          </cell>
          <cell r="CE102">
            <v>-5272</v>
          </cell>
        </row>
        <row r="103">
          <cell r="BQ103">
            <v>0</v>
          </cell>
          <cell r="BR103">
            <v>0</v>
          </cell>
          <cell r="BS103">
            <v>0</v>
          </cell>
          <cell r="BT103">
            <v>0</v>
          </cell>
          <cell r="BU103">
            <v>0</v>
          </cell>
          <cell r="BV103">
            <v>0</v>
          </cell>
          <cell r="BW103">
            <v>0</v>
          </cell>
          <cell r="BX103">
            <v>0</v>
          </cell>
          <cell r="BY103">
            <v>0</v>
          </cell>
          <cell r="BZ103">
            <v>0</v>
          </cell>
          <cell r="CA103">
            <v>0</v>
          </cell>
          <cell r="CB103">
            <v>-11690</v>
          </cell>
          <cell r="CC103">
            <v>-11690</v>
          </cell>
          <cell r="CD103">
            <v>0</v>
          </cell>
          <cell r="CE103">
            <v>-11690</v>
          </cell>
        </row>
        <row r="104">
          <cell r="BQ104">
            <v>0</v>
          </cell>
          <cell r="BR104">
            <v>0</v>
          </cell>
          <cell r="BS104">
            <v>0</v>
          </cell>
          <cell r="BT104">
            <v>0</v>
          </cell>
          <cell r="BU104">
            <v>0</v>
          </cell>
          <cell r="BV104">
            <v>0</v>
          </cell>
          <cell r="BW104">
            <v>0</v>
          </cell>
          <cell r="BX104">
            <v>0</v>
          </cell>
          <cell r="BY104">
            <v>0</v>
          </cell>
          <cell r="BZ104">
            <v>0</v>
          </cell>
          <cell r="CA104">
            <v>0</v>
          </cell>
          <cell r="CB104">
            <v>34690</v>
          </cell>
          <cell r="CC104">
            <v>34690</v>
          </cell>
          <cell r="CD104">
            <v>0</v>
          </cell>
          <cell r="CE104">
            <v>34690</v>
          </cell>
        </row>
        <row r="105">
          <cell r="BQ105">
            <v>0</v>
          </cell>
          <cell r="BR105">
            <v>0</v>
          </cell>
          <cell r="BS105">
            <v>0</v>
          </cell>
          <cell r="BT105">
            <v>0</v>
          </cell>
          <cell r="BU105">
            <v>0</v>
          </cell>
          <cell r="BV105">
            <v>0</v>
          </cell>
          <cell r="BW105">
            <v>0</v>
          </cell>
          <cell r="BX105">
            <v>0</v>
          </cell>
          <cell r="BY105">
            <v>0</v>
          </cell>
          <cell r="BZ105">
            <v>0</v>
          </cell>
          <cell r="CA105">
            <v>0</v>
          </cell>
          <cell r="CB105">
            <v>6931.5</v>
          </cell>
          <cell r="CC105">
            <v>6931.5</v>
          </cell>
          <cell r="CD105">
            <v>0</v>
          </cell>
          <cell r="CE105">
            <v>6931.5</v>
          </cell>
        </row>
        <row r="106">
          <cell r="BQ106">
            <v>0</v>
          </cell>
          <cell r="BR106">
            <v>0</v>
          </cell>
          <cell r="BS106">
            <v>0</v>
          </cell>
          <cell r="BT106">
            <v>0</v>
          </cell>
          <cell r="BU106">
            <v>0</v>
          </cell>
          <cell r="BV106">
            <v>0</v>
          </cell>
          <cell r="BW106">
            <v>0</v>
          </cell>
          <cell r="BX106">
            <v>0</v>
          </cell>
          <cell r="BY106">
            <v>0</v>
          </cell>
          <cell r="BZ106">
            <v>0</v>
          </cell>
          <cell r="CA106">
            <v>0</v>
          </cell>
          <cell r="CB106">
            <v>11</v>
          </cell>
          <cell r="CC106">
            <v>11</v>
          </cell>
          <cell r="CD106">
            <v>0</v>
          </cell>
          <cell r="CE106">
            <v>11</v>
          </cell>
        </row>
        <row r="107">
          <cell r="BQ107">
            <v>0</v>
          </cell>
          <cell r="BR107">
            <v>0</v>
          </cell>
          <cell r="BS107">
            <v>0</v>
          </cell>
          <cell r="BT107">
            <v>0</v>
          </cell>
          <cell r="BU107">
            <v>0</v>
          </cell>
          <cell r="BV107">
            <v>0</v>
          </cell>
          <cell r="BW107">
            <v>0</v>
          </cell>
          <cell r="BX107">
            <v>0</v>
          </cell>
          <cell r="BY107">
            <v>0</v>
          </cell>
          <cell r="BZ107">
            <v>0</v>
          </cell>
          <cell r="CA107">
            <v>0</v>
          </cell>
          <cell r="CB107">
            <v>-675</v>
          </cell>
          <cell r="CC107">
            <v>-675</v>
          </cell>
          <cell r="CD107">
            <v>0</v>
          </cell>
          <cell r="CE107">
            <v>-675</v>
          </cell>
        </row>
        <row r="108">
          <cell r="BQ108">
            <v>0</v>
          </cell>
          <cell r="BR108">
            <v>0</v>
          </cell>
          <cell r="BS108">
            <v>0</v>
          </cell>
          <cell r="BT108">
            <v>0</v>
          </cell>
          <cell r="BU108">
            <v>0</v>
          </cell>
          <cell r="BV108">
            <v>0</v>
          </cell>
          <cell r="BW108">
            <v>0</v>
          </cell>
          <cell r="BX108">
            <v>0</v>
          </cell>
          <cell r="BY108">
            <v>0</v>
          </cell>
          <cell r="BZ108">
            <v>0</v>
          </cell>
          <cell r="CA108">
            <v>0</v>
          </cell>
          <cell r="CB108">
            <v>-1185</v>
          </cell>
          <cell r="CC108">
            <v>-1185</v>
          </cell>
          <cell r="CD108">
            <v>0</v>
          </cell>
          <cell r="CE108">
            <v>-1185</v>
          </cell>
        </row>
        <row r="109">
          <cell r="BQ109">
            <v>0</v>
          </cell>
          <cell r="BR109">
            <v>0</v>
          </cell>
          <cell r="BS109">
            <v>0</v>
          </cell>
          <cell r="BT109">
            <v>0</v>
          </cell>
          <cell r="BU109">
            <v>0</v>
          </cell>
          <cell r="BV109">
            <v>0</v>
          </cell>
          <cell r="BW109">
            <v>0</v>
          </cell>
          <cell r="BX109">
            <v>0</v>
          </cell>
          <cell r="BY109">
            <v>0</v>
          </cell>
          <cell r="BZ109">
            <v>0</v>
          </cell>
          <cell r="CA109">
            <v>0</v>
          </cell>
          <cell r="CB109">
            <v>-3029.5</v>
          </cell>
          <cell r="CC109">
            <v>-3029.5</v>
          </cell>
          <cell r="CD109">
            <v>0</v>
          </cell>
          <cell r="CE109">
            <v>-3029.5</v>
          </cell>
        </row>
        <row r="110">
          <cell r="BQ110">
            <v>0</v>
          </cell>
          <cell r="BR110">
            <v>0</v>
          </cell>
          <cell r="BS110">
            <v>0</v>
          </cell>
          <cell r="BT110">
            <v>0</v>
          </cell>
          <cell r="BU110">
            <v>0</v>
          </cell>
          <cell r="BV110">
            <v>0</v>
          </cell>
          <cell r="BW110">
            <v>0</v>
          </cell>
          <cell r="BX110">
            <v>0</v>
          </cell>
          <cell r="BY110">
            <v>0</v>
          </cell>
          <cell r="BZ110">
            <v>0</v>
          </cell>
          <cell r="CA110">
            <v>0</v>
          </cell>
          <cell r="CB110">
            <v>61616.850000000093</v>
          </cell>
          <cell r="CC110">
            <v>61616.850000000093</v>
          </cell>
          <cell r="CD110">
            <v>-4.6566128730773926E-10</v>
          </cell>
          <cell r="CE110">
            <v>61616.849999999627</v>
          </cell>
        </row>
        <row r="111">
          <cell r="BQ111">
            <v>0</v>
          </cell>
          <cell r="BR111">
            <v>0</v>
          </cell>
          <cell r="BS111">
            <v>0</v>
          </cell>
          <cell r="BT111">
            <v>0</v>
          </cell>
          <cell r="BU111">
            <v>0</v>
          </cell>
          <cell r="BV111">
            <v>0</v>
          </cell>
          <cell r="BW111">
            <v>0</v>
          </cell>
          <cell r="BX111">
            <v>0</v>
          </cell>
          <cell r="BY111">
            <v>0</v>
          </cell>
          <cell r="BZ111">
            <v>0</v>
          </cell>
          <cell r="CA111">
            <v>0</v>
          </cell>
          <cell r="CB111">
            <v>599</v>
          </cell>
          <cell r="CC111">
            <v>599</v>
          </cell>
          <cell r="CD111">
            <v>0</v>
          </cell>
          <cell r="CE111">
            <v>599</v>
          </cell>
        </row>
        <row r="112">
          <cell r="BQ112">
            <v>0</v>
          </cell>
          <cell r="BR112">
            <v>0</v>
          </cell>
          <cell r="BS112">
            <v>0</v>
          </cell>
          <cell r="BT112">
            <v>0</v>
          </cell>
          <cell r="BU112">
            <v>0</v>
          </cell>
          <cell r="BV112">
            <v>0</v>
          </cell>
          <cell r="BW112">
            <v>0</v>
          </cell>
          <cell r="BX112">
            <v>0</v>
          </cell>
          <cell r="BY112">
            <v>0</v>
          </cell>
          <cell r="BZ112">
            <v>0</v>
          </cell>
          <cell r="CA112">
            <v>0</v>
          </cell>
          <cell r="CB112">
            <v>-3399552.2</v>
          </cell>
          <cell r="CC112">
            <v>-3399552.2</v>
          </cell>
          <cell r="CD112">
            <v>1.1175870895385742E-8</v>
          </cell>
          <cell r="CE112">
            <v>-3399552.1999999881</v>
          </cell>
        </row>
        <row r="113">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row>
        <row r="114">
          <cell r="BQ114">
            <v>0</v>
          </cell>
          <cell r="BR114">
            <v>0</v>
          </cell>
          <cell r="BS114">
            <v>0</v>
          </cell>
          <cell r="BT114">
            <v>0</v>
          </cell>
          <cell r="BU114">
            <v>0</v>
          </cell>
          <cell r="BV114">
            <v>0</v>
          </cell>
          <cell r="BW114">
            <v>0</v>
          </cell>
          <cell r="BX114">
            <v>0</v>
          </cell>
          <cell r="BY114">
            <v>0</v>
          </cell>
          <cell r="BZ114">
            <v>0</v>
          </cell>
          <cell r="CA114">
            <v>0</v>
          </cell>
          <cell r="CB114">
            <v>2802216.2</v>
          </cell>
          <cell r="CC114">
            <v>2802216.2</v>
          </cell>
          <cell r="CD114">
            <v>3.7252902984619141E-9</v>
          </cell>
          <cell r="CE114">
            <v>2802216.2</v>
          </cell>
        </row>
        <row r="115">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row>
        <row r="116">
          <cell r="BQ116">
            <v>0</v>
          </cell>
          <cell r="BR116">
            <v>0</v>
          </cell>
          <cell r="BS116">
            <v>0</v>
          </cell>
          <cell r="BT116">
            <v>0</v>
          </cell>
          <cell r="BU116">
            <v>0</v>
          </cell>
          <cell r="BV116">
            <v>0</v>
          </cell>
          <cell r="BW116">
            <v>0</v>
          </cell>
          <cell r="BX116">
            <v>0</v>
          </cell>
          <cell r="BY116">
            <v>0</v>
          </cell>
          <cell r="BZ116">
            <v>0</v>
          </cell>
          <cell r="CA116">
            <v>0</v>
          </cell>
          <cell r="CB116">
            <v>-7560</v>
          </cell>
          <cell r="CC116">
            <v>-7560</v>
          </cell>
          <cell r="CD116">
            <v>0</v>
          </cell>
          <cell r="CE116">
            <v>-7560</v>
          </cell>
        </row>
        <row r="117">
          <cell r="BQ117">
            <v>0</v>
          </cell>
          <cell r="BR117">
            <v>0</v>
          </cell>
          <cell r="BS117">
            <v>0</v>
          </cell>
          <cell r="BT117">
            <v>0</v>
          </cell>
          <cell r="BU117">
            <v>0</v>
          </cell>
          <cell r="BV117">
            <v>0</v>
          </cell>
          <cell r="BW117">
            <v>0</v>
          </cell>
          <cell r="BX117">
            <v>0</v>
          </cell>
          <cell r="BY117">
            <v>0</v>
          </cell>
          <cell r="BZ117">
            <v>0</v>
          </cell>
          <cell r="CA117">
            <v>0</v>
          </cell>
          <cell r="CB117">
            <v>-827835.64841273427</v>
          </cell>
          <cell r="CC117">
            <v>-827835.64841273427</v>
          </cell>
          <cell r="CD117">
            <v>1.4901161193847656E-7</v>
          </cell>
          <cell r="CE117">
            <v>-827835.64841258526</v>
          </cell>
        </row>
        <row r="118">
          <cell r="BQ118">
            <v>0</v>
          </cell>
          <cell r="BR118">
            <v>0</v>
          </cell>
          <cell r="BS118">
            <v>0</v>
          </cell>
          <cell r="BT118">
            <v>0</v>
          </cell>
          <cell r="BU118">
            <v>0</v>
          </cell>
          <cell r="BV118">
            <v>0</v>
          </cell>
          <cell r="BW118">
            <v>0</v>
          </cell>
          <cell r="BX118">
            <v>0</v>
          </cell>
          <cell r="BY118">
            <v>0</v>
          </cell>
          <cell r="BZ118">
            <v>0</v>
          </cell>
          <cell r="CA118">
            <v>0</v>
          </cell>
          <cell r="CB118">
            <v>1373924.6118192784</v>
          </cell>
          <cell r="CC118">
            <v>1373924.6118192784</v>
          </cell>
          <cell r="CD118">
            <v>1.862645149230957E-8</v>
          </cell>
          <cell r="CE118">
            <v>1373924.6118192971</v>
          </cell>
        </row>
        <row r="119">
          <cell r="BQ119">
            <v>0</v>
          </cell>
          <cell r="BR119">
            <v>0</v>
          </cell>
          <cell r="BS119">
            <v>0</v>
          </cell>
          <cell r="BT119">
            <v>0</v>
          </cell>
          <cell r="BU119">
            <v>0</v>
          </cell>
          <cell r="BV119">
            <v>0</v>
          </cell>
          <cell r="BW119">
            <v>0</v>
          </cell>
          <cell r="BX119">
            <v>0</v>
          </cell>
          <cell r="BY119">
            <v>0</v>
          </cell>
          <cell r="BZ119">
            <v>0</v>
          </cell>
          <cell r="CA119">
            <v>0</v>
          </cell>
          <cell r="CB119">
            <v>546088.963406533</v>
          </cell>
          <cell r="CC119">
            <v>546088.963406533</v>
          </cell>
          <cell r="CD119">
            <v>1.4901161193847656E-7</v>
          </cell>
          <cell r="CE119">
            <v>546088.96340668201</v>
          </cell>
        </row>
        <row r="120">
          <cell r="BQ120">
            <v>0</v>
          </cell>
          <cell r="BR120">
            <v>0</v>
          </cell>
          <cell r="BS120">
            <v>0</v>
          </cell>
          <cell r="BT120">
            <v>0</v>
          </cell>
          <cell r="BV120">
            <v>0</v>
          </cell>
          <cell r="BW120">
            <v>0</v>
          </cell>
          <cell r="BX120">
            <v>0</v>
          </cell>
          <cell r="BY120">
            <v>0</v>
          </cell>
          <cell r="BZ120">
            <v>0</v>
          </cell>
          <cell r="CA120">
            <v>0</v>
          </cell>
          <cell r="CB120">
            <v>0</v>
          </cell>
        </row>
        <row r="121">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row>
        <row r="122">
          <cell r="BQ122">
            <v>0</v>
          </cell>
          <cell r="BR122">
            <v>0</v>
          </cell>
          <cell r="BS122">
            <v>0</v>
          </cell>
          <cell r="BT122">
            <v>0</v>
          </cell>
          <cell r="BU122">
            <v>0</v>
          </cell>
          <cell r="BV122">
            <v>0</v>
          </cell>
          <cell r="BW122">
            <v>0</v>
          </cell>
          <cell r="BX122">
            <v>0</v>
          </cell>
          <cell r="BY122">
            <v>0</v>
          </cell>
          <cell r="BZ122">
            <v>0</v>
          </cell>
          <cell r="CA122">
            <v>0</v>
          </cell>
          <cell r="CB122">
            <v>187017.36</v>
          </cell>
          <cell r="CC122">
            <v>187017.36</v>
          </cell>
          <cell r="CD122">
            <v>-4.6566128730773926E-10</v>
          </cell>
          <cell r="CE122">
            <v>187017.3599999994</v>
          </cell>
        </row>
        <row r="123">
          <cell r="BQ123">
            <v>0</v>
          </cell>
          <cell r="BR123">
            <v>0</v>
          </cell>
          <cell r="BS123">
            <v>0</v>
          </cell>
          <cell r="BT123">
            <v>0</v>
          </cell>
          <cell r="BU123">
            <v>0</v>
          </cell>
          <cell r="BV123">
            <v>0</v>
          </cell>
          <cell r="BW123">
            <v>0</v>
          </cell>
          <cell r="BX123">
            <v>0</v>
          </cell>
          <cell r="BY123">
            <v>0</v>
          </cell>
          <cell r="BZ123">
            <v>0</v>
          </cell>
          <cell r="CA123">
            <v>0</v>
          </cell>
          <cell r="CB123">
            <v>-878082.09192913398</v>
          </cell>
          <cell r="CC123">
            <v>-878082.09192913398</v>
          </cell>
          <cell r="CD123">
            <v>3.7252902984619141E-9</v>
          </cell>
          <cell r="CE123">
            <v>-878082.09192913026</v>
          </cell>
        </row>
        <row r="124">
          <cell r="BQ124">
            <v>0</v>
          </cell>
          <cell r="BR124">
            <v>0</v>
          </cell>
          <cell r="BS124">
            <v>0</v>
          </cell>
          <cell r="BT124">
            <v>0</v>
          </cell>
          <cell r="BU124">
            <v>0</v>
          </cell>
          <cell r="BV124">
            <v>0</v>
          </cell>
          <cell r="BW124">
            <v>0</v>
          </cell>
          <cell r="BX124">
            <v>0</v>
          </cell>
          <cell r="BY124">
            <v>0</v>
          </cell>
          <cell r="BZ124">
            <v>0</v>
          </cell>
          <cell r="CA124">
            <v>0</v>
          </cell>
          <cell r="CB124">
            <v>468125.08351640403</v>
          </cell>
          <cell r="CC124">
            <v>468125.08351640403</v>
          </cell>
          <cell r="CD124">
            <v>7.4505805969238281E-8</v>
          </cell>
          <cell r="CE124">
            <v>468125.08351647854</v>
          </cell>
        </row>
        <row r="125">
          <cell r="BQ125">
            <v>0</v>
          </cell>
          <cell r="BR125">
            <v>0</v>
          </cell>
          <cell r="BS125">
            <v>0</v>
          </cell>
          <cell r="BT125">
            <v>0</v>
          </cell>
          <cell r="BU125">
            <v>0</v>
          </cell>
          <cell r="BV125">
            <v>0</v>
          </cell>
          <cell r="BW125">
            <v>0</v>
          </cell>
          <cell r="BX125">
            <v>0</v>
          </cell>
          <cell r="BY125">
            <v>0</v>
          </cell>
          <cell r="BZ125">
            <v>0</v>
          </cell>
          <cell r="CA125">
            <v>0</v>
          </cell>
          <cell r="CB125">
            <v>-3407112.2</v>
          </cell>
          <cell r="CC125">
            <v>-3407112.2</v>
          </cell>
          <cell r="CD125">
            <v>1.1175870895385742E-8</v>
          </cell>
          <cell r="CE125">
            <v>-3407112.1999999881</v>
          </cell>
        </row>
        <row r="126">
          <cell r="BQ126">
            <v>0</v>
          </cell>
          <cell r="BR126">
            <v>0</v>
          </cell>
          <cell r="BS126">
            <v>0</v>
          </cell>
          <cell r="BT126">
            <v>0</v>
          </cell>
          <cell r="BU126">
            <v>0</v>
          </cell>
          <cell r="BV126">
            <v>0</v>
          </cell>
          <cell r="BW126">
            <v>0</v>
          </cell>
          <cell r="BX126">
            <v>0</v>
          </cell>
          <cell r="BY126">
            <v>0</v>
          </cell>
          <cell r="BZ126">
            <v>0</v>
          </cell>
          <cell r="CA126">
            <v>0</v>
          </cell>
          <cell r="CB126">
            <v>2802216.2</v>
          </cell>
          <cell r="CC126">
            <v>2802216.2</v>
          </cell>
          <cell r="CD126">
            <v>3.7252902984619141E-9</v>
          </cell>
          <cell r="CE126">
            <v>2802216.2</v>
          </cell>
        </row>
        <row r="127">
          <cell r="BQ127">
            <v>0</v>
          </cell>
          <cell r="BR127">
            <v>0</v>
          </cell>
          <cell r="BS127">
            <v>0</v>
          </cell>
          <cell r="BT127">
            <v>0</v>
          </cell>
          <cell r="BU127">
            <v>0</v>
          </cell>
          <cell r="BV127">
            <v>0</v>
          </cell>
          <cell r="BW127">
            <v>0</v>
          </cell>
          <cell r="BX127">
            <v>0</v>
          </cell>
          <cell r="BY127">
            <v>0</v>
          </cell>
          <cell r="BZ127">
            <v>0</v>
          </cell>
          <cell r="CA127">
            <v>0</v>
          </cell>
          <cell r="CB127">
            <v>-827835.64841271937</v>
          </cell>
          <cell r="CC127">
            <v>-827835.64841271937</v>
          </cell>
          <cell r="CD127">
            <v>1.3411045074462891E-7</v>
          </cell>
          <cell r="CE127">
            <v>-827835.64841258526</v>
          </cell>
        </row>
        <row r="129">
          <cell r="BQ129">
            <v>37987</v>
          </cell>
          <cell r="BR129">
            <v>38018</v>
          </cell>
          <cell r="BS129">
            <v>38047</v>
          </cell>
          <cell r="BT129">
            <v>38078</v>
          </cell>
          <cell r="BU129">
            <v>38108</v>
          </cell>
          <cell r="BV129">
            <v>38139</v>
          </cell>
          <cell r="BW129">
            <v>38169</v>
          </cell>
          <cell r="BX129">
            <v>38200</v>
          </cell>
          <cell r="BY129">
            <v>38231</v>
          </cell>
          <cell r="BZ129">
            <v>38261</v>
          </cell>
          <cell r="CA129">
            <v>38292</v>
          </cell>
          <cell r="CB129">
            <v>38322</v>
          </cell>
          <cell r="CC129" t="str">
            <v>YTD</v>
          </cell>
          <cell r="CD129" t="str">
            <v xml:space="preserve">Frcst </v>
          </cell>
          <cell r="CE129" t="str">
            <v xml:space="preserve">Total </v>
          </cell>
        </row>
        <row r="130">
          <cell r="BQ130">
            <v>0</v>
          </cell>
          <cell r="BR130">
            <v>0</v>
          </cell>
          <cell r="BS130">
            <v>0</v>
          </cell>
          <cell r="BT130">
            <v>0</v>
          </cell>
          <cell r="BU130">
            <v>0</v>
          </cell>
          <cell r="BV130">
            <v>0</v>
          </cell>
          <cell r="BW130">
            <v>0</v>
          </cell>
          <cell r="BX130">
            <v>0</v>
          </cell>
          <cell r="BY130">
            <v>0</v>
          </cell>
          <cell r="BZ130">
            <v>0</v>
          </cell>
          <cell r="CA130">
            <v>0</v>
          </cell>
          <cell r="CB130">
            <v>-2217.4679999998771</v>
          </cell>
          <cell r="CC130">
            <v>-2217.4679999998771</v>
          </cell>
          <cell r="CD130">
            <v>1.3969838619232178E-9</v>
          </cell>
          <cell r="CE130">
            <v>-2217.4679999984801</v>
          </cell>
        </row>
        <row r="131">
          <cell r="BQ131">
            <v>0</v>
          </cell>
          <cell r="BR131">
            <v>0</v>
          </cell>
          <cell r="BS131">
            <v>0</v>
          </cell>
          <cell r="BT131">
            <v>0</v>
          </cell>
          <cell r="BU131">
            <v>0</v>
          </cell>
          <cell r="BV131">
            <v>0</v>
          </cell>
          <cell r="BW131">
            <v>0</v>
          </cell>
          <cell r="BX131">
            <v>0</v>
          </cell>
          <cell r="BY131">
            <v>0</v>
          </cell>
          <cell r="BZ131">
            <v>0</v>
          </cell>
          <cell r="CA131">
            <v>0</v>
          </cell>
          <cell r="CB131">
            <v>-86</v>
          </cell>
          <cell r="CC131">
            <v>-86</v>
          </cell>
          <cell r="CD131">
            <v>-2.9103830456733704E-11</v>
          </cell>
          <cell r="CE131">
            <v>-86.000000000029104</v>
          </cell>
        </row>
        <row r="132">
          <cell r="BQ132">
            <v>0</v>
          </cell>
          <cell r="BR132">
            <v>0</v>
          </cell>
          <cell r="BS132">
            <v>0</v>
          </cell>
          <cell r="BT132">
            <v>0</v>
          </cell>
          <cell r="BU132">
            <v>0</v>
          </cell>
          <cell r="BV132">
            <v>0</v>
          </cell>
          <cell r="BW132">
            <v>0</v>
          </cell>
          <cell r="BX132">
            <v>0</v>
          </cell>
          <cell r="BY132">
            <v>0</v>
          </cell>
          <cell r="BZ132">
            <v>0</v>
          </cell>
          <cell r="CA132">
            <v>0</v>
          </cell>
          <cell r="CB132">
            <v>-615.07000000000005</v>
          </cell>
          <cell r="CC132">
            <v>-615.07000000000005</v>
          </cell>
          <cell r="CD132">
            <v>-7.2759576141834259E-12</v>
          </cell>
          <cell r="CE132">
            <v>-615.07000000000698</v>
          </cell>
        </row>
        <row r="133">
          <cell r="BQ133">
            <v>0</v>
          </cell>
          <cell r="BR133">
            <v>0</v>
          </cell>
          <cell r="BS133">
            <v>0</v>
          </cell>
          <cell r="BT133">
            <v>0</v>
          </cell>
          <cell r="BU133">
            <v>0</v>
          </cell>
          <cell r="BV133">
            <v>0</v>
          </cell>
          <cell r="BW133">
            <v>0</v>
          </cell>
          <cell r="BX133">
            <v>0</v>
          </cell>
          <cell r="BY133">
            <v>0</v>
          </cell>
          <cell r="BZ133">
            <v>0</v>
          </cell>
          <cell r="CA133">
            <v>0</v>
          </cell>
          <cell r="CB133">
            <v>-237.63999999999942</v>
          </cell>
          <cell r="CC133">
            <v>-237.63999999999942</v>
          </cell>
          <cell r="CD133">
            <v>-1.4551915228366852E-11</v>
          </cell>
          <cell r="CE133">
            <v>-237.64000000001397</v>
          </cell>
        </row>
        <row r="134">
          <cell r="BQ134">
            <v>0</v>
          </cell>
          <cell r="BR134">
            <v>0</v>
          </cell>
          <cell r="BS134">
            <v>0</v>
          </cell>
          <cell r="BT134">
            <v>0</v>
          </cell>
          <cell r="BU134">
            <v>0</v>
          </cell>
          <cell r="BV134">
            <v>0</v>
          </cell>
          <cell r="BW134">
            <v>0</v>
          </cell>
          <cell r="BX134">
            <v>0</v>
          </cell>
          <cell r="BY134">
            <v>0</v>
          </cell>
          <cell r="BZ134">
            <v>0</v>
          </cell>
          <cell r="CA134">
            <v>0</v>
          </cell>
          <cell r="CB134">
            <v>-103.69999999999709</v>
          </cell>
          <cell r="CC134">
            <v>-103.69999999999709</v>
          </cell>
          <cell r="CD134">
            <v>4.3655745685100555E-11</v>
          </cell>
          <cell r="CE134">
            <v>-103.69999999995343</v>
          </cell>
        </row>
        <row r="135">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row>
        <row r="136">
          <cell r="BQ136">
            <v>0</v>
          </cell>
          <cell r="BR136">
            <v>0</v>
          </cell>
          <cell r="BS136">
            <v>0</v>
          </cell>
          <cell r="BT136">
            <v>0</v>
          </cell>
          <cell r="BU136">
            <v>0</v>
          </cell>
          <cell r="BV136">
            <v>0</v>
          </cell>
          <cell r="BW136">
            <v>0</v>
          </cell>
          <cell r="BX136">
            <v>0</v>
          </cell>
          <cell r="BY136">
            <v>0</v>
          </cell>
          <cell r="BZ136">
            <v>0</v>
          </cell>
          <cell r="CA136">
            <v>0</v>
          </cell>
          <cell r="CB136">
            <v>2189</v>
          </cell>
          <cell r="CC136">
            <v>2189</v>
          </cell>
          <cell r="CD136">
            <v>0</v>
          </cell>
          <cell r="CE136">
            <v>2189</v>
          </cell>
        </row>
        <row r="137">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row>
        <row r="138">
          <cell r="BQ138">
            <v>0</v>
          </cell>
          <cell r="BR138">
            <v>0</v>
          </cell>
          <cell r="BS138">
            <v>0</v>
          </cell>
          <cell r="BT138">
            <v>0</v>
          </cell>
          <cell r="BU138">
            <v>0</v>
          </cell>
          <cell r="BV138">
            <v>0</v>
          </cell>
          <cell r="BW138">
            <v>0</v>
          </cell>
          <cell r="BX138">
            <v>0</v>
          </cell>
          <cell r="BY138">
            <v>0</v>
          </cell>
          <cell r="BZ138">
            <v>0</v>
          </cell>
          <cell r="CA138">
            <v>0</v>
          </cell>
          <cell r="CB138">
            <v>-100</v>
          </cell>
          <cell r="CC138">
            <v>-100</v>
          </cell>
          <cell r="CD138">
            <v>0</v>
          </cell>
          <cell r="CE138">
            <v>-100</v>
          </cell>
        </row>
        <row r="139">
          <cell r="BQ139">
            <v>0</v>
          </cell>
          <cell r="BR139">
            <v>0</v>
          </cell>
          <cell r="BS139">
            <v>0</v>
          </cell>
          <cell r="BT139">
            <v>0</v>
          </cell>
          <cell r="BU139">
            <v>0</v>
          </cell>
          <cell r="BV139">
            <v>0</v>
          </cell>
          <cell r="BW139">
            <v>0</v>
          </cell>
          <cell r="BX139">
            <v>0</v>
          </cell>
          <cell r="BY139">
            <v>0</v>
          </cell>
          <cell r="BZ139">
            <v>0</v>
          </cell>
          <cell r="CA139">
            <v>0</v>
          </cell>
          <cell r="CB139">
            <v>570</v>
          </cell>
          <cell r="CC139">
            <v>570</v>
          </cell>
          <cell r="CD139">
            <v>0</v>
          </cell>
          <cell r="CE139">
            <v>570</v>
          </cell>
        </row>
        <row r="140">
          <cell r="BQ140">
            <v>0</v>
          </cell>
          <cell r="BR140">
            <v>0</v>
          </cell>
          <cell r="BS140">
            <v>0</v>
          </cell>
          <cell r="BT140">
            <v>0</v>
          </cell>
          <cell r="BU140">
            <v>0</v>
          </cell>
          <cell r="BV140">
            <v>0</v>
          </cell>
          <cell r="BW140">
            <v>0</v>
          </cell>
          <cell r="BX140">
            <v>0</v>
          </cell>
          <cell r="BY140">
            <v>0</v>
          </cell>
          <cell r="BZ140">
            <v>0</v>
          </cell>
          <cell r="CA140">
            <v>0</v>
          </cell>
          <cell r="CB140">
            <v>1.98</v>
          </cell>
          <cell r="CC140">
            <v>1.98</v>
          </cell>
          <cell r="CD140">
            <v>3.5527136788005009E-15</v>
          </cell>
          <cell r="CE140">
            <v>1.98</v>
          </cell>
        </row>
        <row r="141">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row>
        <row r="142">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row>
        <row r="143">
          <cell r="BQ143">
            <v>0</v>
          </cell>
          <cell r="BR143">
            <v>0</v>
          </cell>
          <cell r="BS143">
            <v>0</v>
          </cell>
          <cell r="BT143">
            <v>0</v>
          </cell>
          <cell r="BU143">
            <v>0</v>
          </cell>
          <cell r="BV143">
            <v>0</v>
          </cell>
          <cell r="BW143">
            <v>0</v>
          </cell>
          <cell r="BX143">
            <v>0</v>
          </cell>
          <cell r="BY143">
            <v>0</v>
          </cell>
          <cell r="BZ143">
            <v>0</v>
          </cell>
          <cell r="CA143">
            <v>0</v>
          </cell>
          <cell r="CB143">
            <v>0.80000000000001137</v>
          </cell>
          <cell r="CC143">
            <v>0.80000000000001137</v>
          </cell>
          <cell r="CD143">
            <v>-7.3896444519050419E-13</v>
          </cell>
          <cell r="CE143">
            <v>0.7999999999992724</v>
          </cell>
        </row>
        <row r="144">
          <cell r="BQ144">
            <v>0</v>
          </cell>
          <cell r="BR144">
            <v>0</v>
          </cell>
          <cell r="BS144">
            <v>0</v>
          </cell>
          <cell r="BT144">
            <v>0</v>
          </cell>
          <cell r="BU144">
            <v>0</v>
          </cell>
          <cell r="BV144">
            <v>0</v>
          </cell>
          <cell r="BW144">
            <v>0</v>
          </cell>
          <cell r="BX144">
            <v>0</v>
          </cell>
          <cell r="BY144">
            <v>0</v>
          </cell>
          <cell r="BZ144">
            <v>0</v>
          </cell>
          <cell r="CA144">
            <v>0</v>
          </cell>
          <cell r="CB144">
            <v>0.60000000000002274</v>
          </cell>
          <cell r="CC144">
            <v>0.60000000000002274</v>
          </cell>
          <cell r="CD144">
            <v>3.4106051316484809E-13</v>
          </cell>
          <cell r="CE144">
            <v>0.6000000000003638</v>
          </cell>
        </row>
        <row r="145">
          <cell r="BQ145">
            <v>0</v>
          </cell>
          <cell r="BR145">
            <v>0</v>
          </cell>
          <cell r="BS145">
            <v>0</v>
          </cell>
          <cell r="BT145">
            <v>0</v>
          </cell>
          <cell r="BU145">
            <v>0</v>
          </cell>
          <cell r="BV145">
            <v>0</v>
          </cell>
          <cell r="BW145">
            <v>0</v>
          </cell>
          <cell r="BX145">
            <v>0</v>
          </cell>
          <cell r="BY145">
            <v>0</v>
          </cell>
          <cell r="BZ145">
            <v>0</v>
          </cell>
          <cell r="CA145">
            <v>0</v>
          </cell>
          <cell r="CB145">
            <v>1.3600000000005821</v>
          </cell>
          <cell r="CC145">
            <v>1.3600000000005821</v>
          </cell>
          <cell r="CD145">
            <v>-1.4551915228366852E-11</v>
          </cell>
          <cell r="CE145">
            <v>1.3599999999860302</v>
          </cell>
        </row>
        <row r="146">
          <cell r="BQ146">
            <v>0</v>
          </cell>
          <cell r="BR146">
            <v>0</v>
          </cell>
          <cell r="BS146">
            <v>0</v>
          </cell>
          <cell r="BT146">
            <v>0</v>
          </cell>
          <cell r="BU146">
            <v>0</v>
          </cell>
          <cell r="BV146">
            <v>0</v>
          </cell>
          <cell r="BW146">
            <v>0</v>
          </cell>
          <cell r="BX146">
            <v>0</v>
          </cell>
          <cell r="BY146">
            <v>0</v>
          </cell>
          <cell r="BZ146">
            <v>0</v>
          </cell>
          <cell r="CA146">
            <v>0</v>
          </cell>
          <cell r="CB146">
            <v>-3492</v>
          </cell>
          <cell r="CC146">
            <v>-3492</v>
          </cell>
          <cell r="CD146">
            <v>0</v>
          </cell>
          <cell r="CE146">
            <v>-3492</v>
          </cell>
        </row>
        <row r="147">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row>
        <row r="148">
          <cell r="BQ148">
            <v>0</v>
          </cell>
          <cell r="BR148">
            <v>0</v>
          </cell>
          <cell r="BS148">
            <v>0</v>
          </cell>
          <cell r="BT148">
            <v>0</v>
          </cell>
          <cell r="BU148">
            <v>0</v>
          </cell>
          <cell r="BV148">
            <v>0</v>
          </cell>
          <cell r="BW148">
            <v>0</v>
          </cell>
          <cell r="BX148">
            <v>0</v>
          </cell>
          <cell r="BY148">
            <v>0</v>
          </cell>
          <cell r="BZ148">
            <v>0</v>
          </cell>
          <cell r="CA148">
            <v>0</v>
          </cell>
          <cell r="CB148">
            <v>51.959999999999127</v>
          </cell>
          <cell r="CC148">
            <v>51.959999999999127</v>
          </cell>
          <cell r="CD148">
            <v>-3.637978807091713E-11</v>
          </cell>
          <cell r="CE148">
            <v>51.959999999962747</v>
          </cell>
        </row>
        <row r="149">
          <cell r="BQ149">
            <v>0</v>
          </cell>
          <cell r="BR149">
            <v>0</v>
          </cell>
          <cell r="BS149">
            <v>0</v>
          </cell>
          <cell r="BT149">
            <v>0</v>
          </cell>
          <cell r="BU149">
            <v>0</v>
          </cell>
          <cell r="BV149">
            <v>0</v>
          </cell>
          <cell r="BW149">
            <v>0</v>
          </cell>
          <cell r="BX149">
            <v>0</v>
          </cell>
          <cell r="BY149">
            <v>0</v>
          </cell>
          <cell r="BZ149">
            <v>0</v>
          </cell>
          <cell r="CA149">
            <v>0</v>
          </cell>
          <cell r="CB149">
            <v>89.580000000001746</v>
          </cell>
          <cell r="CC149">
            <v>89.580000000001746</v>
          </cell>
          <cell r="CD149">
            <v>1.4551915228366852E-11</v>
          </cell>
          <cell r="CE149">
            <v>89.580000000016298</v>
          </cell>
        </row>
        <row r="150">
          <cell r="BQ150">
            <v>0</v>
          </cell>
          <cell r="BR150">
            <v>0</v>
          </cell>
          <cell r="BS150">
            <v>0</v>
          </cell>
          <cell r="BT150">
            <v>0</v>
          </cell>
          <cell r="BU150">
            <v>0</v>
          </cell>
          <cell r="BV150">
            <v>0</v>
          </cell>
          <cell r="BW150">
            <v>0</v>
          </cell>
          <cell r="BX150">
            <v>0</v>
          </cell>
          <cell r="BY150">
            <v>0</v>
          </cell>
          <cell r="BZ150">
            <v>0</v>
          </cell>
          <cell r="CA150">
            <v>0</v>
          </cell>
          <cell r="CB150">
            <v>51.69999999999709</v>
          </cell>
          <cell r="CC150">
            <v>51.69999999999709</v>
          </cell>
          <cell r="CD150">
            <v>-1.6007106751203537E-10</v>
          </cell>
          <cell r="CE150">
            <v>51.699999999837019</v>
          </cell>
        </row>
        <row r="151">
          <cell r="BQ151">
            <v>0</v>
          </cell>
          <cell r="BR151">
            <v>0</v>
          </cell>
          <cell r="BS151">
            <v>0</v>
          </cell>
          <cell r="BT151">
            <v>0</v>
          </cell>
          <cell r="BU151">
            <v>0</v>
          </cell>
          <cell r="BV151">
            <v>0</v>
          </cell>
          <cell r="BW151">
            <v>0</v>
          </cell>
          <cell r="BX151">
            <v>0</v>
          </cell>
          <cell r="BY151">
            <v>0</v>
          </cell>
          <cell r="BZ151">
            <v>0</v>
          </cell>
          <cell r="CA151">
            <v>0</v>
          </cell>
          <cell r="CB151">
            <v>65.599999999998545</v>
          </cell>
          <cell r="CC151">
            <v>65.599999999998545</v>
          </cell>
          <cell r="CD151">
            <v>-2.1827872842550278E-11</v>
          </cell>
          <cell r="CE151">
            <v>65.599999999976717</v>
          </cell>
        </row>
        <row r="152">
          <cell r="BQ152">
            <v>0</v>
          </cell>
          <cell r="BR152">
            <v>0</v>
          </cell>
          <cell r="BS152">
            <v>0</v>
          </cell>
          <cell r="BT152">
            <v>0</v>
          </cell>
          <cell r="BU152">
            <v>0</v>
          </cell>
          <cell r="BV152">
            <v>0</v>
          </cell>
          <cell r="BW152">
            <v>0</v>
          </cell>
          <cell r="BX152">
            <v>0</v>
          </cell>
          <cell r="BY152">
            <v>0</v>
          </cell>
          <cell r="BZ152">
            <v>0</v>
          </cell>
          <cell r="CA152">
            <v>0</v>
          </cell>
          <cell r="CB152">
            <v>-1750</v>
          </cell>
          <cell r="CC152">
            <v>-1750</v>
          </cell>
          <cell r="CD152">
            <v>0</v>
          </cell>
          <cell r="CE152">
            <v>-1750</v>
          </cell>
        </row>
        <row r="153">
          <cell r="BQ153">
            <v>0</v>
          </cell>
          <cell r="BR153">
            <v>0</v>
          </cell>
          <cell r="BS153">
            <v>0</v>
          </cell>
          <cell r="BT153">
            <v>0</v>
          </cell>
          <cell r="BU153">
            <v>0</v>
          </cell>
          <cell r="BV153">
            <v>0</v>
          </cell>
          <cell r="BW153">
            <v>0</v>
          </cell>
          <cell r="BX153">
            <v>0</v>
          </cell>
          <cell r="BY153">
            <v>0</v>
          </cell>
          <cell r="BZ153">
            <v>0</v>
          </cell>
          <cell r="CA153">
            <v>0</v>
          </cell>
          <cell r="CB153">
            <v>-105</v>
          </cell>
          <cell r="CC153">
            <v>-105</v>
          </cell>
          <cell r="CD153">
            <v>0</v>
          </cell>
          <cell r="CE153">
            <v>-105</v>
          </cell>
        </row>
        <row r="154">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row>
        <row r="155">
          <cell r="BQ155">
            <v>0</v>
          </cell>
          <cell r="BR155">
            <v>0</v>
          </cell>
          <cell r="BS155">
            <v>0</v>
          </cell>
          <cell r="BT155">
            <v>0</v>
          </cell>
          <cell r="BU155">
            <v>0</v>
          </cell>
          <cell r="BV155">
            <v>0</v>
          </cell>
          <cell r="BW155">
            <v>0</v>
          </cell>
          <cell r="BX155">
            <v>0</v>
          </cell>
          <cell r="BY155">
            <v>0</v>
          </cell>
          <cell r="BZ155">
            <v>0</v>
          </cell>
          <cell r="CA155">
            <v>0</v>
          </cell>
          <cell r="CB155">
            <v>-5</v>
          </cell>
          <cell r="CC155">
            <v>-5</v>
          </cell>
          <cell r="CD155">
            <v>0</v>
          </cell>
          <cell r="CE155">
            <v>-5</v>
          </cell>
        </row>
        <row r="156">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row>
        <row r="157">
          <cell r="BQ157">
            <v>0</v>
          </cell>
          <cell r="BR157">
            <v>0</v>
          </cell>
          <cell r="BS157">
            <v>0</v>
          </cell>
          <cell r="BT157">
            <v>0</v>
          </cell>
          <cell r="BU157">
            <v>0</v>
          </cell>
          <cell r="BV157">
            <v>0</v>
          </cell>
          <cell r="BW157">
            <v>0</v>
          </cell>
          <cell r="BX157">
            <v>0</v>
          </cell>
          <cell r="BY157">
            <v>0</v>
          </cell>
          <cell r="BZ157">
            <v>0</v>
          </cell>
          <cell r="CA157">
            <v>0</v>
          </cell>
          <cell r="CB157">
            <v>555.79999999999995</v>
          </cell>
          <cell r="CC157">
            <v>555.79999999999995</v>
          </cell>
          <cell r="CD157">
            <v>-9.0949470177292824E-13</v>
          </cell>
          <cell r="CE157">
            <v>555.79999999999927</v>
          </cell>
        </row>
        <row r="158">
          <cell r="BQ158">
            <v>0</v>
          </cell>
          <cell r="BR158">
            <v>0</v>
          </cell>
          <cell r="BS158">
            <v>0</v>
          </cell>
          <cell r="BT158">
            <v>0</v>
          </cell>
          <cell r="BU158">
            <v>0</v>
          </cell>
          <cell r="BV158">
            <v>0</v>
          </cell>
          <cell r="BW158">
            <v>0</v>
          </cell>
          <cell r="BX158">
            <v>0</v>
          </cell>
          <cell r="BY158">
            <v>0</v>
          </cell>
          <cell r="BZ158">
            <v>0</v>
          </cell>
          <cell r="CA158">
            <v>0</v>
          </cell>
          <cell r="CB158">
            <v>-106.64</v>
          </cell>
          <cell r="CC158">
            <v>-106.64</v>
          </cell>
          <cell r="CD158">
            <v>6.8212102632969618E-13</v>
          </cell>
          <cell r="CE158">
            <v>-106.63999999999942</v>
          </cell>
        </row>
        <row r="159">
          <cell r="BQ159">
            <v>0</v>
          </cell>
          <cell r="BR159">
            <v>0</v>
          </cell>
          <cell r="BS159">
            <v>0</v>
          </cell>
          <cell r="BT159">
            <v>0</v>
          </cell>
          <cell r="BU159">
            <v>0</v>
          </cell>
          <cell r="BV159">
            <v>0</v>
          </cell>
          <cell r="BW159">
            <v>0</v>
          </cell>
          <cell r="BX159">
            <v>0</v>
          </cell>
          <cell r="BY159">
            <v>0</v>
          </cell>
          <cell r="BZ159">
            <v>0</v>
          </cell>
          <cell r="CA159">
            <v>0</v>
          </cell>
          <cell r="CB159">
            <v>134.08000000000001</v>
          </cell>
          <cell r="CC159">
            <v>134.08000000000001</v>
          </cell>
          <cell r="CD159">
            <v>0</v>
          </cell>
          <cell r="CE159">
            <v>134.08000000000001</v>
          </cell>
        </row>
        <row r="160">
          <cell r="BQ160">
            <v>0</v>
          </cell>
          <cell r="BR160">
            <v>0</v>
          </cell>
          <cell r="BS160">
            <v>0</v>
          </cell>
          <cell r="BT160">
            <v>0</v>
          </cell>
          <cell r="BU160">
            <v>0</v>
          </cell>
          <cell r="BV160">
            <v>0</v>
          </cell>
          <cell r="BW160">
            <v>0</v>
          </cell>
          <cell r="BX160">
            <v>0</v>
          </cell>
          <cell r="BY160">
            <v>0</v>
          </cell>
          <cell r="BZ160">
            <v>0</v>
          </cell>
          <cell r="CA160">
            <v>0</v>
          </cell>
          <cell r="CB160">
            <v>273.702</v>
          </cell>
          <cell r="CC160">
            <v>273.702</v>
          </cell>
          <cell r="CD160">
            <v>0</v>
          </cell>
          <cell r="CE160">
            <v>273.70200000000023</v>
          </cell>
        </row>
        <row r="161">
          <cell r="BQ161">
            <v>0</v>
          </cell>
          <cell r="BR161">
            <v>0</v>
          </cell>
          <cell r="BS161">
            <v>0</v>
          </cell>
          <cell r="BT161">
            <v>0</v>
          </cell>
          <cell r="BU161">
            <v>0</v>
          </cell>
          <cell r="BV161">
            <v>0</v>
          </cell>
          <cell r="BW161">
            <v>0</v>
          </cell>
          <cell r="BX161">
            <v>0</v>
          </cell>
          <cell r="BY161">
            <v>0</v>
          </cell>
          <cell r="BZ161">
            <v>0</v>
          </cell>
          <cell r="CA161">
            <v>0</v>
          </cell>
          <cell r="CB161">
            <v>-69</v>
          </cell>
          <cell r="CC161">
            <v>-69</v>
          </cell>
          <cell r="CD161">
            <v>0</v>
          </cell>
          <cell r="CE161">
            <v>-69</v>
          </cell>
        </row>
        <row r="162">
          <cell r="BQ162">
            <v>0</v>
          </cell>
          <cell r="BR162">
            <v>0</v>
          </cell>
          <cell r="BS162">
            <v>0</v>
          </cell>
          <cell r="BT162">
            <v>0</v>
          </cell>
          <cell r="BU162">
            <v>0</v>
          </cell>
          <cell r="BV162">
            <v>0</v>
          </cell>
          <cell r="BW162">
            <v>0</v>
          </cell>
          <cell r="BX162">
            <v>0</v>
          </cell>
          <cell r="BY162">
            <v>0</v>
          </cell>
          <cell r="BZ162">
            <v>0</v>
          </cell>
          <cell r="CA162">
            <v>0</v>
          </cell>
          <cell r="CB162">
            <v>-129.56</v>
          </cell>
          <cell r="CC162">
            <v>-129.56</v>
          </cell>
          <cell r="CD162">
            <v>0</v>
          </cell>
          <cell r="CE162">
            <v>-129.56</v>
          </cell>
        </row>
        <row r="163">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row>
        <row r="164">
          <cell r="BQ164">
            <v>0</v>
          </cell>
          <cell r="BR164">
            <v>0</v>
          </cell>
          <cell r="BS164">
            <v>0</v>
          </cell>
          <cell r="BT164">
            <v>0</v>
          </cell>
          <cell r="BU164">
            <v>0</v>
          </cell>
          <cell r="BV164">
            <v>0</v>
          </cell>
          <cell r="BW164">
            <v>0</v>
          </cell>
          <cell r="BX164">
            <v>0</v>
          </cell>
          <cell r="BY164">
            <v>0</v>
          </cell>
          <cell r="BZ164">
            <v>0</v>
          </cell>
          <cell r="CA164">
            <v>0</v>
          </cell>
          <cell r="CB164">
            <v>-85</v>
          </cell>
          <cell r="CC164">
            <v>-85</v>
          </cell>
          <cell r="CD164">
            <v>0</v>
          </cell>
          <cell r="CE164">
            <v>-85</v>
          </cell>
        </row>
        <row r="165">
          <cell r="BQ165">
            <v>0</v>
          </cell>
          <cell r="BR165">
            <v>0</v>
          </cell>
          <cell r="BS165">
            <v>0</v>
          </cell>
          <cell r="BT165">
            <v>0</v>
          </cell>
          <cell r="BU165">
            <v>0</v>
          </cell>
          <cell r="BV165">
            <v>0</v>
          </cell>
          <cell r="BW165">
            <v>0</v>
          </cell>
          <cell r="BX165">
            <v>0</v>
          </cell>
          <cell r="BY165">
            <v>0</v>
          </cell>
          <cell r="BZ165">
            <v>0</v>
          </cell>
          <cell r="CA165">
            <v>0</v>
          </cell>
          <cell r="CB165">
            <v>21.8</v>
          </cell>
          <cell r="CC165">
            <v>21.8</v>
          </cell>
          <cell r="CD165">
            <v>-6.8212102632969618E-13</v>
          </cell>
          <cell r="CE165">
            <v>21.799999999999272</v>
          </cell>
        </row>
        <row r="166">
          <cell r="BQ166">
            <v>0</v>
          </cell>
          <cell r="BR166">
            <v>0</v>
          </cell>
          <cell r="BS166">
            <v>0</v>
          </cell>
          <cell r="BT166">
            <v>0</v>
          </cell>
          <cell r="BU166">
            <v>0</v>
          </cell>
          <cell r="BV166">
            <v>0</v>
          </cell>
          <cell r="BW166">
            <v>0</v>
          </cell>
          <cell r="BX166">
            <v>0</v>
          </cell>
          <cell r="BY166">
            <v>0</v>
          </cell>
          <cell r="BZ166">
            <v>0</v>
          </cell>
          <cell r="CA166">
            <v>0</v>
          </cell>
          <cell r="CB166">
            <v>103.57600000000002</v>
          </cell>
          <cell r="CC166">
            <v>103.57600000000002</v>
          </cell>
          <cell r="CD166">
            <v>9.0949470177292824E-13</v>
          </cell>
          <cell r="CE166">
            <v>103.57600000000093</v>
          </cell>
        </row>
        <row r="167">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row>
        <row r="168">
          <cell r="BQ168">
            <v>0</v>
          </cell>
          <cell r="BR168">
            <v>0</v>
          </cell>
          <cell r="BS168">
            <v>0</v>
          </cell>
          <cell r="BT168">
            <v>0</v>
          </cell>
          <cell r="BU168">
            <v>0</v>
          </cell>
          <cell r="BV168">
            <v>0</v>
          </cell>
          <cell r="BW168">
            <v>0</v>
          </cell>
          <cell r="BX168">
            <v>0</v>
          </cell>
          <cell r="BY168">
            <v>0</v>
          </cell>
          <cell r="BZ168">
            <v>0</v>
          </cell>
          <cell r="CA168">
            <v>0</v>
          </cell>
          <cell r="CB168">
            <v>91.72</v>
          </cell>
          <cell r="CC168">
            <v>91.72</v>
          </cell>
          <cell r="CD168">
            <v>0</v>
          </cell>
          <cell r="CE168">
            <v>91.72</v>
          </cell>
        </row>
        <row r="169">
          <cell r="BQ169">
            <v>0</v>
          </cell>
          <cell r="BR169">
            <v>0</v>
          </cell>
          <cell r="BS169">
            <v>0</v>
          </cell>
          <cell r="BT169">
            <v>0</v>
          </cell>
          <cell r="BU169">
            <v>0</v>
          </cell>
          <cell r="BV169">
            <v>0</v>
          </cell>
          <cell r="BW169">
            <v>0</v>
          </cell>
          <cell r="BX169">
            <v>0</v>
          </cell>
          <cell r="BY169">
            <v>0</v>
          </cell>
          <cell r="BZ169">
            <v>0</v>
          </cell>
          <cell r="CA169">
            <v>0</v>
          </cell>
          <cell r="CB169">
            <v>61093.72</v>
          </cell>
          <cell r="CC169">
            <v>61093.72</v>
          </cell>
          <cell r="CD169">
            <v>-2.3283064365386963E-10</v>
          </cell>
          <cell r="CE169">
            <v>61093.719999999739</v>
          </cell>
        </row>
        <row r="170">
          <cell r="BQ170">
            <v>0</v>
          </cell>
          <cell r="BR170">
            <v>0</v>
          </cell>
          <cell r="BS170">
            <v>0</v>
          </cell>
          <cell r="BT170">
            <v>0</v>
          </cell>
          <cell r="BU170">
            <v>0</v>
          </cell>
          <cell r="BV170">
            <v>0</v>
          </cell>
          <cell r="BW170">
            <v>0</v>
          </cell>
          <cell r="BX170">
            <v>0</v>
          </cell>
          <cell r="BY170">
            <v>0</v>
          </cell>
          <cell r="BZ170">
            <v>0</v>
          </cell>
          <cell r="CA170">
            <v>0</v>
          </cell>
          <cell r="CB170">
            <v>-59721</v>
          </cell>
          <cell r="CC170">
            <v>-59721</v>
          </cell>
          <cell r="CD170">
            <v>0</v>
          </cell>
          <cell r="CE170">
            <v>-59721</v>
          </cell>
        </row>
        <row r="171">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row>
        <row r="172">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row>
        <row r="173">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row>
        <row r="174">
          <cell r="BQ174">
            <v>0</v>
          </cell>
          <cell r="BR174">
            <v>0</v>
          </cell>
          <cell r="BS174">
            <v>0</v>
          </cell>
          <cell r="BT174">
            <v>0</v>
          </cell>
          <cell r="BU174">
            <v>0</v>
          </cell>
          <cell r="BV174">
            <v>0</v>
          </cell>
          <cell r="BW174">
            <v>0</v>
          </cell>
          <cell r="BX174">
            <v>0</v>
          </cell>
          <cell r="BY174">
            <v>0</v>
          </cell>
          <cell r="BZ174">
            <v>0</v>
          </cell>
          <cell r="CA174">
            <v>0</v>
          </cell>
          <cell r="CB174">
            <v>3526.1000000000058</v>
          </cell>
          <cell r="CC174">
            <v>3526.1000000000058</v>
          </cell>
          <cell r="CD174">
            <v>0</v>
          </cell>
          <cell r="CE174">
            <v>3526.1000000000058</v>
          </cell>
        </row>
        <row r="175">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row>
        <row r="176">
          <cell r="BQ176">
            <v>0</v>
          </cell>
          <cell r="BR176">
            <v>0</v>
          </cell>
          <cell r="BS176">
            <v>0</v>
          </cell>
          <cell r="BT176">
            <v>0</v>
          </cell>
          <cell r="BU176">
            <v>0</v>
          </cell>
          <cell r="BV176">
            <v>0</v>
          </cell>
          <cell r="BW176">
            <v>0</v>
          </cell>
          <cell r="BX176">
            <v>0</v>
          </cell>
          <cell r="BY176">
            <v>0</v>
          </cell>
          <cell r="BZ176">
            <v>0</v>
          </cell>
          <cell r="CA176">
            <v>0</v>
          </cell>
          <cell r="CB176">
            <v>2.6193447411060333E-10</v>
          </cell>
          <cell r="CC176">
            <v>2.6193447411060333E-10</v>
          </cell>
          <cell r="CD176">
            <v>-1.7462298274040222E-9</v>
          </cell>
          <cell r="CE176">
            <v>-1.4842953532934189E-9</v>
          </cell>
        </row>
        <row r="177">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row>
        <row r="178">
          <cell r="BQ178">
            <v>37987</v>
          </cell>
          <cell r="BR178">
            <v>38018</v>
          </cell>
          <cell r="BS178">
            <v>38047</v>
          </cell>
          <cell r="BT178">
            <v>38078</v>
          </cell>
          <cell r="BU178">
            <v>38108</v>
          </cell>
          <cell r="BV178">
            <v>38139</v>
          </cell>
          <cell r="BW178">
            <v>38169</v>
          </cell>
          <cell r="BX178">
            <v>38200</v>
          </cell>
          <cell r="BY178">
            <v>38231</v>
          </cell>
          <cell r="BZ178">
            <v>38261</v>
          </cell>
          <cell r="CA178">
            <v>38292</v>
          </cell>
          <cell r="CB178">
            <v>38322</v>
          </cell>
          <cell r="CC178" t="str">
            <v>YTD</v>
          </cell>
          <cell r="CD178" t="str">
            <v xml:space="preserve">Frcst </v>
          </cell>
          <cell r="CE178" t="str">
            <v xml:space="preserve">Total </v>
          </cell>
        </row>
        <row r="179">
          <cell r="BQ179">
            <v>0</v>
          </cell>
          <cell r="BR179">
            <v>0</v>
          </cell>
          <cell r="BS179">
            <v>0</v>
          </cell>
          <cell r="BT179">
            <v>0</v>
          </cell>
          <cell r="BU179">
            <v>0</v>
          </cell>
          <cell r="BV179">
            <v>0</v>
          </cell>
          <cell r="BW179">
            <v>0</v>
          </cell>
          <cell r="BX179">
            <v>0</v>
          </cell>
          <cell r="BY179">
            <v>0</v>
          </cell>
          <cell r="BZ179">
            <v>0</v>
          </cell>
          <cell r="CA179">
            <v>0</v>
          </cell>
          <cell r="CB179">
            <v>1146.5899999999674</v>
          </cell>
          <cell r="CC179">
            <v>1146.5899999999674</v>
          </cell>
          <cell r="CD179">
            <v>-1.1641532182693481E-10</v>
          </cell>
          <cell r="CE179">
            <v>1146.589999999851</v>
          </cell>
        </row>
        <row r="180">
          <cell r="BQ180">
            <v>0</v>
          </cell>
          <cell r="BR180">
            <v>0</v>
          </cell>
          <cell r="BS180">
            <v>0</v>
          </cell>
          <cell r="BT180">
            <v>0</v>
          </cell>
          <cell r="BU180">
            <v>0</v>
          </cell>
          <cell r="BV180">
            <v>0</v>
          </cell>
          <cell r="BW180">
            <v>0</v>
          </cell>
          <cell r="BX180">
            <v>0</v>
          </cell>
          <cell r="BY180">
            <v>0</v>
          </cell>
          <cell r="BZ180">
            <v>0</v>
          </cell>
          <cell r="CA180">
            <v>0</v>
          </cell>
          <cell r="CB180">
            <v>470</v>
          </cell>
          <cell r="CC180">
            <v>470</v>
          </cell>
          <cell r="CD180">
            <v>0</v>
          </cell>
          <cell r="CE180">
            <v>470</v>
          </cell>
        </row>
        <row r="181">
          <cell r="BQ181">
            <v>0</v>
          </cell>
          <cell r="BR181">
            <v>0</v>
          </cell>
          <cell r="BS181">
            <v>0</v>
          </cell>
          <cell r="BT181">
            <v>0</v>
          </cell>
          <cell r="BU181">
            <v>0</v>
          </cell>
          <cell r="BV181">
            <v>0</v>
          </cell>
          <cell r="BW181">
            <v>0</v>
          </cell>
          <cell r="BX181">
            <v>0</v>
          </cell>
          <cell r="BY181">
            <v>0</v>
          </cell>
          <cell r="BZ181">
            <v>0</v>
          </cell>
          <cell r="CA181">
            <v>0</v>
          </cell>
          <cell r="CB181">
            <v>-3487.2600000000093</v>
          </cell>
          <cell r="CC181">
            <v>-3487.2600000000093</v>
          </cell>
          <cell r="CD181">
            <v>0</v>
          </cell>
          <cell r="CE181">
            <v>-3487.2600000000093</v>
          </cell>
        </row>
        <row r="182">
          <cell r="BQ182">
            <v>0</v>
          </cell>
          <cell r="BR182">
            <v>0</v>
          </cell>
          <cell r="BS182">
            <v>0</v>
          </cell>
          <cell r="BT182">
            <v>0</v>
          </cell>
          <cell r="BU182">
            <v>0</v>
          </cell>
          <cell r="BV182">
            <v>0</v>
          </cell>
          <cell r="BW182">
            <v>0</v>
          </cell>
          <cell r="BX182">
            <v>0</v>
          </cell>
          <cell r="BY182">
            <v>0</v>
          </cell>
          <cell r="BZ182">
            <v>0</v>
          </cell>
          <cell r="CA182">
            <v>0</v>
          </cell>
          <cell r="CB182">
            <v>-810.6820000000298</v>
          </cell>
          <cell r="CC182">
            <v>-810.6820000000298</v>
          </cell>
          <cell r="CD182">
            <v>9.3132257461547852E-10</v>
          </cell>
          <cell r="CE182">
            <v>-810.68199999909848</v>
          </cell>
        </row>
        <row r="183">
          <cell r="BQ183">
            <v>0</v>
          </cell>
          <cell r="BR183">
            <v>0</v>
          </cell>
          <cell r="BS183">
            <v>0</v>
          </cell>
          <cell r="BT183">
            <v>0</v>
          </cell>
          <cell r="BU183">
            <v>0</v>
          </cell>
          <cell r="BV183">
            <v>0</v>
          </cell>
          <cell r="BW183">
            <v>0</v>
          </cell>
          <cell r="BX183">
            <v>0</v>
          </cell>
          <cell r="BY183">
            <v>0</v>
          </cell>
          <cell r="BZ183">
            <v>0</v>
          </cell>
          <cell r="CA183">
            <v>0</v>
          </cell>
          <cell r="CB183">
            <v>64619.819999999949</v>
          </cell>
          <cell r="CC183">
            <v>64619.819999999949</v>
          </cell>
          <cell r="CD183">
            <v>3.4924596548080444E-10</v>
          </cell>
          <cell r="CE183">
            <v>64619.820000000298</v>
          </cell>
        </row>
        <row r="184">
          <cell r="BQ184">
            <v>0</v>
          </cell>
          <cell r="BR184">
            <v>0</v>
          </cell>
          <cell r="BS184">
            <v>0</v>
          </cell>
          <cell r="BT184">
            <v>0</v>
          </cell>
          <cell r="BU184">
            <v>0</v>
          </cell>
          <cell r="BV184">
            <v>0</v>
          </cell>
          <cell r="BW184">
            <v>0</v>
          </cell>
          <cell r="BX184">
            <v>0</v>
          </cell>
          <cell r="BY184">
            <v>0</v>
          </cell>
          <cell r="BZ184">
            <v>0</v>
          </cell>
          <cell r="CA184">
            <v>0</v>
          </cell>
          <cell r="CB184">
            <v>-59721</v>
          </cell>
          <cell r="CC184">
            <v>-59721</v>
          </cell>
          <cell r="CD184">
            <v>0</v>
          </cell>
          <cell r="CE184">
            <v>-59721</v>
          </cell>
        </row>
        <row r="185">
          <cell r="BQ185">
            <v>0</v>
          </cell>
          <cell r="BR185">
            <v>0</v>
          </cell>
          <cell r="BS185">
            <v>0</v>
          </cell>
          <cell r="BT185">
            <v>0</v>
          </cell>
          <cell r="BU185">
            <v>0</v>
          </cell>
          <cell r="BV185">
            <v>0</v>
          </cell>
          <cell r="BW185">
            <v>0</v>
          </cell>
          <cell r="BX185">
            <v>0</v>
          </cell>
          <cell r="BY185">
            <v>0</v>
          </cell>
          <cell r="BZ185">
            <v>0</v>
          </cell>
          <cell r="CA185">
            <v>0</v>
          </cell>
          <cell r="CB185">
            <v>-2217.4679999998771</v>
          </cell>
          <cell r="CC185">
            <v>-2217.4679999998771</v>
          </cell>
          <cell r="CD185">
            <v>1.3969838619232178E-9</v>
          </cell>
          <cell r="CE185">
            <v>-2217.4679999984801</v>
          </cell>
        </row>
        <row r="186">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3.7252902984619141E-9</v>
          </cell>
          <cell r="CE186">
            <v>3.7252902984619141E-9</v>
          </cell>
        </row>
        <row r="187">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row>
        <row r="188">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row>
        <row r="189">
          <cell r="BQ189">
            <v>37987</v>
          </cell>
          <cell r="BR189">
            <v>38018</v>
          </cell>
          <cell r="BS189">
            <v>38047</v>
          </cell>
          <cell r="BT189">
            <v>38078</v>
          </cell>
          <cell r="BU189">
            <v>38108</v>
          </cell>
          <cell r="BV189">
            <v>38139</v>
          </cell>
          <cell r="BW189">
            <v>38169</v>
          </cell>
          <cell r="BX189">
            <v>38200</v>
          </cell>
          <cell r="BY189">
            <v>38231</v>
          </cell>
          <cell r="BZ189">
            <v>38261</v>
          </cell>
          <cell r="CA189">
            <v>38292</v>
          </cell>
          <cell r="CB189">
            <v>38322</v>
          </cell>
          <cell r="CC189" t="str">
            <v>YTD</v>
          </cell>
          <cell r="CD189" t="str">
            <v xml:space="preserve">Frcst </v>
          </cell>
          <cell r="CE189" t="str">
            <v xml:space="preserve">Total </v>
          </cell>
        </row>
        <row r="190">
          <cell r="BQ190">
            <v>0</v>
          </cell>
          <cell r="BR190">
            <v>0</v>
          </cell>
          <cell r="BS190">
            <v>0</v>
          </cell>
          <cell r="BT190">
            <v>0</v>
          </cell>
          <cell r="BU190">
            <v>0</v>
          </cell>
          <cell r="BV190">
            <v>0</v>
          </cell>
          <cell r="BW190">
            <v>0</v>
          </cell>
          <cell r="BX190">
            <v>0</v>
          </cell>
          <cell r="BY190">
            <v>0</v>
          </cell>
          <cell r="BZ190">
            <v>0</v>
          </cell>
          <cell r="CA190">
            <v>0</v>
          </cell>
          <cell r="CB190">
            <v>45.764963000000002</v>
          </cell>
          <cell r="CC190">
            <v>45.764963000000002</v>
          </cell>
          <cell r="CD190">
            <v>0</v>
          </cell>
          <cell r="CE190">
            <v>45.764962999999966</v>
          </cell>
        </row>
        <row r="191">
          <cell r="BQ191">
            <v>0</v>
          </cell>
          <cell r="BR191">
            <v>0</v>
          </cell>
          <cell r="BS191">
            <v>0</v>
          </cell>
          <cell r="BT191">
            <v>0</v>
          </cell>
          <cell r="BU191">
            <v>0</v>
          </cell>
          <cell r="BV191">
            <v>0</v>
          </cell>
          <cell r="BW191">
            <v>0</v>
          </cell>
          <cell r="BX191">
            <v>0</v>
          </cell>
          <cell r="BY191">
            <v>0</v>
          </cell>
          <cell r="BZ191">
            <v>0</v>
          </cell>
          <cell r="CA191">
            <v>0</v>
          </cell>
          <cell r="CB191">
            <v>22.004999999999999</v>
          </cell>
          <cell r="CC191">
            <v>22.004999999999999</v>
          </cell>
          <cell r="CD191">
            <v>0</v>
          </cell>
          <cell r="CE191">
            <v>22.004999999999999</v>
          </cell>
        </row>
        <row r="192">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row>
        <row r="193">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row>
        <row r="194">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row>
        <row r="195">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row>
        <row r="196">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row>
        <row r="197">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row>
        <row r="198">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row>
        <row r="199">
          <cell r="BQ199">
            <v>0</v>
          </cell>
          <cell r="BR199">
            <v>0</v>
          </cell>
          <cell r="BS199">
            <v>0</v>
          </cell>
          <cell r="BT199">
            <v>0</v>
          </cell>
          <cell r="BU199">
            <v>0</v>
          </cell>
          <cell r="BV199">
            <v>0</v>
          </cell>
          <cell r="BW199">
            <v>0</v>
          </cell>
          <cell r="BX199">
            <v>0</v>
          </cell>
          <cell r="BY199">
            <v>0</v>
          </cell>
          <cell r="BZ199">
            <v>0</v>
          </cell>
          <cell r="CA199">
            <v>0</v>
          </cell>
          <cell r="CB199">
            <v>-3.3333333334439885E-4</v>
          </cell>
          <cell r="CC199">
            <v>-3.3333333334439885E-4</v>
          </cell>
          <cell r="CD199">
            <v>1.7053025658242404E-13</v>
          </cell>
          <cell r="CE199">
            <v>-3.333333331738686E-4</v>
          </cell>
        </row>
        <row r="200">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row>
        <row r="201">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row>
        <row r="202">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row>
        <row r="203">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row>
        <row r="204">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row>
        <row r="205">
          <cell r="BQ205">
            <v>0</v>
          </cell>
          <cell r="BR205">
            <v>0</v>
          </cell>
          <cell r="BS205">
            <v>0</v>
          </cell>
          <cell r="BT205">
            <v>0</v>
          </cell>
          <cell r="BU205">
            <v>0</v>
          </cell>
          <cell r="BV205">
            <v>0</v>
          </cell>
          <cell r="BW205">
            <v>0</v>
          </cell>
          <cell r="BX205">
            <v>0</v>
          </cell>
          <cell r="BY205">
            <v>0</v>
          </cell>
          <cell r="BZ205">
            <v>0</v>
          </cell>
          <cell r="CA205">
            <v>0</v>
          </cell>
          <cell r="CB205">
            <v>-836.95244647999971</v>
          </cell>
          <cell r="CC205">
            <v>-836.95244647999971</v>
          </cell>
          <cell r="CD205">
            <v>-1.8189894035458565E-12</v>
          </cell>
          <cell r="CE205">
            <v>-836.95244648000153</v>
          </cell>
        </row>
        <row r="206">
          <cell r="BQ206">
            <v>0</v>
          </cell>
          <cell r="BR206">
            <v>0</v>
          </cell>
          <cell r="BS206">
            <v>0</v>
          </cell>
          <cell r="BT206">
            <v>0</v>
          </cell>
          <cell r="BU206">
            <v>0</v>
          </cell>
          <cell r="BV206">
            <v>0</v>
          </cell>
          <cell r="BW206">
            <v>0</v>
          </cell>
          <cell r="BX206">
            <v>0</v>
          </cell>
          <cell r="BY206">
            <v>0</v>
          </cell>
          <cell r="BZ206">
            <v>0</v>
          </cell>
          <cell r="CA206">
            <v>0</v>
          </cell>
          <cell r="CB206">
            <v>-1059.7268924999962</v>
          </cell>
          <cell r="CC206">
            <v>-1059.7268924999962</v>
          </cell>
          <cell r="CD206">
            <v>0</v>
          </cell>
          <cell r="CE206">
            <v>-1059.7268924999953</v>
          </cell>
        </row>
        <row r="207">
          <cell r="BQ207">
            <v>0</v>
          </cell>
          <cell r="BR207">
            <v>0</v>
          </cell>
          <cell r="BS207">
            <v>0</v>
          </cell>
          <cell r="BT207">
            <v>0</v>
          </cell>
          <cell r="BU207">
            <v>0</v>
          </cell>
          <cell r="BV207">
            <v>0</v>
          </cell>
          <cell r="BW207">
            <v>0</v>
          </cell>
          <cell r="BX207">
            <v>0</v>
          </cell>
          <cell r="BY207">
            <v>0</v>
          </cell>
          <cell r="BZ207">
            <v>0</v>
          </cell>
          <cell r="CA207">
            <v>0</v>
          </cell>
          <cell r="CB207">
            <v>3.8999999999987267E-2</v>
          </cell>
          <cell r="CC207">
            <v>3.8999999999987267E-2</v>
          </cell>
          <cell r="CD207">
            <v>6.8212102632969618E-13</v>
          </cell>
          <cell r="CE207">
            <v>3.9000000000669388E-2</v>
          </cell>
        </row>
        <row r="208">
          <cell r="BQ208">
            <v>0</v>
          </cell>
          <cell r="BR208">
            <v>0</v>
          </cell>
          <cell r="BS208">
            <v>0</v>
          </cell>
          <cell r="BT208">
            <v>0</v>
          </cell>
          <cell r="BU208">
            <v>0</v>
          </cell>
          <cell r="BV208">
            <v>0</v>
          </cell>
          <cell r="BW208">
            <v>0</v>
          </cell>
          <cell r="BX208">
            <v>0</v>
          </cell>
          <cell r="BY208">
            <v>0</v>
          </cell>
          <cell r="BZ208">
            <v>0</v>
          </cell>
          <cell r="CA208">
            <v>0</v>
          </cell>
          <cell r="CB208">
            <v>-44.512000000000285</v>
          </cell>
          <cell r="CC208">
            <v>-44.512000000000285</v>
          </cell>
          <cell r="CD208">
            <v>1.0231815394945443E-12</v>
          </cell>
          <cell r="CE208">
            <v>-44.511999999999261</v>
          </cell>
        </row>
        <row r="209">
          <cell r="BQ209">
            <v>0</v>
          </cell>
          <cell r="BR209">
            <v>0</v>
          </cell>
          <cell r="BS209">
            <v>0</v>
          </cell>
          <cell r="BT209">
            <v>0</v>
          </cell>
          <cell r="BU209">
            <v>0</v>
          </cell>
          <cell r="BV209">
            <v>0</v>
          </cell>
          <cell r="BW209">
            <v>0</v>
          </cell>
          <cell r="BX209">
            <v>0</v>
          </cell>
          <cell r="BY209">
            <v>0</v>
          </cell>
          <cell r="BZ209">
            <v>0</v>
          </cell>
          <cell r="CA209">
            <v>0</v>
          </cell>
          <cell r="CB209">
            <v>23.54400000000004</v>
          </cell>
          <cell r="CC209">
            <v>23.54400000000004</v>
          </cell>
          <cell r="CD209">
            <v>-1.7053025658242404E-13</v>
          </cell>
          <cell r="CE209">
            <v>23.543999999999869</v>
          </cell>
        </row>
        <row r="210">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row>
        <row r="211">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row>
        <row r="212">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row>
        <row r="213">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row>
        <row r="214">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row>
        <row r="215">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row>
        <row r="216">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row>
        <row r="217">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row>
        <row r="218">
          <cell r="BQ218">
            <v>0</v>
          </cell>
          <cell r="BR218">
            <v>0</v>
          </cell>
          <cell r="BS218">
            <v>0</v>
          </cell>
          <cell r="BT218">
            <v>0</v>
          </cell>
          <cell r="BU218">
            <v>0</v>
          </cell>
          <cell r="BV218">
            <v>0</v>
          </cell>
          <cell r="BW218">
            <v>0</v>
          </cell>
          <cell r="BX218">
            <v>0</v>
          </cell>
          <cell r="BY218">
            <v>0</v>
          </cell>
          <cell r="BZ218">
            <v>0</v>
          </cell>
          <cell r="CA218">
            <v>0</v>
          </cell>
          <cell r="CB218">
            <v>-85.873000000000005</v>
          </cell>
          <cell r="CC218">
            <v>-85.873000000000005</v>
          </cell>
          <cell r="CD218">
            <v>4.1211478674085811E-13</v>
          </cell>
          <cell r="CE218">
            <v>-85.872999999999593</v>
          </cell>
        </row>
        <row r="219">
          <cell r="BQ219">
            <v>0</v>
          </cell>
          <cell r="BR219">
            <v>0</v>
          </cell>
          <cell r="BS219">
            <v>0</v>
          </cell>
          <cell r="BT219">
            <v>0</v>
          </cell>
          <cell r="BU219">
            <v>0</v>
          </cell>
          <cell r="BV219">
            <v>0</v>
          </cell>
          <cell r="BW219">
            <v>0</v>
          </cell>
          <cell r="BX219">
            <v>0</v>
          </cell>
          <cell r="BY219">
            <v>0</v>
          </cell>
          <cell r="BZ219">
            <v>0</v>
          </cell>
          <cell r="CA219">
            <v>0</v>
          </cell>
          <cell r="CB219">
            <v>283.66250000000002</v>
          </cell>
          <cell r="CC219">
            <v>283.66250000000002</v>
          </cell>
          <cell r="CD219">
            <v>0</v>
          </cell>
          <cell r="CE219">
            <v>283.66249999999945</v>
          </cell>
        </row>
        <row r="220">
          <cell r="BQ220">
            <v>0</v>
          </cell>
          <cell r="BR220">
            <v>0</v>
          </cell>
          <cell r="BS220">
            <v>0</v>
          </cell>
          <cell r="BT220">
            <v>0</v>
          </cell>
          <cell r="BU220">
            <v>0</v>
          </cell>
          <cell r="BV220">
            <v>0</v>
          </cell>
          <cell r="BW220">
            <v>0</v>
          </cell>
          <cell r="BX220">
            <v>0</v>
          </cell>
          <cell r="BY220">
            <v>0</v>
          </cell>
          <cell r="BZ220">
            <v>0</v>
          </cell>
          <cell r="CA220">
            <v>0</v>
          </cell>
          <cell r="CB220">
            <v>7.0000000000000284E-2</v>
          </cell>
          <cell r="CC220">
            <v>7.0000000000000284E-2</v>
          </cell>
          <cell r="CD220">
            <v>-7.1054273576010019E-15</v>
          </cell>
          <cell r="CE220">
            <v>6.9999999999993179E-2</v>
          </cell>
        </row>
        <row r="221">
          <cell r="BQ221">
            <v>0</v>
          </cell>
          <cell r="BR221">
            <v>0</v>
          </cell>
          <cell r="BS221">
            <v>0</v>
          </cell>
          <cell r="BT221">
            <v>0</v>
          </cell>
          <cell r="BU221">
            <v>0</v>
          </cell>
          <cell r="BV221">
            <v>0</v>
          </cell>
          <cell r="BW221">
            <v>0</v>
          </cell>
          <cell r="BX221">
            <v>0</v>
          </cell>
          <cell r="BY221">
            <v>0</v>
          </cell>
          <cell r="BZ221">
            <v>0</v>
          </cell>
          <cell r="CA221">
            <v>0</v>
          </cell>
          <cell r="CB221">
            <v>-76.431999999999988</v>
          </cell>
          <cell r="CC221">
            <v>-76.431999999999988</v>
          </cell>
          <cell r="CD221">
            <v>1.9895196601282805E-13</v>
          </cell>
          <cell r="CE221">
            <v>-76.431999999999789</v>
          </cell>
        </row>
        <row r="222">
          <cell r="BQ222">
            <v>0</v>
          </cell>
          <cell r="BR222">
            <v>0</v>
          </cell>
          <cell r="BS222">
            <v>0</v>
          </cell>
          <cell r="BT222">
            <v>0</v>
          </cell>
          <cell r="BU222">
            <v>0</v>
          </cell>
          <cell r="BV222">
            <v>0</v>
          </cell>
          <cell r="BW222">
            <v>0</v>
          </cell>
          <cell r="BX222">
            <v>0</v>
          </cell>
          <cell r="BY222">
            <v>0</v>
          </cell>
          <cell r="BZ222">
            <v>0</v>
          </cell>
          <cell r="CA222">
            <v>0</v>
          </cell>
          <cell r="CB222">
            <v>-0.28300000000000125</v>
          </cell>
          <cell r="CC222">
            <v>-0.28300000000000125</v>
          </cell>
          <cell r="CD222">
            <v>-1.4210854715202004E-14</v>
          </cell>
          <cell r="CE222">
            <v>-0.28300000000001546</v>
          </cell>
        </row>
        <row r="223">
          <cell r="BQ223">
            <v>0</v>
          </cell>
          <cell r="BR223">
            <v>0</v>
          </cell>
          <cell r="BS223">
            <v>0</v>
          </cell>
          <cell r="BT223">
            <v>0</v>
          </cell>
          <cell r="BU223">
            <v>0</v>
          </cell>
          <cell r="BV223">
            <v>0</v>
          </cell>
          <cell r="BW223">
            <v>0</v>
          </cell>
          <cell r="BX223">
            <v>0</v>
          </cell>
          <cell r="BY223">
            <v>0</v>
          </cell>
          <cell r="BZ223">
            <v>0</v>
          </cell>
          <cell r="CA223">
            <v>0</v>
          </cell>
          <cell r="CB223">
            <v>263.74600000000009</v>
          </cell>
          <cell r="CC223">
            <v>263.74600000000009</v>
          </cell>
          <cell r="CD223">
            <v>-9.0949470177292824E-13</v>
          </cell>
          <cell r="CE223">
            <v>263.74599999999919</v>
          </cell>
        </row>
        <row r="224">
          <cell r="BQ224">
            <v>0</v>
          </cell>
          <cell r="BR224">
            <v>0</v>
          </cell>
          <cell r="BS224">
            <v>0</v>
          </cell>
          <cell r="BT224">
            <v>0</v>
          </cell>
          <cell r="BU224">
            <v>0</v>
          </cell>
          <cell r="BV224">
            <v>0</v>
          </cell>
          <cell r="BW224">
            <v>0</v>
          </cell>
          <cell r="BX224">
            <v>0</v>
          </cell>
          <cell r="BY224">
            <v>0</v>
          </cell>
          <cell r="BZ224">
            <v>0</v>
          </cell>
          <cell r="CA224">
            <v>0</v>
          </cell>
          <cell r="CB224">
            <v>283.86391304692688</v>
          </cell>
          <cell r="CC224">
            <v>283.86391304692688</v>
          </cell>
          <cell r="CD224">
            <v>-3.1832314562052488E-12</v>
          </cell>
          <cell r="CE224">
            <v>283.8639130469237</v>
          </cell>
        </row>
        <row r="225">
          <cell r="BQ225">
            <v>0</v>
          </cell>
          <cell r="BR225">
            <v>0</v>
          </cell>
          <cell r="BS225">
            <v>0</v>
          </cell>
          <cell r="BT225">
            <v>0</v>
          </cell>
          <cell r="BU225">
            <v>0</v>
          </cell>
          <cell r="BV225">
            <v>0</v>
          </cell>
          <cell r="BW225">
            <v>0</v>
          </cell>
          <cell r="BX225">
            <v>0</v>
          </cell>
          <cell r="BY225">
            <v>0</v>
          </cell>
          <cell r="BZ225">
            <v>0</v>
          </cell>
          <cell r="CA225">
            <v>0</v>
          </cell>
          <cell r="CB225">
            <v>-75.595315552874922</v>
          </cell>
          <cell r="CC225">
            <v>-75.595315552874922</v>
          </cell>
          <cell r="CD225">
            <v>0</v>
          </cell>
          <cell r="CE225">
            <v>-75.595315552874922</v>
          </cell>
        </row>
        <row r="226">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row>
        <row r="227">
          <cell r="BQ227">
            <v>0</v>
          </cell>
          <cell r="BR227">
            <v>0</v>
          </cell>
          <cell r="BS227">
            <v>0</v>
          </cell>
          <cell r="BT227">
            <v>0</v>
          </cell>
          <cell r="BU227">
            <v>0</v>
          </cell>
          <cell r="BV227">
            <v>0</v>
          </cell>
          <cell r="BW227">
            <v>0</v>
          </cell>
          <cell r="BX227">
            <v>0</v>
          </cell>
          <cell r="BY227">
            <v>0</v>
          </cell>
          <cell r="BZ227">
            <v>0</v>
          </cell>
          <cell r="CA227">
            <v>-58.08</v>
          </cell>
          <cell r="CB227">
            <v>-60.015999999999991</v>
          </cell>
          <cell r="CC227">
            <v>-118.09599999999999</v>
          </cell>
          <cell r="CD227">
            <v>0</v>
          </cell>
          <cell r="CE227">
            <v>-118.09599999999999</v>
          </cell>
        </row>
        <row r="228">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row>
        <row r="229">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row>
        <row r="230">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row>
        <row r="231">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row>
        <row r="232">
          <cell r="BQ232">
            <v>0</v>
          </cell>
          <cell r="BR232">
            <v>0</v>
          </cell>
          <cell r="BS232">
            <v>0</v>
          </cell>
          <cell r="BT232">
            <v>0</v>
          </cell>
          <cell r="BU232">
            <v>0</v>
          </cell>
          <cell r="BV232">
            <v>0</v>
          </cell>
          <cell r="BW232">
            <v>0</v>
          </cell>
          <cell r="BX232">
            <v>0</v>
          </cell>
          <cell r="BY232">
            <v>0</v>
          </cell>
          <cell r="BZ232">
            <v>0</v>
          </cell>
          <cell r="CA232">
            <v>-58.079999999998108</v>
          </cell>
          <cell r="CB232">
            <v>-1316.6956118192757</v>
          </cell>
          <cell r="CC232">
            <v>-1374.7756118192738</v>
          </cell>
          <cell r="CD232">
            <v>4.0017766878008842E-11</v>
          </cell>
          <cell r="CE232">
            <v>-1374.7756118192337</v>
          </cell>
        </row>
        <row r="233">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row>
        <row r="234">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row>
        <row r="235">
          <cell r="BQ235">
            <v>0</v>
          </cell>
          <cell r="BR235">
            <v>0</v>
          </cell>
          <cell r="BS235">
            <v>0</v>
          </cell>
          <cell r="BT235">
            <v>0</v>
          </cell>
          <cell r="BU235">
            <v>0</v>
          </cell>
          <cell r="BV235">
            <v>0</v>
          </cell>
          <cell r="BW235">
            <v>0</v>
          </cell>
          <cell r="BX235">
            <v>0</v>
          </cell>
          <cell r="BY235">
            <v>0</v>
          </cell>
          <cell r="BZ235">
            <v>0</v>
          </cell>
          <cell r="CA235">
            <v>0</v>
          </cell>
          <cell r="CB235">
            <v>67.769963000000075</v>
          </cell>
          <cell r="CC235">
            <v>67.769963000000075</v>
          </cell>
          <cell r="CD235">
            <v>5.6843418860808015E-13</v>
          </cell>
          <cell r="CE235">
            <v>67.769963000000644</v>
          </cell>
        </row>
        <row r="236">
          <cell r="BQ236">
            <v>0</v>
          </cell>
          <cell r="BR236">
            <v>0</v>
          </cell>
          <cell r="BS236">
            <v>0</v>
          </cell>
          <cell r="BT236">
            <v>0</v>
          </cell>
          <cell r="BU236">
            <v>0</v>
          </cell>
          <cell r="BV236">
            <v>0</v>
          </cell>
          <cell r="BW236">
            <v>0</v>
          </cell>
          <cell r="BX236">
            <v>0</v>
          </cell>
          <cell r="BY236">
            <v>0</v>
          </cell>
          <cell r="BZ236">
            <v>0</v>
          </cell>
          <cell r="CA236">
            <v>0</v>
          </cell>
          <cell r="CB236">
            <v>-3.3333333334439885E-4</v>
          </cell>
          <cell r="CC236">
            <v>-3.3333333334439885E-4</v>
          </cell>
          <cell r="CD236">
            <v>3.979039320256561E-13</v>
          </cell>
          <cell r="CE236">
            <v>-3.3333333294649492E-4</v>
          </cell>
        </row>
        <row r="237">
          <cell r="BQ237">
            <v>0</v>
          </cell>
          <cell r="BR237">
            <v>0</v>
          </cell>
          <cell r="BS237">
            <v>0</v>
          </cell>
          <cell r="BT237">
            <v>0</v>
          </cell>
          <cell r="BU237">
            <v>0</v>
          </cell>
          <cell r="BV237">
            <v>0</v>
          </cell>
          <cell r="BW237">
            <v>0</v>
          </cell>
          <cell r="BX237">
            <v>0</v>
          </cell>
          <cell r="BY237">
            <v>0</v>
          </cell>
          <cell r="BZ237">
            <v>0</v>
          </cell>
          <cell r="CA237">
            <v>0</v>
          </cell>
          <cell r="CB237">
            <v>-1719.818838979998</v>
          </cell>
          <cell r="CC237">
            <v>-1719.818838979998</v>
          </cell>
          <cell r="CD237">
            <v>-7.2759576141834259E-12</v>
          </cell>
          <cell r="CE237">
            <v>-1719.8188389800052</v>
          </cell>
        </row>
        <row r="238">
          <cell r="BQ238">
            <v>0</v>
          </cell>
          <cell r="BR238">
            <v>0</v>
          </cell>
          <cell r="BS238">
            <v>0</v>
          </cell>
          <cell r="BT238">
            <v>0</v>
          </cell>
          <cell r="BU238">
            <v>0</v>
          </cell>
          <cell r="BV238">
            <v>0</v>
          </cell>
          <cell r="BW238">
            <v>0</v>
          </cell>
          <cell r="BX238">
            <v>0</v>
          </cell>
          <cell r="BY238">
            <v>0</v>
          </cell>
          <cell r="BZ238">
            <v>0</v>
          </cell>
          <cell r="CA238">
            <v>0</v>
          </cell>
          <cell r="CB238">
            <v>187.10100000000023</v>
          </cell>
          <cell r="CC238">
            <v>187.10100000000023</v>
          </cell>
          <cell r="CD238">
            <v>-5.6843418860808015E-13</v>
          </cell>
          <cell r="CE238">
            <v>187.10099999999966</v>
          </cell>
        </row>
        <row r="239">
          <cell r="BQ239">
            <v>0</v>
          </cell>
          <cell r="BR239">
            <v>0</v>
          </cell>
          <cell r="BS239">
            <v>0</v>
          </cell>
          <cell r="BT239">
            <v>0</v>
          </cell>
          <cell r="BU239">
            <v>0</v>
          </cell>
          <cell r="BV239">
            <v>0</v>
          </cell>
          <cell r="BW239">
            <v>0</v>
          </cell>
          <cell r="BX239">
            <v>0</v>
          </cell>
          <cell r="BY239">
            <v>0</v>
          </cell>
          <cell r="BZ239">
            <v>0</v>
          </cell>
          <cell r="CA239">
            <v>0</v>
          </cell>
          <cell r="CB239">
            <v>208.26859749405185</v>
          </cell>
          <cell r="CC239">
            <v>208.26859749405185</v>
          </cell>
          <cell r="CD239">
            <v>-5.0022208597511053E-12</v>
          </cell>
          <cell r="CE239">
            <v>208.26859749404684</v>
          </cell>
        </row>
        <row r="240">
          <cell r="BQ240">
            <v>0</v>
          </cell>
          <cell r="BR240">
            <v>0</v>
          </cell>
          <cell r="BS240">
            <v>0</v>
          </cell>
          <cell r="BT240">
            <v>0</v>
          </cell>
          <cell r="BU240">
            <v>0</v>
          </cell>
          <cell r="BV240">
            <v>0</v>
          </cell>
          <cell r="BW240">
            <v>0</v>
          </cell>
          <cell r="BX240">
            <v>0</v>
          </cell>
          <cell r="BY240">
            <v>0</v>
          </cell>
          <cell r="BZ240">
            <v>0</v>
          </cell>
          <cell r="CA240">
            <v>0</v>
          </cell>
          <cell r="CB240">
            <v>-1256.6796118192797</v>
          </cell>
          <cell r="CC240">
            <v>-1256.6796118192797</v>
          </cell>
          <cell r="CD240">
            <v>-2.1827872842550278E-11</v>
          </cell>
          <cell r="CE240">
            <v>-1256.6796118193015</v>
          </cell>
        </row>
        <row r="241">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row>
        <row r="242">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row>
        <row r="243">
          <cell r="BQ243">
            <v>0</v>
          </cell>
          <cell r="BR243">
            <v>0</v>
          </cell>
          <cell r="BS243">
            <v>0</v>
          </cell>
          <cell r="BT243">
            <v>0</v>
          </cell>
          <cell r="BU243">
            <v>0</v>
          </cell>
          <cell r="BV243">
            <v>0</v>
          </cell>
          <cell r="BW243">
            <v>0</v>
          </cell>
          <cell r="BX243">
            <v>0</v>
          </cell>
          <cell r="BY243">
            <v>0</v>
          </cell>
          <cell r="BZ243">
            <v>0</v>
          </cell>
          <cell r="CA243">
            <v>0</v>
          </cell>
          <cell r="CB243">
            <v>-1256.6796118192797</v>
          </cell>
          <cell r="CC243">
            <v>-1256.6796118192797</v>
          </cell>
          <cell r="CD243">
            <v>-2.1827872842550278E-11</v>
          </cell>
          <cell r="CE243">
            <v>-1256.6796118193015</v>
          </cell>
        </row>
        <row r="244">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row>
        <row r="245">
          <cell r="BQ245">
            <v>0</v>
          </cell>
          <cell r="BR245">
            <v>0</v>
          </cell>
          <cell r="BS245">
            <v>0</v>
          </cell>
          <cell r="BT245">
            <v>0</v>
          </cell>
          <cell r="BU245">
            <v>0</v>
          </cell>
          <cell r="BV245">
            <v>0</v>
          </cell>
          <cell r="BW245">
            <v>0</v>
          </cell>
          <cell r="BX245">
            <v>0</v>
          </cell>
          <cell r="BY245">
            <v>0</v>
          </cell>
          <cell r="BZ245">
            <v>0</v>
          </cell>
          <cell r="CA245">
            <v>-58.080000000000382</v>
          </cell>
          <cell r="CB245">
            <v>-60.016000000000076</v>
          </cell>
          <cell r="CC245">
            <v>-118.09600000000046</v>
          </cell>
          <cell r="CD245">
            <v>2.7284841053187847E-12</v>
          </cell>
          <cell r="CE245">
            <v>-118.09599999999773</v>
          </cell>
        </row>
        <row r="246">
          <cell r="BQ246">
            <v>0</v>
          </cell>
          <cell r="BR246">
            <v>0</v>
          </cell>
          <cell r="BS246">
            <v>0</v>
          </cell>
          <cell r="BT246">
            <v>0</v>
          </cell>
          <cell r="BU246">
            <v>0</v>
          </cell>
          <cell r="BV246">
            <v>0</v>
          </cell>
          <cell r="BW246">
            <v>0</v>
          </cell>
          <cell r="BX246">
            <v>0</v>
          </cell>
          <cell r="BY246">
            <v>0</v>
          </cell>
          <cell r="BZ246">
            <v>0</v>
          </cell>
          <cell r="CA246">
            <v>-58.079999999998108</v>
          </cell>
          <cell r="CB246">
            <v>-1316.6956118192793</v>
          </cell>
          <cell r="CC246">
            <v>-1374.7756118192774</v>
          </cell>
          <cell r="CD246">
            <v>-1.4551915228366852E-11</v>
          </cell>
          <cell r="CE246">
            <v>-1374.775611819292</v>
          </cell>
        </row>
        <row r="247">
          <cell r="BQ247" t="str">
            <v>OK</v>
          </cell>
          <cell r="BR247" t="str">
            <v>OK</v>
          </cell>
          <cell r="BS247" t="str">
            <v>OK</v>
          </cell>
          <cell r="BT247" t="str">
            <v>OK</v>
          </cell>
          <cell r="BU247" t="str">
            <v>OK</v>
          </cell>
          <cell r="BV247" t="str">
            <v>OK</v>
          </cell>
          <cell r="BW247" t="str">
            <v>OK</v>
          </cell>
          <cell r="BX247" t="str">
            <v>OK</v>
          </cell>
          <cell r="BY247" t="str">
            <v>OK</v>
          </cell>
          <cell r="BZ247" t="str">
            <v>OK</v>
          </cell>
          <cell r="CA247" t="str">
            <v>OK</v>
          </cell>
          <cell r="CB247" t="str">
            <v>OK</v>
          </cell>
          <cell r="CC247" t="str">
            <v>OK</v>
          </cell>
          <cell r="CD247" t="str">
            <v>OK</v>
          </cell>
          <cell r="CE247" t="str">
            <v>OK</v>
          </cell>
        </row>
        <row r="249">
          <cell r="BQ249">
            <v>0</v>
          </cell>
          <cell r="BR249">
            <v>0</v>
          </cell>
          <cell r="BS249">
            <v>0</v>
          </cell>
          <cell r="BT249">
            <v>0</v>
          </cell>
          <cell r="BU249">
            <v>0</v>
          </cell>
          <cell r="BV249">
            <v>0</v>
          </cell>
          <cell r="BW249">
            <v>0</v>
          </cell>
          <cell r="BX249">
            <v>0</v>
          </cell>
          <cell r="BY249">
            <v>0</v>
          </cell>
          <cell r="BZ249">
            <v>0</v>
          </cell>
          <cell r="CA249">
            <v>0</v>
          </cell>
          <cell r="CB249">
            <v>-1550</v>
          </cell>
          <cell r="CC249">
            <v>-1550</v>
          </cell>
          <cell r="CD249">
            <v>0</v>
          </cell>
          <cell r="CE249">
            <v>-1550</v>
          </cell>
        </row>
        <row r="250">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row>
        <row r="251">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row>
        <row r="252">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row>
        <row r="253">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row>
        <row r="254">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row>
        <row r="255">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row>
        <row r="256">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row>
        <row r="257">
          <cell r="BQ257">
            <v>0</v>
          </cell>
          <cell r="BR257">
            <v>0</v>
          </cell>
          <cell r="BS257">
            <v>0</v>
          </cell>
          <cell r="BT257">
            <v>0</v>
          </cell>
          <cell r="BU257">
            <v>0</v>
          </cell>
          <cell r="BV257">
            <v>0</v>
          </cell>
          <cell r="BW257">
            <v>0</v>
          </cell>
          <cell r="BX257">
            <v>0</v>
          </cell>
          <cell r="BY257">
            <v>0</v>
          </cell>
          <cell r="BZ257">
            <v>0</v>
          </cell>
          <cell r="CA257">
            <v>0</v>
          </cell>
          <cell r="CB257">
            <v>-1550</v>
          </cell>
          <cell r="CC257">
            <v>-1550</v>
          </cell>
          <cell r="CD257">
            <v>0</v>
          </cell>
          <cell r="CE257">
            <v>-1550</v>
          </cell>
        </row>
        <row r="259">
          <cell r="BQ259">
            <v>0</v>
          </cell>
          <cell r="BR259">
            <v>0</v>
          </cell>
          <cell r="BS259">
            <v>0</v>
          </cell>
          <cell r="BT259">
            <v>0</v>
          </cell>
          <cell r="BU259">
            <v>0</v>
          </cell>
          <cell r="BV259">
            <v>0</v>
          </cell>
          <cell r="BW259">
            <v>0</v>
          </cell>
          <cell r="BX259">
            <v>0</v>
          </cell>
          <cell r="BY259">
            <v>0</v>
          </cell>
          <cell r="BZ259">
            <v>0</v>
          </cell>
          <cell r="CA259">
            <v>0</v>
          </cell>
          <cell r="CB259">
            <v>46.175000000000182</v>
          </cell>
          <cell r="CC259">
            <v>46.175000000000182</v>
          </cell>
          <cell r="CD259">
            <v>9.0949470177292824E-13</v>
          </cell>
          <cell r="CE259">
            <v>46.175000000001091</v>
          </cell>
        </row>
        <row r="260">
          <cell r="BQ260">
            <v>0</v>
          </cell>
          <cell r="BR260">
            <v>0</v>
          </cell>
          <cell r="BS260">
            <v>0</v>
          </cell>
          <cell r="BT260">
            <v>0</v>
          </cell>
          <cell r="BU260">
            <v>0</v>
          </cell>
          <cell r="BV260">
            <v>0</v>
          </cell>
          <cell r="BW260">
            <v>0</v>
          </cell>
          <cell r="BX260">
            <v>0</v>
          </cell>
          <cell r="BY260">
            <v>0</v>
          </cell>
          <cell r="BZ260">
            <v>0</v>
          </cell>
          <cell r="CA260">
            <v>0</v>
          </cell>
          <cell r="CB260">
            <v>-211.11200000000025</v>
          </cell>
          <cell r="CC260">
            <v>-211.11200000000025</v>
          </cell>
          <cell r="CD260">
            <v>0</v>
          </cell>
          <cell r="CE260">
            <v>-211.11200000000031</v>
          </cell>
        </row>
        <row r="261">
          <cell r="BQ261">
            <v>0</v>
          </cell>
          <cell r="BR261">
            <v>0</v>
          </cell>
          <cell r="BS261">
            <v>0</v>
          </cell>
          <cell r="BT261">
            <v>0</v>
          </cell>
          <cell r="BU261">
            <v>0</v>
          </cell>
          <cell r="BV261">
            <v>0</v>
          </cell>
          <cell r="BW261">
            <v>0</v>
          </cell>
          <cell r="BX261">
            <v>0</v>
          </cell>
          <cell r="BY261">
            <v>0</v>
          </cell>
          <cell r="BZ261">
            <v>0</v>
          </cell>
          <cell r="CA261">
            <v>0</v>
          </cell>
          <cell r="CB261">
            <v>46.142000000000095</v>
          </cell>
          <cell r="CC261">
            <v>46.142000000000095</v>
          </cell>
          <cell r="CD261">
            <v>0</v>
          </cell>
          <cell r="CE261">
            <v>46.142000000000053</v>
          </cell>
        </row>
      </sheetData>
      <sheetData sheetId="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efreshError="1">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efreshError="1">
        <row r="222">
          <cell r="AJ222">
            <v>35430</v>
          </cell>
        </row>
      </sheetData>
      <sheetData sheetId="2"/>
      <sheetData sheetId="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Report"/>
      <sheetName val="log"/>
    </sheetNames>
    <sheetDataSet>
      <sheetData sheetId="0" refreshError="1"/>
      <sheetData sheetId="1" refreshError="1">
        <row r="2">
          <cell r="A2">
            <v>36871</v>
          </cell>
          <cell r="B2">
            <v>19747684.676977403</v>
          </cell>
          <cell r="C2">
            <v>41476591.969697088</v>
          </cell>
          <cell r="D2">
            <v>31624545.093866769</v>
          </cell>
        </row>
        <row r="3">
          <cell r="A3">
            <v>36872</v>
          </cell>
          <cell r="B3">
            <v>20329162.818263318</v>
          </cell>
          <cell r="C3">
            <v>41455589.93258068</v>
          </cell>
          <cell r="D3">
            <v>31613356.161898252</v>
          </cell>
        </row>
        <row r="4">
          <cell r="A4">
            <v>36873</v>
          </cell>
          <cell r="B4">
            <v>20007669.204480212</v>
          </cell>
          <cell r="C4">
            <v>38443977.149326935</v>
          </cell>
          <cell r="D4">
            <v>31602161.022218544</v>
          </cell>
        </row>
        <row r="5">
          <cell r="A5">
            <v>36874</v>
          </cell>
          <cell r="B5">
            <v>18196543.823898382</v>
          </cell>
          <cell r="C5">
            <v>27014533.205937713</v>
          </cell>
          <cell r="D5">
            <v>27662769.42473698</v>
          </cell>
        </row>
        <row r="6">
          <cell r="A6">
            <v>36875</v>
          </cell>
          <cell r="B6">
            <v>18982030.197664648</v>
          </cell>
          <cell r="C6">
            <v>29358428.020846445</v>
          </cell>
          <cell r="D6">
            <v>27654059.933368877</v>
          </cell>
        </row>
        <row r="7">
          <cell r="A7">
            <v>36876</v>
          </cell>
        </row>
        <row r="8">
          <cell r="A8">
            <v>36877</v>
          </cell>
        </row>
        <row r="9">
          <cell r="A9">
            <v>36878</v>
          </cell>
          <cell r="B9">
            <v>16581969.498042641</v>
          </cell>
          <cell r="C9">
            <v>25111531.956776187</v>
          </cell>
          <cell r="D9">
            <v>26630918.76663778</v>
          </cell>
        </row>
        <row r="10">
          <cell r="A10">
            <v>36879</v>
          </cell>
          <cell r="B10">
            <v>17103034.497307215</v>
          </cell>
          <cell r="C10">
            <v>25062023.496590931</v>
          </cell>
          <cell r="D10">
            <v>26622729.518348858</v>
          </cell>
        </row>
        <row r="11">
          <cell r="A11">
            <v>36880</v>
          </cell>
          <cell r="B11">
            <v>13090925.921442755</v>
          </cell>
          <cell r="C11">
            <v>20088552.113040041</v>
          </cell>
          <cell r="D11">
            <v>21594681.199939765</v>
          </cell>
        </row>
        <row r="12">
          <cell r="A12">
            <v>36881</v>
          </cell>
        </row>
        <row r="13">
          <cell r="A13">
            <v>36882</v>
          </cell>
        </row>
        <row r="14">
          <cell r="A14">
            <v>36883</v>
          </cell>
        </row>
        <row r="15">
          <cell r="A15">
            <v>36884</v>
          </cell>
        </row>
        <row r="16">
          <cell r="A16">
            <v>36885</v>
          </cell>
        </row>
        <row r="17">
          <cell r="A17">
            <v>36886</v>
          </cell>
        </row>
        <row r="18">
          <cell r="A18">
            <v>36887</v>
          </cell>
        </row>
        <row r="19">
          <cell r="A19">
            <v>36888</v>
          </cell>
        </row>
        <row r="20">
          <cell r="A20">
            <v>36889</v>
          </cell>
        </row>
        <row r="21">
          <cell r="A21">
            <v>36890</v>
          </cell>
        </row>
        <row r="22">
          <cell r="A22">
            <v>36891</v>
          </cell>
        </row>
        <row r="23">
          <cell r="A23">
            <v>36892</v>
          </cell>
        </row>
        <row r="24">
          <cell r="A24">
            <v>36893</v>
          </cell>
        </row>
        <row r="25">
          <cell r="A25">
            <v>36894</v>
          </cell>
          <cell r="B25">
            <v>11726980.287109973</v>
          </cell>
          <cell r="C25">
            <v>21247274.018170431</v>
          </cell>
          <cell r="D25">
            <v>23225451.958970312</v>
          </cell>
        </row>
        <row r="26">
          <cell r="A26">
            <v>36895</v>
          </cell>
          <cell r="B26">
            <v>10844614.013357455</v>
          </cell>
          <cell r="C26">
            <v>21235927.243156884</v>
          </cell>
          <cell r="D26">
            <v>23217166.799713973</v>
          </cell>
        </row>
        <row r="27">
          <cell r="A27">
            <v>36896</v>
          </cell>
          <cell r="B27">
            <v>10711686.809907285</v>
          </cell>
          <cell r="C27">
            <v>19996375.363194939</v>
          </cell>
          <cell r="D27">
            <v>23401859.969474513</v>
          </cell>
        </row>
        <row r="28">
          <cell r="A28">
            <v>36897</v>
          </cell>
        </row>
        <row r="29">
          <cell r="A29">
            <v>36898</v>
          </cell>
        </row>
        <row r="30">
          <cell r="A30">
            <v>36899</v>
          </cell>
          <cell r="B30">
            <v>10968313.869173497</v>
          </cell>
          <cell r="C30">
            <v>20740553.126030341</v>
          </cell>
          <cell r="D30">
            <v>24290332.173937574</v>
          </cell>
        </row>
        <row r="31">
          <cell r="A31">
            <v>36900</v>
          </cell>
          <cell r="B31">
            <v>10520093.418664079</v>
          </cell>
          <cell r="C31">
            <v>18925781.577693708</v>
          </cell>
          <cell r="D31">
            <v>22748822.677889023</v>
          </cell>
        </row>
        <row r="32">
          <cell r="A32">
            <v>36901</v>
          </cell>
          <cell r="B32">
            <v>10416434.054027673</v>
          </cell>
          <cell r="C32">
            <v>24180655.924037989</v>
          </cell>
          <cell r="D32">
            <v>22739765.392673813</v>
          </cell>
        </row>
        <row r="33">
          <cell r="A33">
            <v>36902</v>
          </cell>
          <cell r="B33">
            <v>9989621.0112026669</v>
          </cell>
          <cell r="C33">
            <v>18603363.478503969</v>
          </cell>
          <cell r="D33">
            <v>21219512.232783366</v>
          </cell>
        </row>
        <row r="34">
          <cell r="A34">
            <v>36903</v>
          </cell>
          <cell r="B34">
            <v>10441906.885880383</v>
          </cell>
          <cell r="C34">
            <v>18291455.959143601</v>
          </cell>
          <cell r="D34">
            <v>20607118.917349331</v>
          </cell>
        </row>
        <row r="35">
          <cell r="A35">
            <v>36904</v>
          </cell>
        </row>
        <row r="36">
          <cell r="A36">
            <v>36905</v>
          </cell>
        </row>
        <row r="37">
          <cell r="A37">
            <v>36906</v>
          </cell>
          <cell r="B37">
            <v>10467309.551937519</v>
          </cell>
          <cell r="C37">
            <v>17361102.966880962</v>
          </cell>
          <cell r="D37">
            <v>19295503.101033583</v>
          </cell>
        </row>
        <row r="38">
          <cell r="A38">
            <v>36907</v>
          </cell>
          <cell r="B38">
            <v>10459602.523519199</v>
          </cell>
          <cell r="C38">
            <v>17348535.284834489</v>
          </cell>
          <cell r="D38">
            <v>19286164.22500661</v>
          </cell>
        </row>
        <row r="39">
          <cell r="A39">
            <v>36908</v>
          </cell>
          <cell r="B39">
            <v>10637477.298199529</v>
          </cell>
          <cell r="C39">
            <v>17671122.336877067</v>
          </cell>
          <cell r="D39">
            <v>19629099.473271452</v>
          </cell>
        </row>
        <row r="40">
          <cell r="A40">
            <v>36909</v>
          </cell>
          <cell r="B40">
            <v>10995738.956751009</v>
          </cell>
          <cell r="C40">
            <v>18452327.966234837</v>
          </cell>
          <cell r="D40">
            <v>21260358.373966865</v>
          </cell>
        </row>
        <row r="41">
          <cell r="A41">
            <v>36910</v>
          </cell>
          <cell r="B41">
            <v>10663796.022479452</v>
          </cell>
          <cell r="C41">
            <v>18165949.618490428</v>
          </cell>
          <cell r="D41">
            <v>20896204.901932783</v>
          </cell>
        </row>
        <row r="42">
          <cell r="A42">
            <v>36913</v>
          </cell>
          <cell r="B42">
            <v>10714292.656678865</v>
          </cell>
          <cell r="C42">
            <v>19319291.211899094</v>
          </cell>
          <cell r="D42">
            <v>21023349.972710148</v>
          </cell>
        </row>
        <row r="43">
          <cell r="A43">
            <v>36914</v>
          </cell>
          <cell r="B43">
            <v>10561958.866244385</v>
          </cell>
          <cell r="C43">
            <v>19306938.996438593</v>
          </cell>
          <cell r="D43">
            <v>21014079.505759384</v>
          </cell>
        </row>
        <row r="44">
          <cell r="A44">
            <v>36915</v>
          </cell>
          <cell r="B44">
            <v>10099865.555071961</v>
          </cell>
          <cell r="C44">
            <v>19046945.142904386</v>
          </cell>
          <cell r="D44">
            <v>20880401.199090693</v>
          </cell>
        </row>
        <row r="45">
          <cell r="A45">
            <v>36916</v>
          </cell>
          <cell r="B45">
            <v>10559310.282285549</v>
          </cell>
          <cell r="C45">
            <v>19383366.718628563</v>
          </cell>
          <cell r="D45">
            <v>21549892.540011611</v>
          </cell>
        </row>
        <row r="46">
          <cell r="A46">
            <v>36917</v>
          </cell>
          <cell r="B46">
            <v>10557049.240513002</v>
          </cell>
          <cell r="C46">
            <v>18961643.911366045</v>
          </cell>
          <cell r="D46">
            <v>21038418.559920616</v>
          </cell>
        </row>
        <row r="47">
          <cell r="A47">
            <v>36920</v>
          </cell>
          <cell r="B47">
            <v>9911347.5685862955</v>
          </cell>
          <cell r="C47">
            <v>17836927.753669798</v>
          </cell>
          <cell r="D47">
            <v>20012992.941514593</v>
          </cell>
        </row>
        <row r="48">
          <cell r="A48">
            <v>36921</v>
          </cell>
          <cell r="B48">
            <v>11424817.660802411</v>
          </cell>
          <cell r="C48">
            <v>19772797.937928163</v>
          </cell>
          <cell r="D48">
            <v>20974996.123772163</v>
          </cell>
        </row>
        <row r="49">
          <cell r="A49">
            <v>36922</v>
          </cell>
          <cell r="B49">
            <v>10981112.823655032</v>
          </cell>
          <cell r="C49">
            <v>19345596.925232448</v>
          </cell>
          <cell r="D49">
            <v>19980170.571258109</v>
          </cell>
        </row>
        <row r="50">
          <cell r="A50">
            <v>36923</v>
          </cell>
          <cell r="B50">
            <v>10981112.823655032</v>
          </cell>
          <cell r="C50">
            <v>19345596.925232448</v>
          </cell>
          <cell r="D50">
            <v>19980170.571258109</v>
          </cell>
        </row>
        <row r="51">
          <cell r="A51">
            <v>36924</v>
          </cell>
          <cell r="B51">
            <v>10254710.710918175</v>
          </cell>
          <cell r="C51">
            <v>18924004.371012237</v>
          </cell>
          <cell r="D51">
            <v>19700170.718226947</v>
          </cell>
        </row>
        <row r="52">
          <cell r="A52">
            <v>36927</v>
          </cell>
          <cell r="B52">
            <v>10470651.309335416</v>
          </cell>
          <cell r="C52">
            <v>18771163.682242911</v>
          </cell>
          <cell r="D52">
            <v>19485248.660601154</v>
          </cell>
        </row>
        <row r="53">
          <cell r="A53">
            <v>36928</v>
          </cell>
          <cell r="B53">
            <v>11165058.471774496</v>
          </cell>
          <cell r="C53">
            <v>19581572.320155736</v>
          </cell>
          <cell r="D53">
            <v>19769051.341368053</v>
          </cell>
        </row>
        <row r="54">
          <cell r="A54">
            <v>36929</v>
          </cell>
          <cell r="B54">
            <v>10893141.758987892</v>
          </cell>
          <cell r="C54">
            <v>19159107.147364974</v>
          </cell>
          <cell r="D54">
            <v>19353499.905029859</v>
          </cell>
        </row>
        <row r="55">
          <cell r="A55">
            <v>36930</v>
          </cell>
          <cell r="B55">
            <v>9742835.0890560932</v>
          </cell>
          <cell r="C55">
            <v>18038175.91746429</v>
          </cell>
          <cell r="D55">
            <v>18497728.086987115</v>
          </cell>
        </row>
        <row r="56">
          <cell r="A56">
            <v>36931</v>
          </cell>
          <cell r="B56">
            <v>9999892.5434658099</v>
          </cell>
          <cell r="C56">
            <v>19104770.786341295</v>
          </cell>
          <cell r="D56">
            <v>18648464.371180728</v>
          </cell>
        </row>
        <row r="57">
          <cell r="A57">
            <v>36934</v>
          </cell>
          <cell r="B57">
            <v>10010573.676399721</v>
          </cell>
          <cell r="C57">
            <v>19274878.762049217</v>
          </cell>
          <cell r="D57">
            <v>18971885.78889735</v>
          </cell>
        </row>
        <row r="58">
          <cell r="A58">
            <v>36935</v>
          </cell>
          <cell r="B58">
            <v>10147939.495791942</v>
          </cell>
          <cell r="C58">
            <v>19085960.588534288</v>
          </cell>
          <cell r="D58">
            <v>18869184.945235789</v>
          </cell>
        </row>
        <row r="59">
          <cell r="A59">
            <v>36936</v>
          </cell>
          <cell r="B59">
            <v>9446368.13010085</v>
          </cell>
          <cell r="C59">
            <v>18703704.628075536</v>
          </cell>
          <cell r="D59">
            <v>18670250.802944146</v>
          </cell>
        </row>
        <row r="60">
          <cell r="A60">
            <v>36937</v>
          </cell>
          <cell r="B60">
            <v>10058122.150522577</v>
          </cell>
          <cell r="C60">
            <v>19630264.885451537</v>
          </cell>
          <cell r="D60">
            <v>19416368.924870513</v>
          </cell>
        </row>
        <row r="61">
          <cell r="A61">
            <v>36938</v>
          </cell>
          <cell r="B61">
            <v>9872561.7960242666</v>
          </cell>
          <cell r="C61">
            <v>19276722.154891029</v>
          </cell>
          <cell r="D61">
            <v>19068561.657035876</v>
          </cell>
        </row>
        <row r="62">
          <cell r="A62">
            <v>36941</v>
          </cell>
        </row>
        <row r="63">
          <cell r="A63">
            <v>36942</v>
          </cell>
          <cell r="B63">
            <v>9793132.7210171744</v>
          </cell>
          <cell r="C63">
            <v>19086163.973505553</v>
          </cell>
          <cell r="D63">
            <v>18789108.728107583</v>
          </cell>
        </row>
        <row r="64">
          <cell r="A64">
            <v>36943</v>
          </cell>
          <cell r="B64">
            <v>10271807.743603654</v>
          </cell>
          <cell r="C64">
            <v>19621688.111857817</v>
          </cell>
          <cell r="D64">
            <v>19239230.454358514</v>
          </cell>
        </row>
        <row r="65">
          <cell r="A65">
            <v>36944</v>
          </cell>
          <cell r="B65">
            <v>10433784.87566499</v>
          </cell>
          <cell r="C65">
            <v>19880287.774347819</v>
          </cell>
          <cell r="D65">
            <v>19462778.361221015</v>
          </cell>
        </row>
        <row r="66">
          <cell r="A66">
            <v>36945</v>
          </cell>
          <cell r="B66">
            <v>10454568.375055242</v>
          </cell>
          <cell r="C66">
            <v>19791677.201867122</v>
          </cell>
          <cell r="D66">
            <v>19356773.080570348</v>
          </cell>
        </row>
        <row r="67">
          <cell r="A67">
            <v>36948</v>
          </cell>
          <cell r="B67">
            <v>10356483.147666864</v>
          </cell>
          <cell r="C67">
            <v>19640596.869749412</v>
          </cell>
          <cell r="D67">
            <v>19228094.048483528</v>
          </cell>
        </row>
        <row r="68">
          <cell r="A68">
            <v>36949</v>
          </cell>
          <cell r="B68">
            <v>10433556.046335138</v>
          </cell>
          <cell r="C68">
            <v>19839981.226307217</v>
          </cell>
          <cell r="D68">
            <v>19132607.179810628</v>
          </cell>
        </row>
        <row r="69">
          <cell r="A69">
            <v>36950</v>
          </cell>
          <cell r="B69">
            <v>10082388.778191421</v>
          </cell>
          <cell r="C69">
            <v>19306077.878911588</v>
          </cell>
          <cell r="D69">
            <v>18589377.915873911</v>
          </cell>
        </row>
        <row r="70">
          <cell r="A70">
            <v>36951</v>
          </cell>
        </row>
        <row r="71">
          <cell r="A71">
            <v>36952</v>
          </cell>
          <cell r="B71">
            <v>10652449.154016944</v>
          </cell>
          <cell r="C71">
            <v>18725589.62416992</v>
          </cell>
          <cell r="D71">
            <v>18516405.526619729</v>
          </cell>
        </row>
        <row r="72">
          <cell r="A72">
            <v>36955</v>
          </cell>
          <cell r="B72">
            <v>10069050.511222979</v>
          </cell>
          <cell r="C72">
            <v>18003748.614362221</v>
          </cell>
          <cell r="D72">
            <v>18171600.908202074</v>
          </cell>
        </row>
        <row r="73">
          <cell r="A73">
            <v>36956</v>
          </cell>
          <cell r="B73">
            <v>10081841.939620223</v>
          </cell>
          <cell r="C73">
            <v>17551060.090047192</v>
          </cell>
          <cell r="D73">
            <v>17911132.853111934</v>
          </cell>
        </row>
        <row r="74">
          <cell r="A74">
            <v>36957</v>
          </cell>
          <cell r="B74">
            <v>10183100.701210164</v>
          </cell>
          <cell r="C74">
            <v>17554799.796206579</v>
          </cell>
          <cell r="D74">
            <v>17805139.374740198</v>
          </cell>
        </row>
        <row r="75">
          <cell r="A75">
            <v>36958</v>
          </cell>
          <cell r="B75">
            <v>9810289.4658397548</v>
          </cell>
          <cell r="C75">
            <v>17305493.909898549</v>
          </cell>
          <cell r="D75">
            <v>17483071.444814295</v>
          </cell>
        </row>
        <row r="76">
          <cell r="A76">
            <v>36959</v>
          </cell>
          <cell r="B76">
            <v>10230180.612449808</v>
          </cell>
          <cell r="C76">
            <v>17691068.870608423</v>
          </cell>
          <cell r="D76">
            <v>17473693.763518091</v>
          </cell>
        </row>
        <row r="77">
          <cell r="A77">
            <v>36962</v>
          </cell>
          <cell r="B77">
            <v>11070784.130018916</v>
          </cell>
          <cell r="C77">
            <v>19129628.165865239</v>
          </cell>
          <cell r="D77">
            <v>18547338.863773461</v>
          </cell>
        </row>
        <row r="78">
          <cell r="A78">
            <v>36963</v>
          </cell>
          <cell r="B78">
            <v>10927335.964952279</v>
          </cell>
          <cell r="C78">
            <v>18922979.565290865</v>
          </cell>
          <cell r="D78">
            <v>18412035.482537657</v>
          </cell>
        </row>
        <row r="79">
          <cell r="A79">
            <v>36964</v>
          </cell>
          <cell r="B79">
            <v>11435368.971299127</v>
          </cell>
          <cell r="C79">
            <v>18967007.504656114</v>
          </cell>
          <cell r="D79">
            <v>18379684.122528777</v>
          </cell>
        </row>
        <row r="80">
          <cell r="A80">
            <v>36965</v>
          </cell>
          <cell r="B80">
            <v>11470400.930385115</v>
          </cell>
          <cell r="C80">
            <v>19394473.400893446</v>
          </cell>
          <cell r="D80">
            <v>18939860.467065945</v>
          </cell>
        </row>
        <row r="81">
          <cell r="A81">
            <v>36966</v>
          </cell>
          <cell r="B81">
            <v>10965246.782046426</v>
          </cell>
          <cell r="C81">
            <v>19163704.190897293</v>
          </cell>
          <cell r="D81">
            <v>18996498.841330227</v>
          </cell>
        </row>
        <row r="82">
          <cell r="A82">
            <v>36969</v>
          </cell>
          <cell r="B82">
            <v>9436813.7360558845</v>
          </cell>
          <cell r="C82">
            <v>16405246.311772866</v>
          </cell>
          <cell r="D82">
            <v>16647994.740785195</v>
          </cell>
        </row>
        <row r="83">
          <cell r="A83">
            <v>36970</v>
          </cell>
          <cell r="B83">
            <v>9407936.5291859098</v>
          </cell>
          <cell r="C83">
            <v>16296045.978534073</v>
          </cell>
          <cell r="D83">
            <v>16701948.587913297</v>
          </cell>
        </row>
        <row r="84">
          <cell r="A84">
            <v>36971</v>
          </cell>
          <cell r="B84">
            <v>9400070.5888954271</v>
          </cell>
          <cell r="C84">
            <v>16344148.410459293</v>
          </cell>
          <cell r="D84">
            <v>16580098.82632274</v>
          </cell>
        </row>
        <row r="85">
          <cell r="A85">
            <v>36972</v>
          </cell>
          <cell r="B85">
            <v>9383657.827892907</v>
          </cell>
          <cell r="C85">
            <v>16407216.175751144</v>
          </cell>
          <cell r="D85">
            <v>17106166.294376541</v>
          </cell>
        </row>
        <row r="86">
          <cell r="A86">
            <v>36973</v>
          </cell>
          <cell r="B86">
            <v>8617235.456374066</v>
          </cell>
          <cell r="C86">
            <v>16354943.163469506</v>
          </cell>
          <cell r="D86">
            <v>17302791.958467573</v>
          </cell>
        </row>
        <row r="87">
          <cell r="A87">
            <v>36976</v>
          </cell>
          <cell r="B87">
            <v>8743313.6896918174</v>
          </cell>
          <cell r="C87">
            <v>16284231.110368762</v>
          </cell>
          <cell r="D87">
            <v>17389985.711957362</v>
          </cell>
        </row>
        <row r="88">
          <cell r="A88">
            <v>36977</v>
          </cell>
          <cell r="B88">
            <v>8641854.6527331229</v>
          </cell>
          <cell r="C88">
            <v>16011188.215861123</v>
          </cell>
          <cell r="D88">
            <v>17100921.574446358</v>
          </cell>
        </row>
        <row r="89">
          <cell r="A89">
            <v>36978</v>
          </cell>
          <cell r="B89">
            <v>8315788.3848471968</v>
          </cell>
          <cell r="C89">
            <v>15204485.119872931</v>
          </cell>
          <cell r="D89">
            <v>16774336.049800994</v>
          </cell>
        </row>
        <row r="90">
          <cell r="A90">
            <v>36979</v>
          </cell>
          <cell r="B90">
            <v>8547225.5039873384</v>
          </cell>
          <cell r="C90">
            <v>15714815.562329169</v>
          </cell>
          <cell r="D90">
            <v>16951530.489253912</v>
          </cell>
        </row>
        <row r="91">
          <cell r="A91">
            <v>36980</v>
          </cell>
          <cell r="B91">
            <v>5791338.6635964457</v>
          </cell>
          <cell r="C91">
            <v>16235567.118480286</v>
          </cell>
          <cell r="D91">
            <v>17265538.696414676</v>
          </cell>
        </row>
        <row r="92">
          <cell r="A92">
            <v>36983</v>
          </cell>
          <cell r="B92">
            <v>5854847.3177724397</v>
          </cell>
          <cell r="C92">
            <v>15935016.765743544</v>
          </cell>
          <cell r="D92">
            <v>15861842.435142286</v>
          </cell>
        </row>
        <row r="93">
          <cell r="A93">
            <v>36984</v>
          </cell>
        </row>
        <row r="94">
          <cell r="A94">
            <v>36985</v>
          </cell>
        </row>
        <row r="95">
          <cell r="A95">
            <v>36986</v>
          </cell>
        </row>
        <row r="96">
          <cell r="A96">
            <v>36987</v>
          </cell>
        </row>
        <row r="97">
          <cell r="A97">
            <v>36990</v>
          </cell>
        </row>
        <row r="98">
          <cell r="A98">
            <v>36991</v>
          </cell>
        </row>
        <row r="99">
          <cell r="A99">
            <v>36992</v>
          </cell>
        </row>
        <row r="100">
          <cell r="A100">
            <v>36993</v>
          </cell>
        </row>
        <row r="101">
          <cell r="A101">
            <v>36994</v>
          </cell>
        </row>
        <row r="102">
          <cell r="A102">
            <v>36997</v>
          </cell>
        </row>
        <row r="103">
          <cell r="A103">
            <v>36998</v>
          </cell>
        </row>
        <row r="104">
          <cell r="A104">
            <v>36999</v>
          </cell>
        </row>
        <row r="105">
          <cell r="A105">
            <v>37000</v>
          </cell>
        </row>
        <row r="106">
          <cell r="A106">
            <v>37001</v>
          </cell>
        </row>
        <row r="107">
          <cell r="A107">
            <v>37004</v>
          </cell>
        </row>
        <row r="108">
          <cell r="A108">
            <v>37005</v>
          </cell>
        </row>
        <row r="109">
          <cell r="A109">
            <v>37006</v>
          </cell>
        </row>
        <row r="110">
          <cell r="A110">
            <v>37007</v>
          </cell>
        </row>
        <row r="111">
          <cell r="A111">
            <v>37008</v>
          </cell>
        </row>
        <row r="112">
          <cell r="A112">
            <v>37011</v>
          </cell>
        </row>
        <row r="113">
          <cell r="A113">
            <v>37012</v>
          </cell>
        </row>
        <row r="114">
          <cell r="A114">
            <v>37013</v>
          </cell>
        </row>
        <row r="115">
          <cell r="A115">
            <v>37014</v>
          </cell>
        </row>
        <row r="116">
          <cell r="A116">
            <v>37015</v>
          </cell>
        </row>
        <row r="117">
          <cell r="A117">
            <v>37018</v>
          </cell>
        </row>
        <row r="118">
          <cell r="A118">
            <v>37019</v>
          </cell>
        </row>
        <row r="119">
          <cell r="A119">
            <v>37020</v>
          </cell>
        </row>
        <row r="120">
          <cell r="A120">
            <v>37021</v>
          </cell>
        </row>
        <row r="121">
          <cell r="A121">
            <v>37022</v>
          </cell>
        </row>
        <row r="122">
          <cell r="A122">
            <v>37025</v>
          </cell>
        </row>
        <row r="123">
          <cell r="A123">
            <v>37026</v>
          </cell>
        </row>
        <row r="124">
          <cell r="A124">
            <v>37027</v>
          </cell>
        </row>
        <row r="125">
          <cell r="A125">
            <v>37028</v>
          </cell>
        </row>
        <row r="126">
          <cell r="A126">
            <v>37029</v>
          </cell>
        </row>
        <row r="127">
          <cell r="A127">
            <v>37032</v>
          </cell>
        </row>
        <row r="128">
          <cell r="A128">
            <v>37033</v>
          </cell>
        </row>
        <row r="129">
          <cell r="A129">
            <v>37034</v>
          </cell>
        </row>
        <row r="130">
          <cell r="A130">
            <v>37035</v>
          </cell>
        </row>
        <row r="131">
          <cell r="A131">
            <v>37036</v>
          </cell>
        </row>
        <row r="132">
          <cell r="A132">
            <v>37039</v>
          </cell>
        </row>
        <row r="133">
          <cell r="A133">
            <v>37040</v>
          </cell>
        </row>
        <row r="134">
          <cell r="A134">
            <v>37041</v>
          </cell>
        </row>
        <row r="135">
          <cell r="A135">
            <v>37042</v>
          </cell>
        </row>
        <row r="136">
          <cell r="A136">
            <v>37043</v>
          </cell>
        </row>
        <row r="137">
          <cell r="A137">
            <v>37046</v>
          </cell>
        </row>
        <row r="138">
          <cell r="A138">
            <v>37047</v>
          </cell>
        </row>
        <row r="139">
          <cell r="A139">
            <v>37048</v>
          </cell>
        </row>
        <row r="140">
          <cell r="A140">
            <v>37049</v>
          </cell>
        </row>
        <row r="141">
          <cell r="A141">
            <v>37050</v>
          </cell>
        </row>
        <row r="142">
          <cell r="A142">
            <v>37053</v>
          </cell>
        </row>
        <row r="143">
          <cell r="A143">
            <v>37054</v>
          </cell>
        </row>
        <row r="144">
          <cell r="A144">
            <v>37055</v>
          </cell>
        </row>
        <row r="145">
          <cell r="A145">
            <v>37056</v>
          </cell>
        </row>
        <row r="146">
          <cell r="A146">
            <v>37057</v>
          </cell>
        </row>
        <row r="147">
          <cell r="A147">
            <v>37060</v>
          </cell>
        </row>
        <row r="148">
          <cell r="A148">
            <v>37061</v>
          </cell>
        </row>
        <row r="149">
          <cell r="A149">
            <v>37062</v>
          </cell>
        </row>
        <row r="150">
          <cell r="A150">
            <v>37063</v>
          </cell>
        </row>
        <row r="151">
          <cell r="A151">
            <v>37064</v>
          </cell>
        </row>
        <row r="152">
          <cell r="A152">
            <v>37067</v>
          </cell>
        </row>
        <row r="153">
          <cell r="A153">
            <v>37068</v>
          </cell>
        </row>
        <row r="154">
          <cell r="A154">
            <v>37069</v>
          </cell>
        </row>
        <row r="155">
          <cell r="A155">
            <v>37070</v>
          </cell>
        </row>
        <row r="156">
          <cell r="A156">
            <v>37071</v>
          </cell>
        </row>
        <row r="157">
          <cell r="A157">
            <v>37074</v>
          </cell>
        </row>
        <row r="158">
          <cell r="A158">
            <v>37075</v>
          </cell>
        </row>
        <row r="159">
          <cell r="A159">
            <v>37076</v>
          </cell>
        </row>
        <row r="160">
          <cell r="A160">
            <v>37077</v>
          </cell>
        </row>
        <row r="161">
          <cell r="A161">
            <v>37078</v>
          </cell>
        </row>
        <row r="162">
          <cell r="A162">
            <v>37081</v>
          </cell>
        </row>
        <row r="163">
          <cell r="A163">
            <v>37082</v>
          </cell>
        </row>
        <row r="164">
          <cell r="A164">
            <v>37083</v>
          </cell>
        </row>
        <row r="165">
          <cell r="A165">
            <v>37084</v>
          </cell>
        </row>
        <row r="166">
          <cell r="A166">
            <v>37085</v>
          </cell>
        </row>
        <row r="167">
          <cell r="A167">
            <v>37088</v>
          </cell>
        </row>
        <row r="168">
          <cell r="A168">
            <v>37089</v>
          </cell>
        </row>
        <row r="169">
          <cell r="A169">
            <v>37090</v>
          </cell>
        </row>
        <row r="170">
          <cell r="A170">
            <v>37091</v>
          </cell>
        </row>
        <row r="171">
          <cell r="A171">
            <v>37092</v>
          </cell>
        </row>
        <row r="172">
          <cell r="A172">
            <v>37095</v>
          </cell>
        </row>
        <row r="173">
          <cell r="A173">
            <v>37096</v>
          </cell>
        </row>
        <row r="174">
          <cell r="A174">
            <v>37097</v>
          </cell>
        </row>
        <row r="175">
          <cell r="A175">
            <v>37098</v>
          </cell>
        </row>
        <row r="176">
          <cell r="A176">
            <v>37099</v>
          </cell>
        </row>
        <row r="177">
          <cell r="A177">
            <v>37102</v>
          </cell>
        </row>
        <row r="178">
          <cell r="A178">
            <v>37103</v>
          </cell>
        </row>
        <row r="179">
          <cell r="A179">
            <v>37104</v>
          </cell>
        </row>
        <row r="180">
          <cell r="A180">
            <v>37105</v>
          </cell>
        </row>
        <row r="181">
          <cell r="A181">
            <v>37106</v>
          </cell>
        </row>
        <row r="182">
          <cell r="A182">
            <v>37109</v>
          </cell>
        </row>
        <row r="183">
          <cell r="A183">
            <v>37110</v>
          </cell>
        </row>
        <row r="184">
          <cell r="A184">
            <v>37111</v>
          </cell>
        </row>
        <row r="185">
          <cell r="A185">
            <v>37112</v>
          </cell>
        </row>
        <row r="186">
          <cell r="A186">
            <v>37113</v>
          </cell>
        </row>
        <row r="187">
          <cell r="A187">
            <v>37116</v>
          </cell>
        </row>
        <row r="188">
          <cell r="A188">
            <v>37117</v>
          </cell>
        </row>
        <row r="189">
          <cell r="A189">
            <v>37118</v>
          </cell>
        </row>
        <row r="190">
          <cell r="A190">
            <v>37119</v>
          </cell>
        </row>
        <row r="191">
          <cell r="A191">
            <v>37120</v>
          </cell>
        </row>
        <row r="192">
          <cell r="A192">
            <v>37123</v>
          </cell>
        </row>
        <row r="193">
          <cell r="A193">
            <v>37124</v>
          </cell>
        </row>
        <row r="194">
          <cell r="A194">
            <v>37125</v>
          </cell>
        </row>
        <row r="195">
          <cell r="A195">
            <v>37126</v>
          </cell>
        </row>
        <row r="196">
          <cell r="A196">
            <v>37127</v>
          </cell>
        </row>
        <row r="197">
          <cell r="A197">
            <v>37130</v>
          </cell>
        </row>
        <row r="198">
          <cell r="A198">
            <v>37131</v>
          </cell>
        </row>
        <row r="199">
          <cell r="A199">
            <v>37132</v>
          </cell>
        </row>
        <row r="200">
          <cell r="A200">
            <v>37133</v>
          </cell>
        </row>
        <row r="201">
          <cell r="A201">
            <v>37134</v>
          </cell>
        </row>
        <row r="202">
          <cell r="A202">
            <v>37137</v>
          </cell>
        </row>
        <row r="203">
          <cell r="A203">
            <v>37138</v>
          </cell>
        </row>
        <row r="204">
          <cell r="A204">
            <v>37139</v>
          </cell>
        </row>
        <row r="205">
          <cell r="A205">
            <v>37140</v>
          </cell>
        </row>
        <row r="206">
          <cell r="A206">
            <v>37141</v>
          </cell>
        </row>
        <row r="207">
          <cell r="A207">
            <v>37144</v>
          </cell>
        </row>
        <row r="208">
          <cell r="A208">
            <v>37145</v>
          </cell>
        </row>
        <row r="209">
          <cell r="A209">
            <v>37146</v>
          </cell>
        </row>
        <row r="210">
          <cell r="A210">
            <v>37147</v>
          </cell>
        </row>
        <row r="211">
          <cell r="A211">
            <v>37148</v>
          </cell>
        </row>
        <row r="212">
          <cell r="A212">
            <v>37151</v>
          </cell>
        </row>
        <row r="213">
          <cell r="A213">
            <v>37152</v>
          </cell>
        </row>
        <row r="214">
          <cell r="A214">
            <v>37153</v>
          </cell>
        </row>
        <row r="215">
          <cell r="A215">
            <v>37154</v>
          </cell>
        </row>
        <row r="216">
          <cell r="A216">
            <v>37155</v>
          </cell>
        </row>
        <row r="217">
          <cell r="A217">
            <v>37158</v>
          </cell>
        </row>
        <row r="218">
          <cell r="A218">
            <v>37159</v>
          </cell>
        </row>
        <row r="219">
          <cell r="A219">
            <v>37160</v>
          </cell>
        </row>
        <row r="220">
          <cell r="A220">
            <v>37161</v>
          </cell>
        </row>
        <row r="221">
          <cell r="A221">
            <v>37162</v>
          </cell>
        </row>
        <row r="222">
          <cell r="A222">
            <v>37165</v>
          </cell>
        </row>
        <row r="223">
          <cell r="A223">
            <v>37166</v>
          </cell>
        </row>
        <row r="224">
          <cell r="A224">
            <v>37167</v>
          </cell>
        </row>
        <row r="225">
          <cell r="A225">
            <v>37168</v>
          </cell>
        </row>
        <row r="226">
          <cell r="A226">
            <v>37169</v>
          </cell>
        </row>
        <row r="227">
          <cell r="A227">
            <v>37172</v>
          </cell>
        </row>
        <row r="228">
          <cell r="A228">
            <v>37173</v>
          </cell>
        </row>
        <row r="229">
          <cell r="A229">
            <v>37174</v>
          </cell>
        </row>
        <row r="230">
          <cell r="A230">
            <v>37175</v>
          </cell>
        </row>
        <row r="231">
          <cell r="A231">
            <v>37176</v>
          </cell>
        </row>
        <row r="232">
          <cell r="A232">
            <v>37179</v>
          </cell>
        </row>
        <row r="233">
          <cell r="A233">
            <v>37180</v>
          </cell>
        </row>
        <row r="234">
          <cell r="A234">
            <v>37181</v>
          </cell>
        </row>
        <row r="235">
          <cell r="A235">
            <v>37182</v>
          </cell>
        </row>
        <row r="236">
          <cell r="A236">
            <v>37183</v>
          </cell>
        </row>
        <row r="237">
          <cell r="A237">
            <v>37186</v>
          </cell>
        </row>
        <row r="238">
          <cell r="A238">
            <v>37187</v>
          </cell>
        </row>
        <row r="239">
          <cell r="A239">
            <v>37188</v>
          </cell>
        </row>
        <row r="240">
          <cell r="A240">
            <v>37189</v>
          </cell>
        </row>
        <row r="241">
          <cell r="A241">
            <v>37190</v>
          </cell>
        </row>
        <row r="242">
          <cell r="A242">
            <v>37193</v>
          </cell>
        </row>
        <row r="243">
          <cell r="A243">
            <v>37194</v>
          </cell>
        </row>
        <row r="244">
          <cell r="A244">
            <v>37195</v>
          </cell>
        </row>
        <row r="245">
          <cell r="A245">
            <v>37196</v>
          </cell>
        </row>
        <row r="246">
          <cell r="A246">
            <v>37197</v>
          </cell>
        </row>
        <row r="247">
          <cell r="A247">
            <v>37200</v>
          </cell>
        </row>
        <row r="248">
          <cell r="A248">
            <v>37201</v>
          </cell>
        </row>
        <row r="249">
          <cell r="A249">
            <v>37202</v>
          </cell>
        </row>
        <row r="250">
          <cell r="A250">
            <v>37203</v>
          </cell>
        </row>
        <row r="251">
          <cell r="A251">
            <v>37204</v>
          </cell>
        </row>
        <row r="252">
          <cell r="A252">
            <v>37207</v>
          </cell>
        </row>
        <row r="253">
          <cell r="A253">
            <v>37208</v>
          </cell>
        </row>
        <row r="254">
          <cell r="A254">
            <v>37209</v>
          </cell>
        </row>
        <row r="255">
          <cell r="A255">
            <v>37210</v>
          </cell>
        </row>
        <row r="256">
          <cell r="A256">
            <v>37211</v>
          </cell>
        </row>
        <row r="257">
          <cell r="A257">
            <v>37214</v>
          </cell>
        </row>
        <row r="258">
          <cell r="A258">
            <v>37215</v>
          </cell>
        </row>
        <row r="259">
          <cell r="A259">
            <v>37216</v>
          </cell>
        </row>
        <row r="260">
          <cell r="A260">
            <v>37217</v>
          </cell>
        </row>
        <row r="261">
          <cell r="A261">
            <v>37218</v>
          </cell>
        </row>
        <row r="262">
          <cell r="A262">
            <v>37221</v>
          </cell>
        </row>
        <row r="263">
          <cell r="A263">
            <v>37222</v>
          </cell>
        </row>
        <row r="264">
          <cell r="A264">
            <v>37223</v>
          </cell>
        </row>
        <row r="265">
          <cell r="A265">
            <v>37224</v>
          </cell>
        </row>
        <row r="266">
          <cell r="A266">
            <v>37225</v>
          </cell>
        </row>
        <row r="267">
          <cell r="A267">
            <v>37228</v>
          </cell>
        </row>
        <row r="268">
          <cell r="A268">
            <v>37229</v>
          </cell>
        </row>
        <row r="269">
          <cell r="A269">
            <v>37230</v>
          </cell>
        </row>
        <row r="270">
          <cell r="A270">
            <v>37231</v>
          </cell>
        </row>
        <row r="271">
          <cell r="A271">
            <v>37232</v>
          </cell>
        </row>
        <row r="272">
          <cell r="A272">
            <v>37235</v>
          </cell>
        </row>
        <row r="273">
          <cell r="A273">
            <v>37236</v>
          </cell>
        </row>
        <row r="274">
          <cell r="A274">
            <v>37237</v>
          </cell>
        </row>
        <row r="275">
          <cell r="A275">
            <v>37238</v>
          </cell>
        </row>
        <row r="276">
          <cell r="A276">
            <v>37239</v>
          </cell>
        </row>
        <row r="277">
          <cell r="A277">
            <v>37242</v>
          </cell>
        </row>
        <row r="278">
          <cell r="A278">
            <v>37243</v>
          </cell>
        </row>
        <row r="279">
          <cell r="A279">
            <v>37244</v>
          </cell>
        </row>
        <row r="280">
          <cell r="A280">
            <v>37245</v>
          </cell>
        </row>
        <row r="281">
          <cell r="A281">
            <v>37246</v>
          </cell>
        </row>
        <row r="282">
          <cell r="A282">
            <v>37249</v>
          </cell>
        </row>
        <row r="283">
          <cell r="A283">
            <v>37250</v>
          </cell>
        </row>
        <row r="284">
          <cell r="A284">
            <v>37251</v>
          </cell>
        </row>
        <row r="285">
          <cell r="A285">
            <v>37252</v>
          </cell>
        </row>
        <row r="286">
          <cell r="A286">
            <v>37253</v>
          </cell>
        </row>
        <row r="287">
          <cell r="A287">
            <v>37256</v>
          </cell>
        </row>
        <row r="288">
          <cell r="A288">
            <v>37257</v>
          </cell>
        </row>
        <row r="289">
          <cell r="A289">
            <v>37258</v>
          </cell>
        </row>
        <row r="290">
          <cell r="A290">
            <v>37259</v>
          </cell>
        </row>
        <row r="291">
          <cell r="A291">
            <v>37260</v>
          </cell>
        </row>
        <row r="292">
          <cell r="A292">
            <v>37263</v>
          </cell>
        </row>
        <row r="293">
          <cell r="A293">
            <v>37264</v>
          </cell>
        </row>
        <row r="294">
          <cell r="A294">
            <v>37265</v>
          </cell>
        </row>
        <row r="295">
          <cell r="A295">
            <v>37266</v>
          </cell>
        </row>
        <row r="296">
          <cell r="A296">
            <v>37267</v>
          </cell>
        </row>
        <row r="297">
          <cell r="A297">
            <v>37270</v>
          </cell>
        </row>
        <row r="298">
          <cell r="A298">
            <v>37271</v>
          </cell>
        </row>
        <row r="299">
          <cell r="A299">
            <v>37272</v>
          </cell>
        </row>
        <row r="300">
          <cell r="A300">
            <v>37273</v>
          </cell>
        </row>
        <row r="301">
          <cell r="A301">
            <v>37274</v>
          </cell>
        </row>
        <row r="302">
          <cell r="A302">
            <v>37277</v>
          </cell>
        </row>
        <row r="303">
          <cell r="A303">
            <v>37278</v>
          </cell>
        </row>
        <row r="304">
          <cell r="A304">
            <v>37279</v>
          </cell>
        </row>
        <row r="305">
          <cell r="A305">
            <v>37280</v>
          </cell>
        </row>
        <row r="306">
          <cell r="A306">
            <v>37281</v>
          </cell>
        </row>
        <row r="307">
          <cell r="A307">
            <v>37284</v>
          </cell>
        </row>
        <row r="308">
          <cell r="A308">
            <v>37285</v>
          </cell>
        </row>
        <row r="309">
          <cell r="A309">
            <v>37286</v>
          </cell>
        </row>
        <row r="310">
          <cell r="A310">
            <v>37287</v>
          </cell>
        </row>
        <row r="311">
          <cell r="A311">
            <v>37288</v>
          </cell>
        </row>
        <row r="312">
          <cell r="A312">
            <v>37291</v>
          </cell>
        </row>
        <row r="313">
          <cell r="A313">
            <v>37292</v>
          </cell>
        </row>
        <row r="314">
          <cell r="A314">
            <v>37293</v>
          </cell>
        </row>
        <row r="315">
          <cell r="A315">
            <v>37294</v>
          </cell>
        </row>
        <row r="316">
          <cell r="A316">
            <v>37295</v>
          </cell>
        </row>
        <row r="317">
          <cell r="A317">
            <v>37298</v>
          </cell>
        </row>
        <row r="318">
          <cell r="A318">
            <v>37299</v>
          </cell>
        </row>
        <row r="319">
          <cell r="A319">
            <v>37300</v>
          </cell>
        </row>
        <row r="320">
          <cell r="A320">
            <v>37301</v>
          </cell>
        </row>
        <row r="321">
          <cell r="A321">
            <v>37302</v>
          </cell>
        </row>
        <row r="322">
          <cell r="A322">
            <v>37305</v>
          </cell>
        </row>
        <row r="323">
          <cell r="A323">
            <v>37306</v>
          </cell>
        </row>
        <row r="324">
          <cell r="A324">
            <v>37307</v>
          </cell>
        </row>
        <row r="325">
          <cell r="A325">
            <v>37308</v>
          </cell>
        </row>
        <row r="326">
          <cell r="A326">
            <v>37309</v>
          </cell>
        </row>
        <row r="327">
          <cell r="A327">
            <v>37312</v>
          </cell>
        </row>
        <row r="328">
          <cell r="A328">
            <v>37313</v>
          </cell>
        </row>
        <row r="329">
          <cell r="A329">
            <v>37314</v>
          </cell>
        </row>
        <row r="330">
          <cell r="A330">
            <v>37315</v>
          </cell>
        </row>
        <row r="331">
          <cell r="A331">
            <v>37316</v>
          </cell>
        </row>
        <row r="332">
          <cell r="A332">
            <v>37319</v>
          </cell>
        </row>
        <row r="333">
          <cell r="A333">
            <v>37320</v>
          </cell>
        </row>
        <row r="334">
          <cell r="A334">
            <v>37321</v>
          </cell>
        </row>
        <row r="335">
          <cell r="A335">
            <v>37322</v>
          </cell>
        </row>
        <row r="336">
          <cell r="A336">
            <v>37323</v>
          </cell>
        </row>
        <row r="337">
          <cell r="A337">
            <v>37326</v>
          </cell>
        </row>
        <row r="338">
          <cell r="A338">
            <v>37327</v>
          </cell>
        </row>
        <row r="339">
          <cell r="A339">
            <v>37328</v>
          </cell>
        </row>
        <row r="340">
          <cell r="A340">
            <v>37329</v>
          </cell>
        </row>
        <row r="341">
          <cell r="A341">
            <v>37330</v>
          </cell>
        </row>
        <row r="342">
          <cell r="A342">
            <v>37333</v>
          </cell>
        </row>
        <row r="343">
          <cell r="A343">
            <v>37334</v>
          </cell>
        </row>
        <row r="344">
          <cell r="A344">
            <v>37335</v>
          </cell>
        </row>
        <row r="345">
          <cell r="A345">
            <v>37336</v>
          </cell>
        </row>
        <row r="346">
          <cell r="A346">
            <v>37337</v>
          </cell>
        </row>
        <row r="347">
          <cell r="A347">
            <v>37340</v>
          </cell>
        </row>
        <row r="348">
          <cell r="A348">
            <v>37341</v>
          </cell>
        </row>
        <row r="349">
          <cell r="A349">
            <v>37342</v>
          </cell>
        </row>
        <row r="350">
          <cell r="A350">
            <v>37343</v>
          </cell>
        </row>
        <row r="351">
          <cell r="A351">
            <v>37344</v>
          </cell>
        </row>
        <row r="352">
          <cell r="A352">
            <v>37347</v>
          </cell>
        </row>
        <row r="353">
          <cell r="A353">
            <v>37348</v>
          </cell>
        </row>
        <row r="354">
          <cell r="A354">
            <v>37349</v>
          </cell>
        </row>
        <row r="355">
          <cell r="A355">
            <v>37350</v>
          </cell>
        </row>
        <row r="356">
          <cell r="A356">
            <v>37351</v>
          </cell>
        </row>
        <row r="357">
          <cell r="A357">
            <v>37354</v>
          </cell>
        </row>
        <row r="358">
          <cell r="A358">
            <v>37355</v>
          </cell>
        </row>
        <row r="359">
          <cell r="A359">
            <v>37356</v>
          </cell>
        </row>
        <row r="360">
          <cell r="A360">
            <v>37357</v>
          </cell>
        </row>
        <row r="361">
          <cell r="A361">
            <v>37358</v>
          </cell>
        </row>
        <row r="362">
          <cell r="A362">
            <v>37361</v>
          </cell>
        </row>
        <row r="363">
          <cell r="A363">
            <v>37362</v>
          </cell>
        </row>
        <row r="364">
          <cell r="A364">
            <v>37363</v>
          </cell>
        </row>
        <row r="365">
          <cell r="A365">
            <v>37364</v>
          </cell>
        </row>
        <row r="366">
          <cell r="A366">
            <v>37365</v>
          </cell>
        </row>
        <row r="367">
          <cell r="A367">
            <v>37368</v>
          </cell>
        </row>
        <row r="368">
          <cell r="A368">
            <v>37369</v>
          </cell>
        </row>
        <row r="369">
          <cell r="A369">
            <v>37370</v>
          </cell>
        </row>
        <row r="370">
          <cell r="A370">
            <v>37371</v>
          </cell>
        </row>
        <row r="371">
          <cell r="A371">
            <v>37372</v>
          </cell>
        </row>
        <row r="372">
          <cell r="A372">
            <v>37375</v>
          </cell>
        </row>
        <row r="373">
          <cell r="A373">
            <v>37376</v>
          </cell>
        </row>
        <row r="374">
          <cell r="A374">
            <v>37377</v>
          </cell>
        </row>
        <row r="375">
          <cell r="A375">
            <v>37378</v>
          </cell>
        </row>
        <row r="376">
          <cell r="A376">
            <v>37379</v>
          </cell>
        </row>
        <row r="377">
          <cell r="A377">
            <v>37382</v>
          </cell>
        </row>
        <row r="378">
          <cell r="A378">
            <v>37383</v>
          </cell>
        </row>
        <row r="379">
          <cell r="A379">
            <v>37384</v>
          </cell>
        </row>
        <row r="380">
          <cell r="A380">
            <v>37385</v>
          </cell>
        </row>
        <row r="381">
          <cell r="A381">
            <v>37386</v>
          </cell>
        </row>
        <row r="382">
          <cell r="A382">
            <v>37389</v>
          </cell>
        </row>
        <row r="383">
          <cell r="A383">
            <v>37390</v>
          </cell>
        </row>
        <row r="384">
          <cell r="A384">
            <v>37391</v>
          </cell>
        </row>
        <row r="385">
          <cell r="A385">
            <v>37392</v>
          </cell>
        </row>
        <row r="386">
          <cell r="A386">
            <v>37393</v>
          </cell>
        </row>
        <row r="387">
          <cell r="A387">
            <v>37396</v>
          </cell>
        </row>
        <row r="388">
          <cell r="A388">
            <v>37397</v>
          </cell>
        </row>
        <row r="389">
          <cell r="A389">
            <v>37398</v>
          </cell>
        </row>
        <row r="390">
          <cell r="A390">
            <v>37399</v>
          </cell>
        </row>
        <row r="391">
          <cell r="A391">
            <v>37400</v>
          </cell>
        </row>
        <row r="392">
          <cell r="A392">
            <v>37403</v>
          </cell>
        </row>
        <row r="393">
          <cell r="A393">
            <v>37404</v>
          </cell>
        </row>
        <row r="394">
          <cell r="A394">
            <v>37405</v>
          </cell>
        </row>
        <row r="395">
          <cell r="A395">
            <v>37406</v>
          </cell>
        </row>
        <row r="396">
          <cell r="A396">
            <v>37407</v>
          </cell>
        </row>
        <row r="397">
          <cell r="A397">
            <v>37410</v>
          </cell>
        </row>
        <row r="398">
          <cell r="A398">
            <v>37411</v>
          </cell>
        </row>
        <row r="399">
          <cell r="A399">
            <v>37412</v>
          </cell>
        </row>
        <row r="400">
          <cell r="A400">
            <v>37413</v>
          </cell>
        </row>
        <row r="401">
          <cell r="A401">
            <v>37414</v>
          </cell>
        </row>
        <row r="402">
          <cell r="A402">
            <v>37417</v>
          </cell>
        </row>
        <row r="403">
          <cell r="A403">
            <v>37418</v>
          </cell>
        </row>
        <row r="404">
          <cell r="A404">
            <v>37419</v>
          </cell>
        </row>
        <row r="405">
          <cell r="A405">
            <v>37420</v>
          </cell>
        </row>
        <row r="406">
          <cell r="A406">
            <v>37421</v>
          </cell>
        </row>
        <row r="407">
          <cell r="A407">
            <v>37424</v>
          </cell>
        </row>
        <row r="408">
          <cell r="A408">
            <v>37425</v>
          </cell>
        </row>
        <row r="409">
          <cell r="A409">
            <v>37426</v>
          </cell>
        </row>
        <row r="410">
          <cell r="A410">
            <v>37427</v>
          </cell>
        </row>
        <row r="411">
          <cell r="A411">
            <v>37428</v>
          </cell>
        </row>
        <row r="412">
          <cell r="A412">
            <v>37431</v>
          </cell>
        </row>
        <row r="413">
          <cell r="A413">
            <v>37432</v>
          </cell>
        </row>
        <row r="414">
          <cell r="A414">
            <v>37433</v>
          </cell>
        </row>
        <row r="415">
          <cell r="A415">
            <v>37434</v>
          </cell>
        </row>
        <row r="416">
          <cell r="A416">
            <v>37435</v>
          </cell>
        </row>
        <row r="417">
          <cell r="A417">
            <v>37438</v>
          </cell>
        </row>
        <row r="418">
          <cell r="A418">
            <v>37439</v>
          </cell>
        </row>
        <row r="419">
          <cell r="A419">
            <v>37440</v>
          </cell>
        </row>
        <row r="420">
          <cell r="A420">
            <v>37441</v>
          </cell>
        </row>
        <row r="421">
          <cell r="A421">
            <v>37442</v>
          </cell>
        </row>
        <row r="422">
          <cell r="A422">
            <v>37445</v>
          </cell>
        </row>
        <row r="423">
          <cell r="A423">
            <v>37446</v>
          </cell>
        </row>
        <row r="424">
          <cell r="A424">
            <v>37447</v>
          </cell>
        </row>
        <row r="425">
          <cell r="A425">
            <v>37448</v>
          </cell>
        </row>
        <row r="426">
          <cell r="A426">
            <v>37449</v>
          </cell>
        </row>
        <row r="427">
          <cell r="A427">
            <v>37452</v>
          </cell>
        </row>
        <row r="428">
          <cell r="A428">
            <v>37453</v>
          </cell>
        </row>
        <row r="429">
          <cell r="A429">
            <v>37454</v>
          </cell>
        </row>
        <row r="430">
          <cell r="A430">
            <v>37455</v>
          </cell>
        </row>
        <row r="431">
          <cell r="A431">
            <v>37456</v>
          </cell>
        </row>
        <row r="432">
          <cell r="A432">
            <v>37459</v>
          </cell>
        </row>
        <row r="433">
          <cell r="A433">
            <v>37460</v>
          </cell>
        </row>
        <row r="434">
          <cell r="A434">
            <v>37461</v>
          </cell>
        </row>
        <row r="435">
          <cell r="A435">
            <v>37462</v>
          </cell>
        </row>
        <row r="436">
          <cell r="A436">
            <v>37463</v>
          </cell>
        </row>
        <row r="437">
          <cell r="A437">
            <v>37466</v>
          </cell>
        </row>
        <row r="438">
          <cell r="A438">
            <v>37467</v>
          </cell>
        </row>
        <row r="439">
          <cell r="A439">
            <v>37468</v>
          </cell>
        </row>
        <row r="440">
          <cell r="A440">
            <v>37469</v>
          </cell>
        </row>
        <row r="441">
          <cell r="A441">
            <v>37470</v>
          </cell>
        </row>
        <row r="442">
          <cell r="A442">
            <v>37473</v>
          </cell>
        </row>
        <row r="443">
          <cell r="A443">
            <v>37474</v>
          </cell>
        </row>
        <row r="444">
          <cell r="A444">
            <v>37475</v>
          </cell>
        </row>
        <row r="445">
          <cell r="A445">
            <v>37476</v>
          </cell>
        </row>
        <row r="446">
          <cell r="A446">
            <v>37477</v>
          </cell>
        </row>
        <row r="447">
          <cell r="A447">
            <v>37480</v>
          </cell>
        </row>
        <row r="448">
          <cell r="A448">
            <v>37481</v>
          </cell>
        </row>
        <row r="449">
          <cell r="A449">
            <v>37482</v>
          </cell>
        </row>
        <row r="450">
          <cell r="A450">
            <v>37483</v>
          </cell>
        </row>
        <row r="451">
          <cell r="A451">
            <v>37484</v>
          </cell>
        </row>
        <row r="452">
          <cell r="A452">
            <v>37487</v>
          </cell>
        </row>
        <row r="453">
          <cell r="A453">
            <v>37488</v>
          </cell>
        </row>
        <row r="454">
          <cell r="A454">
            <v>37489</v>
          </cell>
        </row>
        <row r="455">
          <cell r="A455">
            <v>37490</v>
          </cell>
        </row>
        <row r="456">
          <cell r="A456">
            <v>37491</v>
          </cell>
        </row>
        <row r="457">
          <cell r="A457">
            <v>37494</v>
          </cell>
        </row>
        <row r="458">
          <cell r="A458">
            <v>37495</v>
          </cell>
        </row>
        <row r="459">
          <cell r="A459">
            <v>37496</v>
          </cell>
        </row>
        <row r="460">
          <cell r="A460">
            <v>37497</v>
          </cell>
        </row>
        <row r="461">
          <cell r="A461">
            <v>37498</v>
          </cell>
        </row>
        <row r="462">
          <cell r="A462">
            <v>37501</v>
          </cell>
        </row>
        <row r="463">
          <cell r="A463">
            <v>37502</v>
          </cell>
        </row>
        <row r="464">
          <cell r="A464">
            <v>37503</v>
          </cell>
        </row>
        <row r="465">
          <cell r="A465">
            <v>37504</v>
          </cell>
        </row>
        <row r="466">
          <cell r="A466">
            <v>37505</v>
          </cell>
        </row>
        <row r="467">
          <cell r="A467">
            <v>37508</v>
          </cell>
        </row>
        <row r="468">
          <cell r="A468">
            <v>37509</v>
          </cell>
        </row>
        <row r="469">
          <cell r="A469">
            <v>37510</v>
          </cell>
        </row>
        <row r="470">
          <cell r="A470">
            <v>37511</v>
          </cell>
        </row>
        <row r="471">
          <cell r="A471">
            <v>37512</v>
          </cell>
        </row>
        <row r="472">
          <cell r="A472">
            <v>37515</v>
          </cell>
        </row>
        <row r="473">
          <cell r="A473">
            <v>37516</v>
          </cell>
        </row>
        <row r="474">
          <cell r="A474">
            <v>37517</v>
          </cell>
        </row>
        <row r="475">
          <cell r="A475">
            <v>37518</v>
          </cell>
        </row>
        <row r="476">
          <cell r="A476">
            <v>37519</v>
          </cell>
        </row>
        <row r="477">
          <cell r="A477">
            <v>37522</v>
          </cell>
        </row>
        <row r="478">
          <cell r="A478">
            <v>37523</v>
          </cell>
        </row>
        <row r="479">
          <cell r="A479">
            <v>37524</v>
          </cell>
        </row>
        <row r="480">
          <cell r="A480">
            <v>37525</v>
          </cell>
        </row>
        <row r="481">
          <cell r="A481">
            <v>37526</v>
          </cell>
        </row>
        <row r="482">
          <cell r="A482">
            <v>37529</v>
          </cell>
        </row>
        <row r="483">
          <cell r="A483">
            <v>37530</v>
          </cell>
        </row>
        <row r="484">
          <cell r="A484">
            <v>37531</v>
          </cell>
        </row>
        <row r="485">
          <cell r="A485">
            <v>37532</v>
          </cell>
        </row>
        <row r="486">
          <cell r="A486">
            <v>37533</v>
          </cell>
        </row>
        <row r="487">
          <cell r="A487">
            <v>37536</v>
          </cell>
        </row>
        <row r="488">
          <cell r="A488">
            <v>37537</v>
          </cell>
        </row>
        <row r="489">
          <cell r="A489">
            <v>37538</v>
          </cell>
        </row>
        <row r="490">
          <cell r="A490">
            <v>37539</v>
          </cell>
        </row>
        <row r="491">
          <cell r="A491">
            <v>37540</v>
          </cell>
        </row>
        <row r="492">
          <cell r="A492">
            <v>37543</v>
          </cell>
        </row>
        <row r="493">
          <cell r="A493">
            <v>37544</v>
          </cell>
        </row>
        <row r="494">
          <cell r="A494">
            <v>37545</v>
          </cell>
        </row>
        <row r="495">
          <cell r="A495">
            <v>37546</v>
          </cell>
        </row>
        <row r="496">
          <cell r="A496">
            <v>37547</v>
          </cell>
        </row>
        <row r="497">
          <cell r="A497">
            <v>37550</v>
          </cell>
        </row>
        <row r="498">
          <cell r="A498">
            <v>37551</v>
          </cell>
        </row>
        <row r="499">
          <cell r="A499">
            <v>37552</v>
          </cell>
        </row>
        <row r="500">
          <cell r="A500">
            <v>37553</v>
          </cell>
        </row>
        <row r="501">
          <cell r="A501">
            <v>37554</v>
          </cell>
        </row>
        <row r="502">
          <cell r="A502">
            <v>37557</v>
          </cell>
        </row>
        <row r="503">
          <cell r="A503">
            <v>37558</v>
          </cell>
        </row>
        <row r="504">
          <cell r="A504">
            <v>37559</v>
          </cell>
        </row>
        <row r="505">
          <cell r="A505">
            <v>37560</v>
          </cell>
        </row>
        <row r="506">
          <cell r="A506">
            <v>37561</v>
          </cell>
        </row>
        <row r="507">
          <cell r="A507">
            <v>37564</v>
          </cell>
        </row>
        <row r="508">
          <cell r="A508">
            <v>37565</v>
          </cell>
        </row>
        <row r="509">
          <cell r="A509">
            <v>37566</v>
          </cell>
        </row>
        <row r="510">
          <cell r="A510">
            <v>37567</v>
          </cell>
        </row>
        <row r="511">
          <cell r="A511">
            <v>37568</v>
          </cell>
        </row>
        <row r="512">
          <cell r="A512">
            <v>37571</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sheetName val="Exhibit C"/>
      <sheetName val="Drivers of Value"/>
      <sheetName val="Graph"/>
      <sheetName val="Compare Contract w Owning"/>
      <sheetName val="Case I Summary"/>
      <sheetName val="Assumptions of Purchase"/>
      <sheetName val="Plant Financials"/>
      <sheetName val="Existing Debt"/>
      <sheetName val="Gas Sales and Transmission"/>
      <sheetName val="Displacement"/>
      <sheetName val="Boiler Margin"/>
      <sheetName val="Post 2008"/>
      <sheetName val="Book and Tax Depreciation"/>
      <sheetName val="Overhaul Costs"/>
      <sheetName val="Income"/>
      <sheetName val="Cash Flow"/>
      <sheetName val="Income $1"/>
      <sheetName val="Cash Flow $1"/>
      <sheetName val="Plant Financials (2)"/>
    </sheetNames>
    <sheetDataSet>
      <sheetData sheetId="0" refreshError="1"/>
      <sheetData sheetId="1" refreshError="1"/>
      <sheetData sheetId="2" refreshError="1"/>
      <sheetData sheetId="3" refreshError="1"/>
      <sheetData sheetId="4" refreshError="1"/>
      <sheetData sheetId="5" refreshError="1"/>
      <sheetData sheetId="6" refreshError="1">
        <row r="42">
          <cell r="B42">
            <v>0.16153846153846152</v>
          </cell>
        </row>
        <row r="45">
          <cell r="B45">
            <v>7.3168750000000005E-2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Table"/>
      <sheetName val="Rlfwd"/>
      <sheetName val="Orig to Order Comparison"/>
      <sheetName val="Pwr Summary"/>
      <sheetName val="Verify"/>
      <sheetName val="JHS-19"/>
      <sheetName val="JHS-20"/>
      <sheetName val="JHS-20.01(A)"/>
      <sheetName val="JHS-21"/>
      <sheetName val="JHS-22"/>
      <sheetName val="JHS-23"/>
      <sheetName val="JHS-24 Unit Cost"/>
      <sheetName val="JHS-25 Ex A-1"/>
      <sheetName val="JHS-25 Ex A-2"/>
      <sheetName val="JHS-25 Ex A-3"/>
      <sheetName val="JHS-25 Ex A-4"/>
      <sheetName val="JHS-25 Ex A-5"/>
      <sheetName val="RATE SPREAD"/>
      <sheetName val="SPEC CONT + FIRM RESALE INC"/>
      <sheetName val="Diffs Categorized"/>
      <sheetName val="PSE Proposal Categorized"/>
      <sheetName val="DEM RY PC"/>
      <sheetName val="LSR Power Costs"/>
      <sheetName val="Tenaska.Backup"/>
      <sheetName val="Restated TY"/>
      <sheetName val="09-10"/>
      <sheetName val="557"/>
      <sheetName val="Production Adjustment"/>
      <sheetName val="Production Factor"/>
      <sheetName val="Production Plant Premiums"/>
      <sheetName val="Prod Plant"/>
      <sheetName val="ProdO&amp;M"/>
      <sheetName val="EB&amp;Taxes"/>
      <sheetName val="TransmRev"/>
      <sheetName val="Restating Print Macros"/>
      <sheetName val="Module13"/>
      <sheetName val="Module14"/>
      <sheetName val="Module15"/>
      <sheetName val="Module1"/>
      <sheetName val="Wind Integr Calc"/>
    </sheetNames>
    <sheetDataSet>
      <sheetData sheetId="0"/>
      <sheetData sheetId="1"/>
      <sheetData sheetId="2"/>
      <sheetData sheetId="3"/>
      <sheetData sheetId="4"/>
      <sheetData sheetId="5"/>
      <sheetData sheetId="6">
        <row r="2">
          <cell r="AR2" t="str">
            <v>Docket Number UE-111048</v>
          </cell>
        </row>
        <row r="3">
          <cell r="AR3" t="str">
            <v>Exhibit No. ___ (JHS-19)</v>
          </cell>
        </row>
      </sheetData>
      <sheetData sheetId="7">
        <row r="3">
          <cell r="E3" t="str">
            <v>Exhibit No.    (JHS-20)</v>
          </cell>
        </row>
      </sheetData>
      <sheetData sheetId="8">
        <row r="18">
          <cell r="N18">
            <v>87352900.417719007</v>
          </cell>
        </row>
      </sheetData>
      <sheetData sheetId="9">
        <row r="3">
          <cell r="G3" t="str">
            <v>Exhibit No.     (JHS-21)</v>
          </cell>
        </row>
        <row r="7">
          <cell r="A7" t="str">
            <v>FOR THE TWELVE MONTHS ENDED DECEMBER 31, 2010</v>
          </cell>
        </row>
      </sheetData>
      <sheetData sheetId="10">
        <row r="3">
          <cell r="M3" t="str">
            <v>Exhibit No. ___   (JHS-22)</v>
          </cell>
        </row>
        <row r="20">
          <cell r="L20">
            <v>0.35</v>
          </cell>
        </row>
      </sheetData>
      <sheetData sheetId="11"/>
      <sheetData sheetId="12"/>
      <sheetData sheetId="13"/>
      <sheetData sheetId="14">
        <row r="2">
          <cell r="I2" t="str">
            <v>Exhibit No. ___ (JHS-25)</v>
          </cell>
        </row>
      </sheetData>
      <sheetData sheetId="15"/>
      <sheetData sheetId="16"/>
      <sheetData sheetId="17"/>
      <sheetData sheetId="18"/>
      <sheetData sheetId="19"/>
      <sheetData sheetId="20"/>
      <sheetData sheetId="21"/>
      <sheetData sheetId="22">
        <row r="16">
          <cell r="P16">
            <v>810129.61943304387</v>
          </cell>
        </row>
      </sheetData>
      <sheetData sheetId="23"/>
      <sheetData sheetId="24"/>
      <sheetData sheetId="25">
        <row r="34">
          <cell r="G34">
            <v>2942567.1752356957</v>
          </cell>
        </row>
      </sheetData>
      <sheetData sheetId="26"/>
      <sheetData sheetId="27"/>
      <sheetData sheetId="28"/>
      <sheetData sheetId="29">
        <row r="16">
          <cell r="F16">
            <v>21143300002.482922</v>
          </cell>
        </row>
      </sheetData>
      <sheetData sheetId="30"/>
      <sheetData sheetId="31"/>
      <sheetData sheetId="32"/>
      <sheetData sheetId="33"/>
      <sheetData sheetId="34">
        <row r="11">
          <cell r="D11">
            <v>-5613464.7533333302</v>
          </cell>
        </row>
      </sheetData>
      <sheetData sheetId="35" refreshError="1"/>
      <sheetData sheetId="36" refreshError="1"/>
      <sheetData sheetId="37" refreshError="1"/>
      <sheetData sheetId="38" refreshError="1"/>
      <sheetData sheetId="39" refreshError="1"/>
      <sheetData sheetId="4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ar Ops (2)"/>
      <sheetName val="Book1"/>
    </sheetNames>
    <sheetDataSet>
      <sheetData sheetId="0"/>
      <sheetData sheetId="1" refreshError="1"/>
      <sheetData sheetId="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refreshError="1"/>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refreshError="1"/>
      <sheetData sheetId="1" refreshError="1">
        <row r="111">
          <cell r="E111">
            <v>3.0000000000000001E-3</v>
          </cell>
        </row>
        <row r="112">
          <cell r="E112">
            <v>2.2499999999999998E-3</v>
          </cell>
        </row>
        <row r="129">
          <cell r="E129">
            <v>0.55000000000000004</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istribution"/>
      <sheetName val="Contents"/>
      <sheetName val="1"/>
      <sheetName val="Summary"/>
      <sheetName val="2"/>
      <sheetName val="Cost"/>
      <sheetName val="3"/>
      <sheetName val="Trend Log"/>
      <sheetName val="4"/>
      <sheetName val="CF Chart"/>
      <sheetName val="Cash Flow_MW"/>
      <sheetName val="5"/>
      <sheetName val="6"/>
      <sheetName val="7"/>
      <sheetName val="Validation"/>
      <sheetName val="WBS"/>
      <sheetName val="CBS"/>
      <sheetName val="PO Log"/>
      <sheetName val="009JC"/>
      <sheetName val="009JJ"/>
      <sheetName val="009N9"/>
      <sheetName val="009SZ"/>
      <sheetName val="Accruals"/>
      <sheetName val="Master Estimate"/>
      <sheetName val="Cash_Flow"/>
      <sheetName val="Escalation"/>
      <sheetName val="Project Summary "/>
      <sheetName val="MSC"/>
      <sheetName val="Photo Voltaic - MSC"/>
      <sheetName val="Warehouse"/>
      <sheetName val="Warehouse Racking"/>
      <sheetName val="Photo Voltaic - Warehouse"/>
      <sheetName val="Sitework"/>
      <sheetName val="Electrical Bldg."/>
      <sheetName val="FF &amp; E"/>
      <sheetName val="Migration 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0">
          <cell r="P50">
            <v>1</v>
          </cell>
          <cell r="Q50">
            <v>1</v>
          </cell>
          <cell r="T50">
            <v>2</v>
          </cell>
          <cell r="U50">
            <v>2</v>
          </cell>
        </row>
        <row r="51">
          <cell r="P51">
            <v>545834.30584618624</v>
          </cell>
          <cell r="Q51">
            <v>545834.30584618624</v>
          </cell>
          <cell r="T51">
            <v>545834.30584618624</v>
          </cell>
          <cell r="U51">
            <v>545834.30584618624</v>
          </cell>
        </row>
        <row r="52">
          <cell r="Q52">
            <v>1</v>
          </cell>
          <cell r="R52">
            <v>1</v>
          </cell>
          <cell r="U52">
            <v>2</v>
          </cell>
          <cell r="V52">
            <v>2</v>
          </cell>
        </row>
        <row r="53">
          <cell r="Q53">
            <v>274029.09436019621</v>
          </cell>
          <cell r="R53">
            <v>274029.09436019621</v>
          </cell>
          <cell r="U53">
            <v>274029.09436019621</v>
          </cell>
          <cell r="V53">
            <v>274029.09436019621</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Material"/>
      <sheetName val="BR 24 vs Rebuttal 11GRC"/>
      <sheetName val="Rate Year Power Cost Summary"/>
      <sheetName val="AURORA + NIM"/>
      <sheetName val="11GRC BR 24 vs Rebuttal"/>
      <sheetName val="BR 24 vs 09GRC"/>
      <sheetName val="11GRC BR 24 vs TY"/>
      <sheetName val="Regulatory Asset Amort"/>
      <sheetName val="2010 TY"/>
      <sheetName val="AURORA==&gt;"/>
      <sheetName val="AURORA Total"/>
      <sheetName val="Pivot Costs"/>
      <sheetName val="Pivot Energy"/>
      <sheetName val="Portfolio Average"/>
      <sheetName val="Gas Turbines"/>
      <sheetName val="Price Output"/>
      <sheetName val="Map Table"/>
      <sheetName val="F11 Load"/>
    </sheetNames>
    <sheetDataSet>
      <sheetData sheetId="0" refreshError="1"/>
      <sheetData sheetId="1"/>
      <sheetData sheetId="2">
        <row r="18">
          <cell r="P18">
            <v>810129.61943304387</v>
          </cell>
        </row>
      </sheetData>
      <sheetData sheetId="3">
        <row r="19">
          <cell r="Q19">
            <v>286859.27019354561</v>
          </cell>
        </row>
      </sheetData>
      <sheetData sheetId="4">
        <row r="96">
          <cell r="N96">
            <v>-16694.101138357699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4">
          <cell r="B4" t="str">
            <v>Baker Replacement 1997-2025</v>
          </cell>
          <cell r="C4" t="str">
            <v>Baker Replacement</v>
          </cell>
          <cell r="D4">
            <v>555</v>
          </cell>
          <cell r="E4" t="str">
            <v>Baker Replacement</v>
          </cell>
          <cell r="F4">
            <v>555</v>
          </cell>
        </row>
        <row r="5">
          <cell r="C5" t="str">
            <v>Point Roberts BC Hydro</v>
          </cell>
          <cell r="D5">
            <v>555</v>
          </cell>
          <cell r="E5" t="str">
            <v>Barclays PPA</v>
          </cell>
          <cell r="F5">
            <v>555</v>
          </cell>
        </row>
        <row r="6">
          <cell r="C6" t="str">
            <v>Point Roberts BC Hydro</v>
          </cell>
          <cell r="D6">
            <v>555</v>
          </cell>
          <cell r="E6" t="str">
            <v>BC Hydro Point Roberts</v>
          </cell>
          <cell r="F6">
            <v>555</v>
          </cell>
        </row>
        <row r="7">
          <cell r="C7" t="str">
            <v>Mid-C Canadian EA</v>
          </cell>
          <cell r="D7">
            <v>555</v>
          </cell>
          <cell r="E7" t="str">
            <v>BPA Firm - WNP #3 Exchange</v>
          </cell>
          <cell r="F7">
            <v>555</v>
          </cell>
        </row>
        <row r="8">
          <cell r="C8" t="str">
            <v>Colstrip 1&amp;2</v>
          </cell>
          <cell r="D8">
            <v>501</v>
          </cell>
          <cell r="E8" t="str">
            <v>Canadian EA</v>
          </cell>
          <cell r="F8">
            <v>555</v>
          </cell>
        </row>
        <row r="9">
          <cell r="C9" t="str">
            <v>Colstrip 1&amp;2</v>
          </cell>
          <cell r="D9">
            <v>501</v>
          </cell>
          <cell r="E9" t="str">
            <v>Colstrip 1&amp;2</v>
          </cell>
          <cell r="F9">
            <v>501</v>
          </cell>
        </row>
        <row r="10">
          <cell r="C10" t="str">
            <v>Colstrip 3&amp;4</v>
          </cell>
          <cell r="D10">
            <v>501</v>
          </cell>
          <cell r="E10" t="str">
            <v>Colstrip 3&amp;4</v>
          </cell>
          <cell r="F10">
            <v>501</v>
          </cell>
        </row>
        <row r="11">
          <cell r="C11" t="str">
            <v>Colstrip 3&amp;4</v>
          </cell>
          <cell r="D11">
            <v>501</v>
          </cell>
          <cell r="E11" t="str">
            <v>Credit Suisse</v>
          </cell>
          <cell r="F11">
            <v>555</v>
          </cell>
        </row>
        <row r="12">
          <cell r="C12" t="str">
            <v>Electron</v>
          </cell>
          <cell r="D12" t="str">
            <v>555H</v>
          </cell>
          <cell r="E12" t="str">
            <v>Encogen</v>
          </cell>
          <cell r="F12">
            <v>547</v>
          </cell>
        </row>
        <row r="13">
          <cell r="C13" t="str">
            <v>Encogen</v>
          </cell>
          <cell r="D13">
            <v>547</v>
          </cell>
          <cell r="E13" t="str">
            <v>Farm Power Rexville PPA</v>
          </cell>
          <cell r="F13">
            <v>555</v>
          </cell>
        </row>
        <row r="14">
          <cell r="C14" t="str">
            <v>Frederickson 1&amp;2</v>
          </cell>
          <cell r="D14">
            <v>547</v>
          </cell>
          <cell r="E14" t="str">
            <v>Fixed OffPeak Contract</v>
          </cell>
          <cell r="F14">
            <v>555</v>
          </cell>
        </row>
        <row r="15">
          <cell r="C15" t="str">
            <v>Frederickson 1&amp;2</v>
          </cell>
          <cell r="D15">
            <v>547</v>
          </cell>
          <cell r="E15" t="str">
            <v>Fixed OnPeak Contract</v>
          </cell>
          <cell r="F15">
            <v>555</v>
          </cell>
        </row>
        <row r="16">
          <cell r="C16" t="str">
            <v>Freddy1</v>
          </cell>
          <cell r="D16">
            <v>547</v>
          </cell>
          <cell r="E16" t="str">
            <v>Fred 1</v>
          </cell>
          <cell r="F16">
            <v>547</v>
          </cell>
        </row>
        <row r="17">
          <cell r="C17" t="str">
            <v>Freddy1</v>
          </cell>
          <cell r="D17">
            <v>547</v>
          </cell>
          <cell r="E17" t="str">
            <v>Fred 1</v>
          </cell>
          <cell r="F17">
            <v>547</v>
          </cell>
        </row>
        <row r="18">
          <cell r="C18" t="str">
            <v>Fredonia 1&amp;2</v>
          </cell>
          <cell r="D18">
            <v>547</v>
          </cell>
          <cell r="E18" t="str">
            <v>Frederickson 1&amp;2</v>
          </cell>
          <cell r="F18">
            <v>547</v>
          </cell>
        </row>
        <row r="19">
          <cell r="C19" t="str">
            <v>Fredonia 1&amp;2</v>
          </cell>
          <cell r="D19">
            <v>547</v>
          </cell>
          <cell r="E19" t="str">
            <v>Fredonia 1&amp;2</v>
          </cell>
          <cell r="F19">
            <v>547</v>
          </cell>
        </row>
        <row r="20">
          <cell r="C20" t="str">
            <v>Fredonia 3&amp;4</v>
          </cell>
          <cell r="D20">
            <v>547</v>
          </cell>
          <cell r="E20" t="str">
            <v>Fredonia 3&amp;4</v>
          </cell>
          <cell r="F20">
            <v>547</v>
          </cell>
        </row>
        <row r="21">
          <cell r="C21" t="str">
            <v>Goldendale</v>
          </cell>
          <cell r="D21">
            <v>547</v>
          </cell>
          <cell r="E21" t="str">
            <v>Goldendale</v>
          </cell>
          <cell r="F21">
            <v>547</v>
          </cell>
        </row>
        <row r="22">
          <cell r="C22" t="str">
            <v>Goldendale</v>
          </cell>
          <cell r="D22">
            <v>547</v>
          </cell>
          <cell r="E22" t="str">
            <v>Hopkins Ridge Wind</v>
          </cell>
          <cell r="F22">
            <v>555</v>
          </cell>
        </row>
        <row r="23">
          <cell r="C23" t="str">
            <v>Hopkins Ridge</v>
          </cell>
          <cell r="D23" t="str">
            <v>555W</v>
          </cell>
          <cell r="E23" t="str">
            <v>Klondike Wind PPA</v>
          </cell>
          <cell r="F23">
            <v>555</v>
          </cell>
        </row>
        <row r="24">
          <cell r="C24" t="str">
            <v>Lower Baker</v>
          </cell>
          <cell r="D24" t="str">
            <v>555H</v>
          </cell>
          <cell r="E24" t="str">
            <v>Lehman Brothers PPA</v>
          </cell>
          <cell r="F24">
            <v>555</v>
          </cell>
        </row>
        <row r="25">
          <cell r="C25" t="str">
            <v>QF March Point 1</v>
          </cell>
          <cell r="D25">
            <v>555</v>
          </cell>
          <cell r="E25" t="str">
            <v>Market Purchase</v>
          </cell>
          <cell r="F25" t="str">
            <v>555MP</v>
          </cell>
        </row>
        <row r="26">
          <cell r="C26" t="str">
            <v>QF March Point 2</v>
          </cell>
          <cell r="D26">
            <v>555</v>
          </cell>
          <cell r="E26" t="str">
            <v>Market Sale</v>
          </cell>
          <cell r="F26">
            <v>447</v>
          </cell>
        </row>
        <row r="27">
          <cell r="C27" t="str">
            <v>QF March Point 2</v>
          </cell>
          <cell r="D27">
            <v>555</v>
          </cell>
          <cell r="E27" t="str">
            <v>Market Sale PSE's</v>
          </cell>
          <cell r="F27">
            <v>447</v>
          </cell>
        </row>
        <row r="28">
          <cell r="C28" t="str">
            <v>Market Purchase</v>
          </cell>
          <cell r="D28" t="str">
            <v>555MP</v>
          </cell>
          <cell r="E28" t="str">
            <v>Market Purchase PSE's</v>
          </cell>
          <cell r="F28" t="str">
            <v>555MP</v>
          </cell>
        </row>
        <row r="29">
          <cell r="C29" t="str">
            <v>Market Sale</v>
          </cell>
          <cell r="D29">
            <v>447</v>
          </cell>
          <cell r="E29" t="str">
            <v>Mid Columbia</v>
          </cell>
          <cell r="F29">
            <v>555</v>
          </cell>
        </row>
        <row r="30">
          <cell r="C30" t="str">
            <v>Northwestern Energy</v>
          </cell>
          <cell r="D30">
            <v>555</v>
          </cell>
          <cell r="E30" t="str">
            <v>Mint Farm</v>
          </cell>
          <cell r="F30">
            <v>547</v>
          </cell>
        </row>
        <row r="31">
          <cell r="C31" t="str">
            <v>QF Nooksack</v>
          </cell>
          <cell r="D31">
            <v>555</v>
          </cell>
          <cell r="E31" t="str">
            <v>New PSE Resource</v>
          </cell>
          <cell r="F31">
            <v>547</v>
          </cell>
        </row>
        <row r="32">
          <cell r="C32" t="str">
            <v>Wasco Hydro</v>
          </cell>
          <cell r="D32">
            <v>555</v>
          </cell>
          <cell r="E32" t="str">
            <v>Nooksack Hydro</v>
          </cell>
          <cell r="F32">
            <v>555</v>
          </cell>
        </row>
        <row r="33">
          <cell r="C33" t="str">
            <v>PG&amp;E Exchange</v>
          </cell>
          <cell r="D33">
            <v>555</v>
          </cell>
          <cell r="E33" t="str">
            <v>Northwestern Energy</v>
          </cell>
          <cell r="F33">
            <v>555</v>
          </cell>
        </row>
        <row r="34">
          <cell r="C34" t="str">
            <v>PG&amp;E Exchange</v>
          </cell>
          <cell r="D34">
            <v>555</v>
          </cell>
          <cell r="E34" t="str">
            <v>PG&amp;E Exchange</v>
          </cell>
          <cell r="F34">
            <v>555</v>
          </cell>
        </row>
        <row r="35">
          <cell r="C35" t="str">
            <v>PR Displacement Product</v>
          </cell>
          <cell r="D35">
            <v>555</v>
          </cell>
          <cell r="E35" t="str">
            <v>Powerex OnPeak PPA</v>
          </cell>
          <cell r="F35">
            <v>555</v>
          </cell>
        </row>
        <row r="36">
          <cell r="C36" t="str">
            <v>Mid-C Priest Rapids Project</v>
          </cell>
          <cell r="D36" t="str">
            <v>555H</v>
          </cell>
          <cell r="E36" t="str">
            <v>PPL 15 year contract</v>
          </cell>
          <cell r="F36">
            <v>555</v>
          </cell>
        </row>
        <row r="37">
          <cell r="C37" t="str">
            <v>QF Koma Kulshan</v>
          </cell>
          <cell r="D37">
            <v>555</v>
          </cell>
          <cell r="E37" t="str">
            <v>PR Displacement Product</v>
          </cell>
          <cell r="F37">
            <v>555</v>
          </cell>
        </row>
        <row r="38">
          <cell r="C38" t="str">
            <v>QF Port Townsend (Sch 91)</v>
          </cell>
          <cell r="D38">
            <v>555</v>
          </cell>
          <cell r="E38" t="str">
            <v>PSE Short Term Contracts</v>
          </cell>
          <cell r="F38">
            <v>555</v>
          </cell>
        </row>
        <row r="39">
          <cell r="C39" t="str">
            <v>QF Spokane MSW</v>
          </cell>
          <cell r="D39">
            <v>555</v>
          </cell>
          <cell r="E39" t="str">
            <v>Puget's Hydro</v>
          </cell>
          <cell r="F39">
            <v>555</v>
          </cell>
        </row>
        <row r="40">
          <cell r="C40" t="str">
            <v>QF Sygitowicz</v>
          </cell>
          <cell r="D40">
            <v>555</v>
          </cell>
          <cell r="E40" t="str">
            <v>QF Koma Kulshan Hydro</v>
          </cell>
          <cell r="F40">
            <v>555</v>
          </cell>
        </row>
        <row r="41">
          <cell r="C41" t="str">
            <v>QF Sygitowicz</v>
          </cell>
          <cell r="D41">
            <v>555</v>
          </cell>
          <cell r="E41" t="str">
            <v>QF March Point 1</v>
          </cell>
          <cell r="F41">
            <v>555</v>
          </cell>
        </row>
        <row r="42">
          <cell r="C42" t="str">
            <v>QF Twin Falls</v>
          </cell>
          <cell r="D42">
            <v>555</v>
          </cell>
          <cell r="E42" t="str">
            <v>QF March Point 2</v>
          </cell>
          <cell r="F42">
            <v>555</v>
          </cell>
        </row>
        <row r="43">
          <cell r="C43" t="str">
            <v>QF Weeks Falls</v>
          </cell>
          <cell r="D43">
            <v>555</v>
          </cell>
          <cell r="E43" t="str">
            <v>QF Port Townsend Hydro</v>
          </cell>
          <cell r="F43">
            <v>555</v>
          </cell>
        </row>
        <row r="44">
          <cell r="C44" t="str">
            <v>Resource Total</v>
          </cell>
          <cell r="D44" t="str">
            <v>NA</v>
          </cell>
          <cell r="E44" t="str">
            <v>QF Spokane MSW</v>
          </cell>
          <cell r="F44">
            <v>555</v>
          </cell>
        </row>
        <row r="45">
          <cell r="C45" t="str">
            <v>Mid-C Rock Island</v>
          </cell>
          <cell r="D45" t="str">
            <v>555H</v>
          </cell>
          <cell r="E45" t="str">
            <v>QF Sygitowicz</v>
          </cell>
          <cell r="F45">
            <v>555</v>
          </cell>
        </row>
        <row r="46">
          <cell r="C46" t="str">
            <v>Mid-C Rock Island</v>
          </cell>
          <cell r="D46" t="str">
            <v>555H</v>
          </cell>
          <cell r="E46" t="str">
            <v>QF Tenaska</v>
          </cell>
          <cell r="F46">
            <v>555</v>
          </cell>
        </row>
        <row r="47">
          <cell r="C47" t="str">
            <v>Mid-C Rocky Reach</v>
          </cell>
          <cell r="D47" t="str">
            <v>555H</v>
          </cell>
          <cell r="E47" t="str">
            <v>QF Twin Falls</v>
          </cell>
          <cell r="F47">
            <v>555</v>
          </cell>
        </row>
        <row r="48">
          <cell r="C48" t="str">
            <v>QF Tenaska</v>
          </cell>
          <cell r="D48">
            <v>555</v>
          </cell>
          <cell r="E48" t="str">
            <v>QF Weeks Falls</v>
          </cell>
          <cell r="F48">
            <v>555</v>
          </cell>
        </row>
        <row r="49">
          <cell r="C49" t="str">
            <v>Tenaska Excess Energy</v>
          </cell>
          <cell r="D49">
            <v>555</v>
          </cell>
          <cell r="E49" t="str">
            <v>Qualco Dairy Digester</v>
          </cell>
          <cell r="F49">
            <v>555</v>
          </cell>
        </row>
        <row r="50">
          <cell r="C50" t="str">
            <v>Total</v>
          </cell>
          <cell r="D50" t="str">
            <v>NA</v>
          </cell>
          <cell r="E50" t="str">
            <v>Sempra PPA</v>
          </cell>
          <cell r="F50">
            <v>555</v>
          </cell>
        </row>
        <row r="51">
          <cell r="C51" t="str">
            <v>Total Contract Purchases</v>
          </cell>
          <cell r="D51" t="str">
            <v>NA</v>
          </cell>
          <cell r="E51" t="str">
            <v>Shell Energy PPA</v>
          </cell>
          <cell r="F51">
            <v>555</v>
          </cell>
        </row>
        <row r="52">
          <cell r="C52" t="str">
            <v>Total Contract Sales</v>
          </cell>
          <cell r="D52" t="str">
            <v>NA</v>
          </cell>
          <cell r="E52" t="str">
            <v>Sumas</v>
          </cell>
          <cell r="F52">
            <v>547</v>
          </cell>
        </row>
        <row r="53">
          <cell r="C53" t="str">
            <v>Upper Baker</v>
          </cell>
          <cell r="D53" t="str">
            <v>555H</v>
          </cell>
          <cell r="E53" t="str">
            <v>Tenaska Excess Energy</v>
          </cell>
          <cell r="F53">
            <v>555</v>
          </cell>
        </row>
        <row r="54">
          <cell r="C54" t="str">
            <v>Mid-C Priest Rapids Project</v>
          </cell>
          <cell r="D54" t="str">
            <v>555H</v>
          </cell>
          <cell r="E54" t="str">
            <v>TransAlta Exchange</v>
          </cell>
          <cell r="F54">
            <v>555</v>
          </cell>
        </row>
        <row r="55">
          <cell r="C55" t="str">
            <v>Mid-C Douglas Wells</v>
          </cell>
          <cell r="D55" t="str">
            <v>555H</v>
          </cell>
          <cell r="E55" t="str">
            <v>Undistributed Oil/Gas Expenses</v>
          </cell>
          <cell r="F55">
            <v>555</v>
          </cell>
        </row>
        <row r="56">
          <cell r="C56" t="str">
            <v>Whitehorn 2&amp;3</v>
          </cell>
          <cell r="D56">
            <v>547</v>
          </cell>
          <cell r="E56" t="str">
            <v>Vanderhaak PPA</v>
          </cell>
          <cell r="F56">
            <v>555</v>
          </cell>
        </row>
        <row r="57">
          <cell r="C57" t="str">
            <v>Whitehorn 2&amp;3</v>
          </cell>
          <cell r="D57">
            <v>547</v>
          </cell>
          <cell r="E57" t="str">
            <v>Wasco Hydro</v>
          </cell>
          <cell r="F57">
            <v>555</v>
          </cell>
        </row>
        <row r="58">
          <cell r="C58" t="str">
            <v>Wild Horse</v>
          </cell>
          <cell r="D58" t="str">
            <v>555W</v>
          </cell>
          <cell r="E58" t="str">
            <v>Whitehorn 2&amp;3</v>
          </cell>
          <cell r="F58">
            <v>547</v>
          </cell>
        </row>
        <row r="59">
          <cell r="C59" t="str">
            <v>WNP-3 Exchange BPA Firm</v>
          </cell>
          <cell r="D59">
            <v>555</v>
          </cell>
          <cell r="E59" t="str">
            <v>Wild Horse Expansion</v>
          </cell>
          <cell r="F59">
            <v>555</v>
          </cell>
        </row>
        <row r="60">
          <cell r="C60" t="str">
            <v>WNP-3 Return</v>
          </cell>
          <cell r="D60">
            <v>555</v>
          </cell>
          <cell r="E60" t="str">
            <v>Wild Horse Wind</v>
          </cell>
          <cell r="F60">
            <v>555</v>
          </cell>
        </row>
        <row r="61">
          <cell r="C61" t="str">
            <v>Klondike Wind PPA</v>
          </cell>
          <cell r="D61" t="str">
            <v>555W</v>
          </cell>
          <cell r="E61" t="str">
            <v>WNP-3 Return</v>
          </cell>
          <cell r="F61">
            <v>555</v>
          </cell>
        </row>
        <row r="62">
          <cell r="C62" t="str">
            <v>Lehman Brothers PPA</v>
          </cell>
          <cell r="D62">
            <v>555</v>
          </cell>
          <cell r="E62" t="str">
            <v>WWP 15 year contract</v>
          </cell>
          <cell r="F62">
            <v>555</v>
          </cell>
        </row>
        <row r="63">
          <cell r="C63" t="str">
            <v>Powerex OnPeak PPA</v>
          </cell>
          <cell r="D63">
            <v>555</v>
          </cell>
          <cell r="E63" t="str">
            <v>Farm Power Lynden</v>
          </cell>
          <cell r="F63">
            <v>555</v>
          </cell>
        </row>
        <row r="64">
          <cell r="C64" t="str">
            <v>Sempra PPA</v>
          </cell>
          <cell r="D64">
            <v>555</v>
          </cell>
          <cell r="E64" t="str">
            <v>Klamath Peaker PPA</v>
          </cell>
          <cell r="F64">
            <v>555</v>
          </cell>
        </row>
        <row r="65">
          <cell r="C65" t="str">
            <v>Sumas</v>
          </cell>
          <cell r="D65">
            <v>547</v>
          </cell>
          <cell r="E65" t="str">
            <v>LSR1</v>
          </cell>
          <cell r="F65">
            <v>555</v>
          </cell>
        </row>
        <row r="66">
          <cell r="C66" t="str">
            <v>TransAlta Exchange</v>
          </cell>
          <cell r="D66">
            <v>555</v>
          </cell>
          <cell r="E66" t="str">
            <v>Sch91Contracts</v>
          </cell>
          <cell r="F66">
            <v>555</v>
          </cell>
        </row>
        <row r="67">
          <cell r="C67" t="str">
            <v>TransAlta Exchange</v>
          </cell>
          <cell r="D67">
            <v>555</v>
          </cell>
        </row>
        <row r="68">
          <cell r="C68" t="str">
            <v>Credit Suisse</v>
          </cell>
          <cell r="D68">
            <v>555</v>
          </cell>
        </row>
        <row r="69">
          <cell r="C69" t="str">
            <v>Qualco Dairy Digester</v>
          </cell>
          <cell r="D69">
            <v>555</v>
          </cell>
        </row>
        <row r="70">
          <cell r="C70" t="str">
            <v>Mint Farm</v>
          </cell>
          <cell r="D70">
            <v>547</v>
          </cell>
        </row>
        <row r="71">
          <cell r="C71" t="str">
            <v>Mint Farm</v>
          </cell>
          <cell r="D71">
            <v>547</v>
          </cell>
        </row>
        <row r="72">
          <cell r="C72" t="str">
            <v>Wild Horse Expansion</v>
          </cell>
          <cell r="D72">
            <v>555</v>
          </cell>
        </row>
        <row r="73">
          <cell r="C73" t="str">
            <v>Barclays PPA</v>
          </cell>
          <cell r="D73">
            <v>555</v>
          </cell>
        </row>
        <row r="74">
          <cell r="C74" t="str">
            <v>Shell Energy PPA</v>
          </cell>
          <cell r="D74">
            <v>555</v>
          </cell>
        </row>
        <row r="75">
          <cell r="C75" t="str">
            <v>Market Sale PSE's</v>
          </cell>
          <cell r="D75">
            <v>447</v>
          </cell>
        </row>
        <row r="76">
          <cell r="C76" t="str">
            <v>Market Sale PSE's</v>
          </cell>
          <cell r="D76">
            <v>447</v>
          </cell>
        </row>
        <row r="77">
          <cell r="C77" t="str">
            <v>Market Purchase PSE's</v>
          </cell>
          <cell r="D77">
            <v>555</v>
          </cell>
        </row>
        <row r="78">
          <cell r="C78" t="str">
            <v>Market Purchase PSE's</v>
          </cell>
          <cell r="D78">
            <v>555</v>
          </cell>
        </row>
        <row r="79">
          <cell r="C79" t="str">
            <v>Upper Baker</v>
          </cell>
          <cell r="D79">
            <v>555</v>
          </cell>
        </row>
        <row r="80">
          <cell r="C80" t="str">
            <v>Snoqualmie Falls</v>
          </cell>
          <cell r="D80" t="str">
            <v>555H</v>
          </cell>
        </row>
        <row r="81">
          <cell r="C81" t="str">
            <v>Wild Horse Expansion</v>
          </cell>
          <cell r="D81" t="str">
            <v>555W</v>
          </cell>
        </row>
        <row r="82">
          <cell r="C82" t="str">
            <v>Farm Power Rexville (Sch 91)</v>
          </cell>
          <cell r="D82">
            <v>555</v>
          </cell>
        </row>
        <row r="83">
          <cell r="C83" t="str">
            <v>Vanderhaak PPA (Sch 91)</v>
          </cell>
          <cell r="D83">
            <v>555</v>
          </cell>
        </row>
        <row r="84">
          <cell r="C84" t="str">
            <v>Farm Power Lynden (Sch 91)</v>
          </cell>
          <cell r="D84">
            <v>555</v>
          </cell>
        </row>
        <row r="85">
          <cell r="C85" t="str">
            <v>LSR1</v>
          </cell>
          <cell r="D85" t="str">
            <v>555W</v>
          </cell>
        </row>
        <row r="86">
          <cell r="C86" t="str">
            <v>KlamathPeaker</v>
          </cell>
          <cell r="D86">
            <v>555</v>
          </cell>
        </row>
        <row r="87">
          <cell r="C87" t="str">
            <v>Sch91Contracts</v>
          </cell>
          <cell r="D87">
            <v>555</v>
          </cell>
        </row>
        <row r="88">
          <cell r="C88" t="str">
            <v>JP Morgan</v>
          </cell>
          <cell r="D88">
            <v>555</v>
          </cell>
        </row>
        <row r="89">
          <cell r="C89" t="str">
            <v xml:space="preserve">Snohomish </v>
          </cell>
          <cell r="D89">
            <v>555</v>
          </cell>
        </row>
      </sheetData>
      <sheetData sheetId="1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Goldendale"/>
      <sheetName val="Mint Farm"/>
      <sheetName val="Summt White River"/>
    </sheetNames>
    <sheetDataSet>
      <sheetData sheetId="0" refreshError="1">
        <row r="13">
          <cell r="B13">
            <v>45000</v>
          </cell>
        </row>
      </sheetData>
      <sheetData sheetId="1" refreshError="1"/>
      <sheetData sheetId="2" refreshError="1"/>
      <sheetData sheetId="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Rate Input"/>
      <sheetName val="PCA Graphs all periods"/>
      <sheetName val="PCA Summary Rates Chg on Date"/>
      <sheetName val="JHS-5"/>
      <sheetName val="Schedule_A-1 PCORC"/>
      <sheetName val="Schedule_A-1 GRC"/>
      <sheetName val="Reg Assets new Ex D"/>
      <sheetName val="Exhibit A-1 Original"/>
      <sheetName val="Exhibit A-2"/>
      <sheetName val="Exhibit A-3"/>
      <sheetName val="Exhibit A-4"/>
      <sheetName val="Exhibit A-5"/>
      <sheetName val="Exhibit B PCA RO RY"/>
      <sheetName val="Exhibit B PCA period 1"/>
      <sheetName val="Exh B PCA period 2"/>
      <sheetName val="Exhibit B PCA period 3"/>
      <sheetName val="Exhibit B PCA period 4"/>
      <sheetName val="Actuals PCA 1"/>
      <sheetName val="Actuals PCA 2"/>
      <sheetName val="Exhibit C"/>
      <sheetName val="Sch_X NUG Prudence 03-04"/>
      <sheetName val="Sch_X NUG Prudence 04-05"/>
      <sheetName val="Sch_X NUG Prudence 05-06"/>
      <sheetName val="Schedule_E 03-04"/>
      <sheetName val="Schedule_E 03-04 Rate Change"/>
      <sheetName val="Schedule_E 03-04 post Mar04"/>
      <sheetName val="Schedule_E 04-05 post Mar04"/>
      <sheetName val="Exhibit D NEW"/>
      <sheetName val="Exhibit E OLD"/>
      <sheetName val="Exhibit F "/>
      <sheetName val="Exhibit F data"/>
      <sheetName val="Exhibit G"/>
      <sheetName val="Reg Assets"/>
      <sheetName val="BEP  (2)"/>
      <sheetName val="Tenaska  (2)"/>
      <sheetName val="Cabot  (2)"/>
    </sheetNames>
    <sheetDataSet>
      <sheetData sheetId="0"/>
      <sheetData sheetId="1"/>
      <sheetData sheetId="2"/>
      <sheetData sheetId="3"/>
      <sheetData sheetId="4"/>
      <sheetData sheetId="5"/>
      <sheetData sheetId="6"/>
      <sheetData sheetId="7" refreshError="1">
        <row r="77">
          <cell r="A77" t="str">
            <v>Line 12</v>
          </cell>
        </row>
        <row r="127">
          <cell r="A127" t="str">
            <v>Line 15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A-2"/>
      <sheetName val="Exhibit A-3"/>
      <sheetName val="Exhibit A-4"/>
      <sheetName val="Exhibit A-5"/>
      <sheetName val="Exhibit A-1 original"/>
      <sheetName val="Exhibit A-1new rate"/>
      <sheetName val="PCA Graphs"/>
      <sheetName val="PCA Summary"/>
      <sheetName val="PCA Summary 2004"/>
      <sheetName val="Exhibit B PCA period 1"/>
      <sheetName val="Actuals PCA 1"/>
      <sheetName val="Exhibit B PCA period 2"/>
      <sheetName val="Actuals PCA 2"/>
      <sheetName val="Exhibit B Hypothetical CY 2003"/>
      <sheetName val="Exhibit B PCA period 3"/>
      <sheetName val="Exhibit B Hypothetical CY 2004"/>
      <sheetName val="Exhibit B PCA period 4"/>
      <sheetName val="Sch_X NUG Prudence 02-03"/>
      <sheetName val="Sch_X NUG Prudence 04-05"/>
      <sheetName val="Sch_X NUG Prudence 05-06"/>
      <sheetName val="Schedule_E 02-03"/>
      <sheetName val="Schedule_E 03-04 "/>
      <sheetName val="Sch_X NUG Prudence 03-04"/>
      <sheetName val="Schedule_E  04-05"/>
      <sheetName val="Schedule_E  05-06"/>
      <sheetName val="Contract Rates_Fixed"/>
      <sheetName val="ScheduleD"/>
      <sheetName val="Exhibit D NEW"/>
      <sheetName val="Exhibit E OLD"/>
      <sheetName val="Exhibit F "/>
      <sheetName val="Exhibit F data"/>
      <sheetName val="Exhibit G"/>
    </sheetNames>
    <sheetDataSet>
      <sheetData sheetId="0"/>
      <sheetData sheetId="1" refreshError="1"/>
      <sheetData sheetId="2" refreshError="1"/>
      <sheetData sheetId="3" refreshError="1"/>
      <sheetData sheetId="4" refreshError="1">
        <row r="85">
          <cell r="B85" t="str">
            <v>501 total</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Generation &amp; Fuel"/>
      <sheetName val="Depreciation"/>
      <sheetName val="CapEx"/>
      <sheetName val="Constr. Cash Flow"/>
      <sheetName val="Error Checks &amp; Notes"/>
      <sheetName val="Links to Notes"/>
    </sheetNames>
    <sheetDataSet>
      <sheetData sheetId="0" refreshError="1"/>
      <sheetData sheetId="1" refreshError="1">
        <row r="9">
          <cell r="E9">
            <v>252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ghly Confidential"/>
      <sheetName val="Sumas"/>
      <sheetName val="Financial Statements"/>
      <sheetName val="General Inputs"/>
      <sheetName val="Revenue Calculation"/>
      <sheetName val="Notes"/>
      <sheetName val="Expenses"/>
      <sheetName val="Major Maint"/>
      <sheetName val="Generation &amp; Fuel"/>
      <sheetName val="Depreciation"/>
      <sheetName val="CapEx"/>
      <sheetName val="Constr. Cash Flow"/>
      <sheetName val="Error Checks &amp; Notes"/>
      <sheetName val="Links to Notes"/>
      <sheetName val="emails"/>
      <sheetName val="exhibit 1 Actual&amp;Forecast exp"/>
      <sheetName val="2007 Sumas Monthly O&amp;M Budget"/>
      <sheetName val="Sumas Prop Tax Est"/>
      <sheetName val="Planned Maintenance Expenditure"/>
      <sheetName val="Staffing"/>
      <sheetName val="exhibit 2 Start charges"/>
      <sheetName val="permitting"/>
      <sheetName val="Variable Pricing Amend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6">
          <cell r="B6">
            <v>4000000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 val="Load &amp; Price 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n-Cost Data"/>
      <sheetName val="Time Interval Tables"/>
      <sheetName val="Forecasted Runs"/>
      <sheetName val="Presentation Data"/>
      <sheetName val="Parts Comp Summary"/>
      <sheetName val="Final Escalation Calculation"/>
      <sheetName val="Original Escalation Calculation"/>
      <sheetName val="Chart sheet"/>
      <sheetName val="Index Chart"/>
      <sheetName val="MMP Summary Rev 2"/>
      <sheetName val="PartsSummary"/>
    </sheetNames>
    <sheetDataSet>
      <sheetData sheetId="0" refreshError="1">
        <row r="5">
          <cell r="J5">
            <v>37695</v>
          </cell>
          <cell r="K5">
            <v>38394.882544726148</v>
          </cell>
          <cell r="L5">
            <v>7391.2119888461548</v>
          </cell>
          <cell r="M5">
            <v>0</v>
          </cell>
          <cell r="N5">
            <v>0</v>
          </cell>
          <cell r="O5">
            <v>13807.4765625</v>
          </cell>
          <cell r="P5">
            <v>85302.594483100795</v>
          </cell>
          <cell r="Q5">
            <v>0</v>
          </cell>
          <cell r="R5">
            <v>0</v>
          </cell>
          <cell r="S5">
            <v>0</v>
          </cell>
          <cell r="T5">
            <v>0</v>
          </cell>
          <cell r="U5">
            <v>0</v>
          </cell>
          <cell r="V5">
            <v>0</v>
          </cell>
          <cell r="W5">
            <v>0</v>
          </cell>
          <cell r="X5">
            <v>0</v>
          </cell>
        </row>
        <row r="6">
          <cell r="J6">
            <v>37695</v>
          </cell>
          <cell r="K6">
            <v>40648.272266916923</v>
          </cell>
          <cell r="L6">
            <v>7825.0010780769235</v>
          </cell>
          <cell r="M6">
            <v>0</v>
          </cell>
          <cell r="N6">
            <v>0</v>
          </cell>
          <cell r="O6">
            <v>13807.4765625</v>
          </cell>
          <cell r="P6">
            <v>90308.990568842419</v>
          </cell>
          <cell r="Q6">
            <v>0</v>
          </cell>
          <cell r="R6">
            <v>0</v>
          </cell>
          <cell r="S6">
            <v>0</v>
          </cell>
          <cell r="T6">
            <v>0</v>
          </cell>
          <cell r="U6">
            <v>0</v>
          </cell>
          <cell r="V6">
            <v>0</v>
          </cell>
          <cell r="W6">
            <v>0</v>
          </cell>
          <cell r="X6">
            <v>0</v>
          </cell>
        </row>
        <row r="7">
          <cell r="J7">
            <v>37695</v>
          </cell>
          <cell r="K7">
            <v>12646.706977255384</v>
          </cell>
          <cell r="L7">
            <v>2434.5560146153848</v>
          </cell>
          <cell r="M7">
            <v>0</v>
          </cell>
          <cell r="N7">
            <v>0</v>
          </cell>
          <cell r="O7">
            <v>13807.4765625</v>
          </cell>
          <cell r="P7">
            <v>28097.414168951505</v>
          </cell>
          <cell r="Q7">
            <v>0</v>
          </cell>
          <cell r="R7">
            <v>0</v>
          </cell>
          <cell r="S7">
            <v>0</v>
          </cell>
          <cell r="T7">
            <v>0</v>
          </cell>
          <cell r="U7">
            <v>0</v>
          </cell>
          <cell r="V7">
            <v>0</v>
          </cell>
          <cell r="W7">
            <v>0</v>
          </cell>
          <cell r="X7">
            <v>0</v>
          </cell>
        </row>
        <row r="8">
          <cell r="J8">
            <v>37695</v>
          </cell>
          <cell r="K8">
            <v>38689.576745944614</v>
          </cell>
          <cell r="L8">
            <v>7447.9421353846155</v>
          </cell>
          <cell r="M8">
            <v>0</v>
          </cell>
          <cell r="N8">
            <v>0</v>
          </cell>
          <cell r="O8">
            <v>13807.4765625</v>
          </cell>
          <cell r="P8">
            <v>85957.3218393774</v>
          </cell>
          <cell r="Q8">
            <v>0</v>
          </cell>
          <cell r="R8">
            <v>0</v>
          </cell>
          <cell r="S8">
            <v>0</v>
          </cell>
          <cell r="T8">
            <v>0</v>
          </cell>
          <cell r="U8">
            <v>0</v>
          </cell>
          <cell r="V8">
            <v>0</v>
          </cell>
          <cell r="W8">
            <v>0</v>
          </cell>
          <cell r="X8">
            <v>0</v>
          </cell>
        </row>
        <row r="9">
          <cell r="J9">
            <v>37695</v>
          </cell>
          <cell r="K9">
            <v>3955.4829028578456</v>
          </cell>
          <cell r="L9">
            <v>761.45076415384619</v>
          </cell>
          <cell r="M9">
            <v>0</v>
          </cell>
          <cell r="N9">
            <v>0</v>
          </cell>
          <cell r="O9">
            <v>13807.4765625</v>
          </cell>
          <cell r="P9">
            <v>8787.9668248566522</v>
          </cell>
          <cell r="Q9">
            <v>0</v>
          </cell>
          <cell r="R9">
            <v>0</v>
          </cell>
          <cell r="S9">
            <v>0</v>
          </cell>
          <cell r="T9">
            <v>0</v>
          </cell>
          <cell r="U9">
            <v>0</v>
          </cell>
          <cell r="V9">
            <v>0</v>
          </cell>
          <cell r="W9">
            <v>0</v>
          </cell>
          <cell r="X9">
            <v>0</v>
          </cell>
        </row>
        <row r="10">
          <cell r="J10">
            <v>37695</v>
          </cell>
          <cell r="K10">
            <v>11038.176671741538</v>
          </cell>
          <cell r="L10">
            <v>2124.9056734615388</v>
          </cell>
          <cell r="M10">
            <v>0</v>
          </cell>
          <cell r="N10">
            <v>0</v>
          </cell>
          <cell r="O10">
            <v>13807.4765625</v>
          </cell>
          <cell r="P10">
            <v>24523.713736213158</v>
          </cell>
          <cell r="Q10">
            <v>0</v>
          </cell>
          <cell r="R10">
            <v>0</v>
          </cell>
          <cell r="S10">
            <v>0</v>
          </cell>
          <cell r="T10">
            <v>0</v>
          </cell>
          <cell r="U10">
            <v>0</v>
          </cell>
          <cell r="V10">
            <v>0</v>
          </cell>
          <cell r="W10">
            <v>0</v>
          </cell>
          <cell r="X10">
            <v>0</v>
          </cell>
        </row>
        <row r="11">
          <cell r="J11">
            <v>37695</v>
          </cell>
          <cell r="K11">
            <v>50867.100808504612</v>
          </cell>
          <cell r="L11">
            <v>9792.1780303846153</v>
          </cell>
          <cell r="M11">
            <v>0</v>
          </cell>
          <cell r="N11">
            <v>0</v>
          </cell>
          <cell r="O11">
            <v>13807.4765625</v>
          </cell>
          <cell r="P11">
            <v>115835.43934027823</v>
          </cell>
          <cell r="Q11">
            <v>0</v>
          </cell>
          <cell r="R11">
            <v>0</v>
          </cell>
          <cell r="S11">
            <v>0</v>
          </cell>
          <cell r="T11">
            <v>0</v>
          </cell>
          <cell r="U11">
            <v>0</v>
          </cell>
          <cell r="V11">
            <v>0</v>
          </cell>
          <cell r="W11">
            <v>0</v>
          </cell>
          <cell r="X11">
            <v>0</v>
          </cell>
        </row>
        <row r="12">
          <cell r="J12">
            <v>37695</v>
          </cell>
          <cell r="K12">
            <v>59978.607061292299</v>
          </cell>
          <cell r="L12">
            <v>11546.189757692307</v>
          </cell>
          <cell r="M12">
            <v>0</v>
          </cell>
          <cell r="N12">
            <v>0</v>
          </cell>
          <cell r="O12">
            <v>13807.4765625</v>
          </cell>
          <cell r="P12">
            <v>136584.31853857712</v>
          </cell>
          <cell r="Q12">
            <v>0</v>
          </cell>
          <cell r="R12">
            <v>0</v>
          </cell>
          <cell r="S12">
            <v>0</v>
          </cell>
          <cell r="T12">
            <v>0</v>
          </cell>
          <cell r="U12">
            <v>0</v>
          </cell>
          <cell r="V12">
            <v>0</v>
          </cell>
          <cell r="W12">
            <v>0</v>
          </cell>
          <cell r="X12">
            <v>0</v>
          </cell>
        </row>
        <row r="13">
          <cell r="J13">
            <v>37695</v>
          </cell>
          <cell r="K13">
            <v>56107.959370227691</v>
          </cell>
          <cell r="L13">
            <v>10801.070207307694</v>
          </cell>
          <cell r="M13">
            <v>0</v>
          </cell>
          <cell r="N13">
            <v>0</v>
          </cell>
          <cell r="O13">
            <v>13807.4765625</v>
          </cell>
          <cell r="P13">
            <v>127770.01285377308</v>
          </cell>
          <cell r="Q13">
            <v>0</v>
          </cell>
          <cell r="R13">
            <v>0</v>
          </cell>
          <cell r="S13">
            <v>0</v>
          </cell>
          <cell r="T13">
            <v>0</v>
          </cell>
          <cell r="U13">
            <v>0</v>
          </cell>
          <cell r="V13">
            <v>0</v>
          </cell>
          <cell r="W13">
            <v>0</v>
          </cell>
          <cell r="X13">
            <v>0</v>
          </cell>
        </row>
        <row r="14">
          <cell r="J14">
            <v>37695</v>
          </cell>
          <cell r="K14">
            <v>45750.708280246152</v>
          </cell>
          <cell r="L14">
            <v>8807.2462038461545</v>
          </cell>
          <cell r="M14">
            <v>0</v>
          </cell>
          <cell r="N14">
            <v>0</v>
          </cell>
          <cell r="O14">
            <v>13807.4765625</v>
          </cell>
          <cell r="P14">
            <v>104184.30202503641</v>
          </cell>
          <cell r="Q14">
            <v>0</v>
          </cell>
          <cell r="R14">
            <v>0</v>
          </cell>
          <cell r="S14">
            <v>0</v>
          </cell>
          <cell r="T14">
            <v>0</v>
          </cell>
          <cell r="U14">
            <v>0</v>
          </cell>
          <cell r="V14">
            <v>0</v>
          </cell>
          <cell r="W14">
            <v>0</v>
          </cell>
          <cell r="X14">
            <v>0</v>
          </cell>
        </row>
        <row r="15">
          <cell r="J15">
            <v>37695</v>
          </cell>
          <cell r="K15">
            <v>60087.819049993843</v>
          </cell>
          <cell r="L15">
            <v>11567.213626153847</v>
          </cell>
          <cell r="M15">
            <v>0</v>
          </cell>
          <cell r="N15">
            <v>0</v>
          </cell>
          <cell r="O15">
            <v>13807.4765625</v>
          </cell>
          <cell r="P15">
            <v>136833.01796298689</v>
          </cell>
          <cell r="Q15">
            <v>0</v>
          </cell>
          <cell r="R15">
            <v>0</v>
          </cell>
          <cell r="S15">
            <v>0</v>
          </cell>
          <cell r="T15">
            <v>0</v>
          </cell>
          <cell r="U15">
            <v>0</v>
          </cell>
          <cell r="V15">
            <v>0</v>
          </cell>
          <cell r="W15">
            <v>0</v>
          </cell>
          <cell r="X15">
            <v>0</v>
          </cell>
        </row>
        <row r="16">
          <cell r="J16">
            <v>37695</v>
          </cell>
          <cell r="K16">
            <v>38179.092359224611</v>
          </cell>
          <cell r="L16">
            <v>7349.6712703846151</v>
          </cell>
          <cell r="M16">
            <v>0</v>
          </cell>
          <cell r="N16">
            <v>0</v>
          </cell>
          <cell r="O16">
            <v>13807.4765625</v>
          </cell>
          <cell r="P16">
            <v>86942.087650972113</v>
          </cell>
          <cell r="Q16">
            <v>0</v>
          </cell>
          <cell r="R16">
            <v>0</v>
          </cell>
          <cell r="S16">
            <v>0</v>
          </cell>
          <cell r="T16">
            <v>0</v>
          </cell>
          <cell r="U16">
            <v>0</v>
          </cell>
          <cell r="V16">
            <v>0</v>
          </cell>
          <cell r="W16">
            <v>0</v>
          </cell>
          <cell r="X16">
            <v>0</v>
          </cell>
        </row>
        <row r="17">
          <cell r="J17">
            <v>37695</v>
          </cell>
          <cell r="K17">
            <v>37660.719507544614</v>
          </cell>
          <cell r="L17">
            <v>7249.8818353846154</v>
          </cell>
          <cell r="M17">
            <v>0</v>
          </cell>
          <cell r="N17">
            <v>0</v>
          </cell>
          <cell r="O17">
            <v>14152.663476562497</v>
          </cell>
          <cell r="P17">
            <v>85761.640051993047</v>
          </cell>
          <cell r="Q17">
            <v>0</v>
          </cell>
          <cell r="R17">
            <v>0</v>
          </cell>
          <cell r="S17">
            <v>0</v>
          </cell>
          <cell r="T17">
            <v>0</v>
          </cell>
          <cell r="U17">
            <v>0</v>
          </cell>
          <cell r="V17">
            <v>0</v>
          </cell>
          <cell r="W17">
            <v>0</v>
          </cell>
          <cell r="X17">
            <v>0</v>
          </cell>
        </row>
        <row r="18">
          <cell r="J18">
            <v>38637.375</v>
          </cell>
          <cell r="K18">
            <v>40285.752114398769</v>
          </cell>
          <cell r="L18">
            <v>7755.2140877307684</v>
          </cell>
          <cell r="M18">
            <v>0</v>
          </cell>
          <cell r="N18">
            <v>0</v>
          </cell>
          <cell r="O18">
            <v>14152.663476562497</v>
          </cell>
          <cell r="P18">
            <v>89501.863006918182</v>
          </cell>
          <cell r="Q18">
            <v>0</v>
          </cell>
          <cell r="R18">
            <v>0</v>
          </cell>
          <cell r="S18">
            <v>0</v>
          </cell>
          <cell r="T18">
            <v>0</v>
          </cell>
          <cell r="U18">
            <v>0</v>
          </cell>
          <cell r="V18">
            <v>0</v>
          </cell>
          <cell r="W18">
            <v>0</v>
          </cell>
          <cell r="X18">
            <v>0</v>
          </cell>
        </row>
        <row r="19">
          <cell r="J19">
            <v>38637.375</v>
          </cell>
          <cell r="K19">
            <v>35123.252734969843</v>
          </cell>
          <cell r="L19">
            <v>6761.4064556538451</v>
          </cell>
          <cell r="M19">
            <v>0</v>
          </cell>
          <cell r="N19">
            <v>0</v>
          </cell>
          <cell r="O19">
            <v>14152.663476562497</v>
          </cell>
          <cell r="P19">
            <v>78032.465317162685</v>
          </cell>
          <cell r="Q19">
            <v>0</v>
          </cell>
          <cell r="R19">
            <v>0</v>
          </cell>
          <cell r="S19">
            <v>0</v>
          </cell>
          <cell r="T19">
            <v>0</v>
          </cell>
          <cell r="U19">
            <v>0</v>
          </cell>
          <cell r="V19">
            <v>0</v>
          </cell>
          <cell r="W19">
            <v>0</v>
          </cell>
          <cell r="X19">
            <v>0</v>
          </cell>
        </row>
        <row r="20">
          <cell r="J20">
            <v>38637.375</v>
          </cell>
          <cell r="K20">
            <v>38764.493600955684</v>
          </cell>
          <cell r="L20">
            <v>7462.3640145576901</v>
          </cell>
          <cell r="M20">
            <v>0</v>
          </cell>
          <cell r="N20">
            <v>0</v>
          </cell>
          <cell r="O20">
            <v>14152.663476562497</v>
          </cell>
          <cell r="P20">
            <v>86122.120444792192</v>
          </cell>
          <cell r="Q20">
            <v>0</v>
          </cell>
          <cell r="R20">
            <v>0</v>
          </cell>
          <cell r="S20">
            <v>0</v>
          </cell>
          <cell r="T20">
            <v>0</v>
          </cell>
          <cell r="U20">
            <v>0</v>
          </cell>
          <cell r="V20">
            <v>0</v>
          </cell>
          <cell r="W20">
            <v>0</v>
          </cell>
          <cell r="X20">
            <v>0</v>
          </cell>
        </row>
        <row r="21">
          <cell r="J21">
            <v>38637.375</v>
          </cell>
          <cell r="K21">
            <v>7929.3954095012296</v>
          </cell>
          <cell r="L21">
            <v>1526.4493216442304</v>
          </cell>
          <cell r="M21">
            <v>0</v>
          </cell>
          <cell r="N21">
            <v>0</v>
          </cell>
          <cell r="O21">
            <v>14152.663476562497</v>
          </cell>
          <cell r="P21">
            <v>17616.542435488216</v>
          </cell>
          <cell r="Q21">
            <v>0</v>
          </cell>
          <cell r="R21">
            <v>0</v>
          </cell>
          <cell r="S21">
            <v>0</v>
          </cell>
          <cell r="T21">
            <v>0</v>
          </cell>
          <cell r="U21">
            <v>0</v>
          </cell>
          <cell r="V21">
            <v>0</v>
          </cell>
          <cell r="W21">
            <v>0</v>
          </cell>
          <cell r="X21">
            <v>0</v>
          </cell>
        </row>
        <row r="22">
          <cell r="J22">
            <v>38637.375</v>
          </cell>
          <cell r="K22">
            <v>14564.229003959077</v>
          </cell>
          <cell r="L22">
            <v>2803.6888482980767</v>
          </cell>
          <cell r="M22">
            <v>0</v>
          </cell>
          <cell r="N22">
            <v>0</v>
          </cell>
          <cell r="O22">
            <v>14152.663476562497</v>
          </cell>
          <cell r="P22">
            <v>32356.988778864801</v>
          </cell>
          <cell r="Q22">
            <v>0</v>
          </cell>
          <cell r="R22">
            <v>0</v>
          </cell>
          <cell r="S22">
            <v>0</v>
          </cell>
          <cell r="T22">
            <v>0</v>
          </cell>
          <cell r="U22">
            <v>0</v>
          </cell>
          <cell r="V22">
            <v>0</v>
          </cell>
          <cell r="W22">
            <v>0</v>
          </cell>
          <cell r="X22">
            <v>0</v>
          </cell>
        </row>
        <row r="23">
          <cell r="J23">
            <v>38637.375</v>
          </cell>
          <cell r="K23">
            <v>52692.97801255199</v>
          </cell>
          <cell r="L23">
            <v>10143.668765249999</v>
          </cell>
          <cell r="M23">
            <v>0</v>
          </cell>
          <cell r="N23">
            <v>0</v>
          </cell>
          <cell r="O23">
            <v>14152.663476562497</v>
          </cell>
          <cell r="P23">
            <v>119999.323078064</v>
          </cell>
          <cell r="Q23">
            <v>0</v>
          </cell>
          <cell r="R23">
            <v>0</v>
          </cell>
          <cell r="S23">
            <v>0</v>
          </cell>
          <cell r="T23">
            <v>0</v>
          </cell>
          <cell r="U23">
            <v>0</v>
          </cell>
          <cell r="V23">
            <v>0</v>
          </cell>
          <cell r="W23">
            <v>0</v>
          </cell>
          <cell r="X23">
            <v>0</v>
          </cell>
        </row>
        <row r="24">
          <cell r="J24">
            <v>38637.375</v>
          </cell>
          <cell r="K24">
            <v>60095.216422505531</v>
          </cell>
          <cell r="L24">
            <v>11568.637658336536</v>
          </cell>
          <cell r="M24">
            <v>0</v>
          </cell>
          <cell r="N24">
            <v>0</v>
          </cell>
          <cell r="O24">
            <v>14152.663476562497</v>
          </cell>
          <cell r="P24">
            <v>136856.66597193643</v>
          </cell>
          <cell r="Q24">
            <v>0</v>
          </cell>
          <cell r="R24">
            <v>0</v>
          </cell>
          <cell r="S24">
            <v>0</v>
          </cell>
          <cell r="T24">
            <v>0</v>
          </cell>
          <cell r="U24">
            <v>0</v>
          </cell>
          <cell r="V24">
            <v>0</v>
          </cell>
          <cell r="W24">
            <v>0</v>
          </cell>
          <cell r="X24">
            <v>0</v>
          </cell>
        </row>
        <row r="25">
          <cell r="J25">
            <v>38637.375</v>
          </cell>
          <cell r="K25">
            <v>51666.910947447686</v>
          </cell>
          <cell r="L25">
            <v>9946.1455879326913</v>
          </cell>
          <cell r="M25">
            <v>0</v>
          </cell>
          <cell r="N25">
            <v>0</v>
          </cell>
          <cell r="O25">
            <v>14152.663476562497</v>
          </cell>
          <cell r="P25">
            <v>117662.62931184941</v>
          </cell>
          <cell r="Q25">
            <v>0</v>
          </cell>
          <cell r="R25">
            <v>0</v>
          </cell>
          <cell r="S25">
            <v>0</v>
          </cell>
          <cell r="T25">
            <v>0</v>
          </cell>
          <cell r="U25">
            <v>0</v>
          </cell>
          <cell r="V25">
            <v>0</v>
          </cell>
          <cell r="W25">
            <v>0</v>
          </cell>
          <cell r="X25">
            <v>0</v>
          </cell>
        </row>
        <row r="26">
          <cell r="J26">
            <v>38637.375</v>
          </cell>
          <cell r="K26">
            <v>45851.159037651691</v>
          </cell>
          <cell r="L26">
            <v>8826.5834903076902</v>
          </cell>
          <cell r="M26">
            <v>0</v>
          </cell>
          <cell r="N26">
            <v>0</v>
          </cell>
          <cell r="O26">
            <v>14152.663476562497</v>
          </cell>
          <cell r="P26">
            <v>104418.2404257395</v>
          </cell>
          <cell r="Q26">
            <v>0</v>
          </cell>
          <cell r="R26">
            <v>0</v>
          </cell>
          <cell r="S26">
            <v>0</v>
          </cell>
          <cell r="T26">
            <v>0</v>
          </cell>
          <cell r="U26">
            <v>0</v>
          </cell>
          <cell r="V26">
            <v>0</v>
          </cell>
          <cell r="W26">
            <v>0</v>
          </cell>
          <cell r="X26">
            <v>0</v>
          </cell>
        </row>
        <row r="27">
          <cell r="J27">
            <v>38637.375</v>
          </cell>
          <cell r="K27">
            <v>57339.138789499382</v>
          </cell>
          <cell r="L27">
            <v>11038.078565740383</v>
          </cell>
          <cell r="M27">
            <v>0</v>
          </cell>
          <cell r="N27">
            <v>0</v>
          </cell>
          <cell r="O27">
            <v>14152.663476562497</v>
          </cell>
          <cell r="P27">
            <v>130580.16646886129</v>
          </cell>
          <cell r="Q27">
            <v>0</v>
          </cell>
          <cell r="R27">
            <v>0</v>
          </cell>
          <cell r="S27">
            <v>0</v>
          </cell>
          <cell r="T27">
            <v>0</v>
          </cell>
          <cell r="U27">
            <v>0</v>
          </cell>
          <cell r="V27">
            <v>0</v>
          </cell>
          <cell r="W27">
            <v>0</v>
          </cell>
          <cell r="X27">
            <v>0</v>
          </cell>
        </row>
        <row r="28">
          <cell r="J28">
            <v>38637.375</v>
          </cell>
          <cell r="K28">
            <v>38644.055397042459</v>
          </cell>
          <cell r="L28">
            <v>7439.1790420384605</v>
          </cell>
          <cell r="M28">
            <v>0</v>
          </cell>
          <cell r="N28">
            <v>0</v>
          </cell>
          <cell r="O28">
            <v>14152.663476562497</v>
          </cell>
          <cell r="P28">
            <v>88005.283883018696</v>
          </cell>
          <cell r="Q28">
            <v>0</v>
          </cell>
          <cell r="R28">
            <v>0</v>
          </cell>
          <cell r="S28">
            <v>0</v>
          </cell>
          <cell r="T28">
            <v>0</v>
          </cell>
          <cell r="U28">
            <v>0</v>
          </cell>
          <cell r="V28">
            <v>0</v>
          </cell>
          <cell r="W28">
            <v>0</v>
          </cell>
          <cell r="X28">
            <v>0</v>
          </cell>
        </row>
        <row r="29">
          <cell r="J29">
            <v>38637.375</v>
          </cell>
          <cell r="K29">
            <v>39296.685952287691</v>
          </cell>
          <cell r="L29">
            <v>7564.8137741826913</v>
          </cell>
          <cell r="M29">
            <v>0</v>
          </cell>
          <cell r="N29">
            <v>0</v>
          </cell>
          <cell r="O29">
            <v>14506.480063476558</v>
          </cell>
          <cell r="P29">
            <v>89491.539315969043</v>
          </cell>
          <cell r="Q29">
            <v>0</v>
          </cell>
          <cell r="R29">
            <v>0</v>
          </cell>
          <cell r="S29">
            <v>0</v>
          </cell>
          <cell r="T29">
            <v>0</v>
          </cell>
          <cell r="U29">
            <v>0</v>
          </cell>
          <cell r="V29">
            <v>0</v>
          </cell>
          <cell r="W29">
            <v>0</v>
          </cell>
          <cell r="X29">
            <v>0</v>
          </cell>
        </row>
        <row r="30">
          <cell r="J30">
            <v>39602.366999999998</v>
          </cell>
          <cell r="K30">
            <v>42739.642769727427</v>
          </cell>
          <cell r="L30">
            <v>8227.6006358561535</v>
          </cell>
          <cell r="M30">
            <v>0</v>
          </cell>
          <cell r="N30">
            <v>0</v>
          </cell>
          <cell r="O30">
            <v>14506.480063476558</v>
          </cell>
          <cell r="P30">
            <v>94960.591034077224</v>
          </cell>
          <cell r="Q30">
            <v>0</v>
          </cell>
          <cell r="R30">
            <v>0</v>
          </cell>
          <cell r="S30">
            <v>0</v>
          </cell>
          <cell r="T30">
            <v>0</v>
          </cell>
          <cell r="U30">
            <v>0</v>
          </cell>
          <cell r="V30">
            <v>0</v>
          </cell>
          <cell r="W30">
            <v>0</v>
          </cell>
          <cell r="X30">
            <v>0</v>
          </cell>
        </row>
        <row r="31">
          <cell r="J31">
            <v>39602.366999999998</v>
          </cell>
          <cell r="K31">
            <v>41920.06348818414</v>
          </cell>
          <cell r="L31">
            <v>8069.8274168732305</v>
          </cell>
          <cell r="M31">
            <v>0</v>
          </cell>
          <cell r="N31">
            <v>0</v>
          </cell>
          <cell r="O31">
            <v>14506.480063476558</v>
          </cell>
          <cell r="P31">
            <v>93139.618093476034</v>
          </cell>
          <cell r="Q31">
            <v>0</v>
          </cell>
          <cell r="R31">
            <v>0</v>
          </cell>
          <cell r="S31">
            <v>0</v>
          </cell>
          <cell r="T31">
            <v>0</v>
          </cell>
          <cell r="U31">
            <v>0</v>
          </cell>
          <cell r="V31">
            <v>0</v>
          </cell>
          <cell r="W31">
            <v>0</v>
          </cell>
          <cell r="X31">
            <v>0</v>
          </cell>
        </row>
        <row r="32">
          <cell r="J32">
            <v>39602.366999999998</v>
          </cell>
          <cell r="K32">
            <v>38226.944812785099</v>
          </cell>
          <cell r="L32">
            <v>7358.8831133441536</v>
          </cell>
          <cell r="M32">
            <v>0</v>
          </cell>
          <cell r="N32">
            <v>0</v>
          </cell>
          <cell r="O32">
            <v>14506.480063476558</v>
          </cell>
          <cell r="P32">
            <v>84934.10420875813</v>
          </cell>
          <cell r="Q32">
            <v>0</v>
          </cell>
          <cell r="R32">
            <v>0</v>
          </cell>
          <cell r="S32">
            <v>0</v>
          </cell>
          <cell r="T32">
            <v>0</v>
          </cell>
          <cell r="U32">
            <v>0</v>
          </cell>
          <cell r="V32">
            <v>0</v>
          </cell>
          <cell r="W32">
            <v>0</v>
          </cell>
          <cell r="X32">
            <v>0</v>
          </cell>
        </row>
        <row r="33">
          <cell r="J33">
            <v>39602.366999999998</v>
          </cell>
          <cell r="K33">
            <v>846.39536547839987</v>
          </cell>
          <cell r="L33">
            <v>162.93545279999998</v>
          </cell>
          <cell r="M33">
            <v>0</v>
          </cell>
          <cell r="N33">
            <v>0</v>
          </cell>
          <cell r="O33">
            <v>14506.480063476558</v>
          </cell>
          <cell r="P33">
            <v>1880.5539528576001</v>
          </cell>
          <cell r="Q33">
            <v>0</v>
          </cell>
          <cell r="R33">
            <v>0</v>
          </cell>
          <cell r="S33">
            <v>0</v>
          </cell>
          <cell r="T33">
            <v>0</v>
          </cell>
          <cell r="U33">
            <v>0</v>
          </cell>
          <cell r="V33">
            <v>0</v>
          </cell>
          <cell r="W33">
            <v>0</v>
          </cell>
          <cell r="X33">
            <v>0</v>
          </cell>
        </row>
        <row r="34">
          <cell r="J34">
            <v>39602.366999999998</v>
          </cell>
          <cell r="K34">
            <v>8328.4218840811118</v>
          </cell>
          <cell r="L34">
            <v>1603.2639663913844</v>
          </cell>
          <cell r="M34">
            <v>0</v>
          </cell>
          <cell r="N34">
            <v>0</v>
          </cell>
          <cell r="O34">
            <v>14506.480063476558</v>
          </cell>
          <cell r="P34">
            <v>18504.409799458161</v>
          </cell>
          <cell r="Q34">
            <v>0</v>
          </cell>
          <cell r="R34">
            <v>0</v>
          </cell>
          <cell r="S34">
            <v>0</v>
          </cell>
          <cell r="T34">
            <v>0</v>
          </cell>
          <cell r="U34">
            <v>0</v>
          </cell>
          <cell r="V34">
            <v>0</v>
          </cell>
          <cell r="W34">
            <v>0</v>
          </cell>
          <cell r="X34">
            <v>0</v>
          </cell>
        </row>
        <row r="35">
          <cell r="J35">
            <v>39602.366999999998</v>
          </cell>
          <cell r="K35">
            <v>47305.85081828534</v>
          </cell>
          <cell r="L35">
            <v>9106.619125696614</v>
          </cell>
          <cell r="M35">
            <v>0</v>
          </cell>
          <cell r="N35">
            <v>0</v>
          </cell>
          <cell r="O35">
            <v>14506.480063476558</v>
          </cell>
          <cell r="P35">
            <v>107735.57701172256</v>
          </cell>
          <cell r="Q35">
            <v>0</v>
          </cell>
          <cell r="R35">
            <v>0</v>
          </cell>
          <cell r="S35">
            <v>0</v>
          </cell>
          <cell r="T35">
            <v>0</v>
          </cell>
          <cell r="U35">
            <v>0</v>
          </cell>
          <cell r="V35">
            <v>0</v>
          </cell>
          <cell r="W35">
            <v>0</v>
          </cell>
          <cell r="X35">
            <v>0</v>
          </cell>
        </row>
        <row r="36">
          <cell r="J36">
            <v>39602.366999999998</v>
          </cell>
          <cell r="K36">
            <v>57025.535084371571</v>
          </cell>
          <cell r="L36">
            <v>10977.708242627998</v>
          </cell>
          <cell r="M36">
            <v>0</v>
          </cell>
          <cell r="N36">
            <v>0</v>
          </cell>
          <cell r="O36">
            <v>14506.480063476558</v>
          </cell>
          <cell r="P36">
            <v>129871.43916545429</v>
          </cell>
          <cell r="Q36">
            <v>0</v>
          </cell>
          <cell r="R36">
            <v>0</v>
          </cell>
          <cell r="S36">
            <v>0</v>
          </cell>
          <cell r="T36">
            <v>0</v>
          </cell>
          <cell r="U36">
            <v>0</v>
          </cell>
          <cell r="V36">
            <v>0</v>
          </cell>
          <cell r="W36">
            <v>0</v>
          </cell>
          <cell r="X36">
            <v>0</v>
          </cell>
        </row>
        <row r="37">
          <cell r="J37">
            <v>39602.366999999998</v>
          </cell>
          <cell r="K37">
            <v>50397.757503628869</v>
          </cell>
          <cell r="L37">
            <v>9701.827034836153</v>
          </cell>
          <cell r="M37">
            <v>0</v>
          </cell>
          <cell r="N37">
            <v>0</v>
          </cell>
          <cell r="O37">
            <v>14506.480063476558</v>
          </cell>
          <cell r="P37">
            <v>114777.1658437562</v>
          </cell>
          <cell r="Q37">
            <v>0</v>
          </cell>
          <cell r="R37">
            <v>336474.45525</v>
          </cell>
          <cell r="S37">
            <v>0</v>
          </cell>
          <cell r="T37">
            <v>5725636.3341581393</v>
          </cell>
          <cell r="U37">
            <v>47658.619943999998</v>
          </cell>
          <cell r="V37">
            <v>0</v>
          </cell>
          <cell r="W37">
            <v>183811.55768999999</v>
          </cell>
          <cell r="X37">
            <v>20423.506409999998</v>
          </cell>
        </row>
        <row r="38">
          <cell r="J38">
            <v>39602.366999999998</v>
          </cell>
          <cell r="K38">
            <v>48157.603974939455</v>
          </cell>
          <cell r="L38">
            <v>9270.5859808019995</v>
          </cell>
          <cell r="M38">
            <v>0</v>
          </cell>
          <cell r="N38">
            <v>0</v>
          </cell>
          <cell r="O38">
            <v>14506.480063476558</v>
          </cell>
          <cell r="P38">
            <v>109675.38183959002</v>
          </cell>
          <cell r="Q38">
            <v>0</v>
          </cell>
          <cell r="R38">
            <v>0</v>
          </cell>
          <cell r="S38">
            <v>0</v>
          </cell>
          <cell r="T38">
            <v>0</v>
          </cell>
          <cell r="U38">
            <v>0</v>
          </cell>
          <cell r="V38">
            <v>0</v>
          </cell>
          <cell r="W38">
            <v>0</v>
          </cell>
          <cell r="X38">
            <v>0</v>
          </cell>
        </row>
        <row r="39">
          <cell r="J39">
            <v>39602.366999999998</v>
          </cell>
          <cell r="K39">
            <v>59866.43942615456</v>
          </cell>
          <cell r="L39">
            <v>11524.596912119076</v>
          </cell>
          <cell r="M39">
            <v>0</v>
          </cell>
          <cell r="N39">
            <v>0</v>
          </cell>
          <cell r="O39">
            <v>14506.480063476558</v>
          </cell>
          <cell r="P39">
            <v>136341.38872143591</v>
          </cell>
          <cell r="Q39">
            <v>0</v>
          </cell>
          <cell r="R39">
            <v>0</v>
          </cell>
          <cell r="S39">
            <v>0</v>
          </cell>
          <cell r="T39">
            <v>0</v>
          </cell>
          <cell r="U39">
            <v>0</v>
          </cell>
          <cell r="V39">
            <v>0</v>
          </cell>
          <cell r="W39">
            <v>0</v>
          </cell>
          <cell r="X39">
            <v>0</v>
          </cell>
        </row>
        <row r="40">
          <cell r="J40">
            <v>39602.366999999998</v>
          </cell>
          <cell r="K40">
            <v>39950.505541924394</v>
          </cell>
          <cell r="L40">
            <v>7690.6774015511537</v>
          </cell>
          <cell r="M40">
            <v>0</v>
          </cell>
          <cell r="N40">
            <v>0</v>
          </cell>
          <cell r="O40">
            <v>14506.480063476558</v>
          </cell>
          <cell r="P40">
            <v>90984.322066258348</v>
          </cell>
          <cell r="Q40">
            <v>0</v>
          </cell>
          <cell r="R40">
            <v>0</v>
          </cell>
          <cell r="S40">
            <v>0</v>
          </cell>
          <cell r="T40">
            <v>0</v>
          </cell>
          <cell r="U40">
            <v>0</v>
          </cell>
          <cell r="V40">
            <v>0</v>
          </cell>
          <cell r="W40">
            <v>0</v>
          </cell>
          <cell r="X40">
            <v>0</v>
          </cell>
        </row>
        <row r="41">
          <cell r="J41">
            <v>39602.366999999998</v>
          </cell>
          <cell r="K41">
            <v>58128.79923564721</v>
          </cell>
          <cell r="L41">
            <v>11190.09225532223</v>
          </cell>
          <cell r="M41">
            <v>0</v>
          </cell>
          <cell r="N41">
            <v>0</v>
          </cell>
          <cell r="O41">
            <v>14869.142065063474</v>
          </cell>
          <cell r="P41">
            <v>132384.04168455082</v>
          </cell>
          <cell r="Q41">
            <v>0</v>
          </cell>
          <cell r="R41">
            <v>0</v>
          </cell>
          <cell r="S41">
            <v>0</v>
          </cell>
          <cell r="T41">
            <v>0</v>
          </cell>
          <cell r="U41">
            <v>0</v>
          </cell>
          <cell r="V41">
            <v>0</v>
          </cell>
          <cell r="W41">
            <v>0</v>
          </cell>
          <cell r="X41">
            <v>0</v>
          </cell>
        </row>
        <row r="42">
          <cell r="J42">
            <v>40593.745499999997</v>
          </cell>
          <cell r="K42">
            <v>56586.934601851994</v>
          </cell>
          <cell r="L42">
            <v>10893.275398200463</v>
          </cell>
          <cell r="M42">
            <v>0</v>
          </cell>
          <cell r="N42">
            <v>0</v>
          </cell>
          <cell r="O42">
            <v>14869.142065063474</v>
          </cell>
          <cell r="P42">
            <v>125725.23956363305</v>
          </cell>
          <cell r="Q42">
            <v>0</v>
          </cell>
          <cell r="R42">
            <v>0</v>
          </cell>
          <cell r="S42">
            <v>0</v>
          </cell>
          <cell r="T42">
            <v>0</v>
          </cell>
          <cell r="U42">
            <v>0</v>
          </cell>
          <cell r="V42">
            <v>0</v>
          </cell>
          <cell r="W42">
            <v>0</v>
          </cell>
          <cell r="X42">
            <v>0</v>
          </cell>
        </row>
        <row r="43">
          <cell r="J43">
            <v>40593.745499999997</v>
          </cell>
          <cell r="K43">
            <v>48915.091613695055</v>
          </cell>
          <cell r="L43">
            <v>9416.4062398026945</v>
          </cell>
          <cell r="M43">
            <v>0</v>
          </cell>
          <cell r="N43">
            <v>0</v>
          </cell>
          <cell r="O43">
            <v>14869.142065063474</v>
          </cell>
          <cell r="P43">
            <v>108679.88617301059</v>
          </cell>
          <cell r="Q43">
            <v>0</v>
          </cell>
          <cell r="R43">
            <v>0</v>
          </cell>
          <cell r="S43">
            <v>0</v>
          </cell>
          <cell r="T43">
            <v>0</v>
          </cell>
          <cell r="U43">
            <v>0</v>
          </cell>
          <cell r="V43">
            <v>0</v>
          </cell>
          <cell r="W43">
            <v>0</v>
          </cell>
          <cell r="X43">
            <v>0</v>
          </cell>
        </row>
        <row r="44">
          <cell r="J44">
            <v>40593.745499999997</v>
          </cell>
          <cell r="K44">
            <v>55275.576660760402</v>
          </cell>
          <cell r="L44">
            <v>10640.832262723387</v>
          </cell>
          <cell r="M44">
            <v>0</v>
          </cell>
          <cell r="N44">
            <v>0</v>
          </cell>
          <cell r="O44">
            <v>14869.142065063474</v>
          </cell>
          <cell r="P44">
            <v>122811.65549237261</v>
          </cell>
          <cell r="Q44">
            <v>0</v>
          </cell>
          <cell r="R44">
            <v>0</v>
          </cell>
          <cell r="S44">
            <v>0</v>
          </cell>
          <cell r="T44">
            <v>0</v>
          </cell>
          <cell r="U44">
            <v>0</v>
          </cell>
          <cell r="V44">
            <v>0</v>
          </cell>
          <cell r="W44">
            <v>0</v>
          </cell>
          <cell r="X44">
            <v>0</v>
          </cell>
        </row>
        <row r="45">
          <cell r="J45">
            <v>40593.745499999997</v>
          </cell>
          <cell r="K45">
            <v>33158.323297755618</v>
          </cell>
          <cell r="L45">
            <v>6383.1474520833463</v>
          </cell>
          <cell r="M45">
            <v>0</v>
          </cell>
          <cell r="N45">
            <v>0</v>
          </cell>
          <cell r="O45">
            <v>14869.142065063474</v>
          </cell>
          <cell r="P45">
            <v>73671.390215265012</v>
          </cell>
          <cell r="Q45">
            <v>0</v>
          </cell>
          <cell r="R45">
            <v>0</v>
          </cell>
          <cell r="S45">
            <v>0</v>
          </cell>
          <cell r="T45">
            <v>0</v>
          </cell>
          <cell r="U45">
            <v>0</v>
          </cell>
          <cell r="V45">
            <v>0</v>
          </cell>
          <cell r="W45">
            <v>0</v>
          </cell>
          <cell r="X45">
            <v>0</v>
          </cell>
        </row>
        <row r="46">
          <cell r="J46">
            <v>40593.745499999997</v>
          </cell>
          <cell r="K46">
            <v>67418.275970874165</v>
          </cell>
          <cell r="L46">
            <v>12978.364214105655</v>
          </cell>
          <cell r="M46">
            <v>0</v>
          </cell>
          <cell r="N46">
            <v>0</v>
          </cell>
          <cell r="O46">
            <v>14869.142065063474</v>
          </cell>
          <cell r="P46">
            <v>149790.38813542426</v>
          </cell>
          <cell r="Q46">
            <v>0</v>
          </cell>
          <cell r="R46">
            <v>0</v>
          </cell>
          <cell r="S46">
            <v>0</v>
          </cell>
          <cell r="T46">
            <v>0</v>
          </cell>
          <cell r="U46">
            <v>0</v>
          </cell>
          <cell r="V46">
            <v>0</v>
          </cell>
          <cell r="W46">
            <v>0</v>
          </cell>
          <cell r="X46">
            <v>0</v>
          </cell>
        </row>
        <row r="47">
          <cell r="J47">
            <v>40593.745499999997</v>
          </cell>
          <cell r="K47">
            <v>90342.89637178526</v>
          </cell>
          <cell r="L47">
            <v>17391.47132413731</v>
          </cell>
          <cell r="M47">
            <v>0</v>
          </cell>
          <cell r="N47">
            <v>0</v>
          </cell>
          <cell r="O47">
            <v>14869.142065063474</v>
          </cell>
          <cell r="P47">
            <v>205737.30630917536</v>
          </cell>
          <cell r="Q47">
            <v>0</v>
          </cell>
          <cell r="R47">
            <v>0</v>
          </cell>
          <cell r="S47">
            <v>0</v>
          </cell>
          <cell r="T47">
            <v>0</v>
          </cell>
          <cell r="U47">
            <v>0</v>
          </cell>
          <cell r="V47">
            <v>0</v>
          </cell>
          <cell r="W47">
            <v>0</v>
          </cell>
          <cell r="X47">
            <v>0</v>
          </cell>
        </row>
        <row r="48">
          <cell r="J48">
            <v>40593.745499999997</v>
          </cell>
          <cell r="K48">
            <v>94000.233321298001</v>
          </cell>
          <cell r="L48">
            <v>18095.527461748847</v>
          </cell>
          <cell r="M48">
            <v>0</v>
          </cell>
          <cell r="N48">
            <v>0</v>
          </cell>
          <cell r="O48">
            <v>14869.142065063474</v>
          </cell>
          <cell r="P48">
            <v>214066.13660437899</v>
          </cell>
          <cell r="Q48">
            <v>0</v>
          </cell>
          <cell r="R48">
            <v>0</v>
          </cell>
          <cell r="S48">
            <v>0</v>
          </cell>
          <cell r="T48">
            <v>0</v>
          </cell>
          <cell r="U48">
            <v>0</v>
          </cell>
          <cell r="V48">
            <v>0</v>
          </cell>
          <cell r="W48">
            <v>0</v>
          </cell>
          <cell r="X48">
            <v>0</v>
          </cell>
        </row>
        <row r="49">
          <cell r="J49">
            <v>40593.745499999997</v>
          </cell>
          <cell r="K49">
            <v>90053.49333584492</v>
          </cell>
          <cell r="L49">
            <v>17335.759754076924</v>
          </cell>
          <cell r="M49">
            <v>0</v>
          </cell>
          <cell r="N49">
            <v>0</v>
          </cell>
          <cell r="O49">
            <v>14869.142065063474</v>
          </cell>
          <cell r="P49">
            <v>205078.25060647752</v>
          </cell>
          <cell r="Q49">
            <v>0</v>
          </cell>
          <cell r="R49">
            <v>0</v>
          </cell>
          <cell r="S49">
            <v>0</v>
          </cell>
          <cell r="T49">
            <v>0</v>
          </cell>
          <cell r="U49">
            <v>0</v>
          </cell>
          <cell r="V49">
            <v>0</v>
          </cell>
          <cell r="W49">
            <v>0</v>
          </cell>
          <cell r="X49">
            <v>0</v>
          </cell>
        </row>
        <row r="50">
          <cell r="J50">
            <v>40593.745499999997</v>
          </cell>
          <cell r="K50">
            <v>91134.705302690971</v>
          </cell>
          <cell r="L50">
            <v>17543.898608064232</v>
          </cell>
          <cell r="M50">
            <v>0</v>
          </cell>
          <cell r="N50">
            <v>0</v>
          </cell>
          <cell r="O50">
            <v>14869.142065063474</v>
          </cell>
          <cell r="P50">
            <v>207540.48777776246</v>
          </cell>
          <cell r="Q50">
            <v>0</v>
          </cell>
          <cell r="R50">
            <v>0</v>
          </cell>
          <cell r="S50">
            <v>0</v>
          </cell>
          <cell r="T50">
            <v>0</v>
          </cell>
          <cell r="U50">
            <v>0</v>
          </cell>
          <cell r="V50">
            <v>0</v>
          </cell>
          <cell r="W50">
            <v>0</v>
          </cell>
          <cell r="X50">
            <v>0</v>
          </cell>
        </row>
        <row r="51">
          <cell r="J51">
            <v>40593.745499999997</v>
          </cell>
          <cell r="K51">
            <v>100918.09902211366</v>
          </cell>
          <cell r="L51">
            <v>19427.252121813464</v>
          </cell>
          <cell r="M51">
            <v>0</v>
          </cell>
          <cell r="N51">
            <v>0</v>
          </cell>
          <cell r="O51">
            <v>14869.142065063474</v>
          </cell>
          <cell r="P51">
            <v>229820.14839560317</v>
          </cell>
          <cell r="Q51">
            <v>0</v>
          </cell>
          <cell r="R51">
            <v>0</v>
          </cell>
          <cell r="S51">
            <v>0</v>
          </cell>
          <cell r="T51">
            <v>0</v>
          </cell>
          <cell r="U51">
            <v>0</v>
          </cell>
          <cell r="V51">
            <v>0</v>
          </cell>
          <cell r="W51">
            <v>0</v>
          </cell>
          <cell r="X51">
            <v>0</v>
          </cell>
        </row>
        <row r="52">
          <cell r="J52">
            <v>40593.745499999997</v>
          </cell>
          <cell r="K52">
            <v>66615.29551273433</v>
          </cell>
          <cell r="L52">
            <v>12823.786353837462</v>
          </cell>
          <cell r="M52">
            <v>0</v>
          </cell>
          <cell r="N52">
            <v>0</v>
          </cell>
          <cell r="O52">
            <v>14869.142065063474</v>
          </cell>
          <cell r="P52">
            <v>151702.59099707042</v>
          </cell>
          <cell r="Q52">
            <v>0</v>
          </cell>
          <cell r="R52">
            <v>0</v>
          </cell>
          <cell r="S52">
            <v>0</v>
          </cell>
          <cell r="T52">
            <v>0</v>
          </cell>
          <cell r="U52">
            <v>0</v>
          </cell>
          <cell r="V52">
            <v>0</v>
          </cell>
          <cell r="W52">
            <v>0</v>
          </cell>
          <cell r="X52">
            <v>0</v>
          </cell>
        </row>
        <row r="53">
          <cell r="J53">
            <v>40593.745499999997</v>
          </cell>
          <cell r="K53">
            <v>60467.861987227072</v>
          </cell>
          <cell r="L53">
            <v>11640.373842510347</v>
          </cell>
          <cell r="M53">
            <v>0</v>
          </cell>
          <cell r="N53">
            <v>0</v>
          </cell>
          <cell r="O53">
            <v>15240.870616690057</v>
          </cell>
          <cell r="P53">
            <v>137703.07952416205</v>
          </cell>
          <cell r="Q53">
            <v>0</v>
          </cell>
          <cell r="R53">
            <v>0</v>
          </cell>
          <cell r="S53">
            <v>0</v>
          </cell>
          <cell r="T53">
            <v>0</v>
          </cell>
          <cell r="U53">
            <v>0</v>
          </cell>
          <cell r="V53">
            <v>0</v>
          </cell>
          <cell r="W53">
            <v>0</v>
          </cell>
          <cell r="X53">
            <v>0</v>
          </cell>
        </row>
        <row r="54">
          <cell r="J54">
            <v>41607.740999999987</v>
          </cell>
          <cell r="K54">
            <v>82194.230001301956</v>
          </cell>
          <cell r="L54">
            <v>15822.811216883074</v>
          </cell>
          <cell r="M54">
            <v>0</v>
          </cell>
          <cell r="N54">
            <v>0</v>
          </cell>
          <cell r="O54">
            <v>15240.870616690057</v>
          </cell>
          <cell r="P54">
            <v>182618.74677982958</v>
          </cell>
          <cell r="Q54">
            <v>0</v>
          </cell>
          <cell r="R54">
            <v>0</v>
          </cell>
          <cell r="S54">
            <v>0</v>
          </cell>
          <cell r="T54">
            <v>0</v>
          </cell>
          <cell r="U54">
            <v>0</v>
          </cell>
          <cell r="V54">
            <v>0</v>
          </cell>
          <cell r="W54">
            <v>0</v>
          </cell>
          <cell r="X54">
            <v>0</v>
          </cell>
        </row>
        <row r="55">
          <cell r="J55">
            <v>41607.740999999987</v>
          </cell>
          <cell r="K55">
            <v>64052.389601339499</v>
          </cell>
          <cell r="L55">
            <v>12330.413809292766</v>
          </cell>
          <cell r="M55">
            <v>0</v>
          </cell>
          <cell r="N55">
            <v>0</v>
          </cell>
          <cell r="O55">
            <v>15240.870616690057</v>
          </cell>
          <cell r="P55">
            <v>142311.29261828627</v>
          </cell>
          <cell r="Q55">
            <v>0</v>
          </cell>
          <cell r="R55">
            <v>0</v>
          </cell>
          <cell r="S55">
            <v>0</v>
          </cell>
          <cell r="T55">
            <v>0</v>
          </cell>
          <cell r="U55">
            <v>0</v>
          </cell>
          <cell r="V55">
            <v>0</v>
          </cell>
          <cell r="W55">
            <v>0</v>
          </cell>
          <cell r="X55">
            <v>0</v>
          </cell>
        </row>
        <row r="56">
          <cell r="J56">
            <v>41607.740999999987</v>
          </cell>
          <cell r="K56">
            <v>60290.855599149065</v>
          </cell>
          <cell r="L56">
            <v>11606.299204148305</v>
          </cell>
          <cell r="M56">
            <v>0</v>
          </cell>
          <cell r="N56">
            <v>0</v>
          </cell>
          <cell r="O56">
            <v>15240.870616690057</v>
          </cell>
          <cell r="P56">
            <v>133953.93437746025</v>
          </cell>
          <cell r="Q56">
            <v>0</v>
          </cell>
          <cell r="R56">
            <v>0</v>
          </cell>
          <cell r="S56">
            <v>0</v>
          </cell>
          <cell r="T56">
            <v>0</v>
          </cell>
          <cell r="U56">
            <v>0</v>
          </cell>
          <cell r="V56">
            <v>0</v>
          </cell>
          <cell r="W56">
            <v>0</v>
          </cell>
          <cell r="X56">
            <v>0</v>
          </cell>
        </row>
        <row r="57">
          <cell r="J57">
            <v>41607.740999999987</v>
          </cell>
          <cell r="K57">
            <v>27085.350608139957</v>
          </cell>
          <cell r="L57">
            <v>5214.0690339078456</v>
          </cell>
          <cell r="M57">
            <v>0</v>
          </cell>
          <cell r="N57">
            <v>0</v>
          </cell>
          <cell r="O57">
            <v>15240.870616690057</v>
          </cell>
          <cell r="P57">
            <v>60178.102332395662</v>
          </cell>
          <cell r="Q57">
            <v>0</v>
          </cell>
          <cell r="R57">
            <v>0</v>
          </cell>
          <cell r="S57">
            <v>0</v>
          </cell>
          <cell r="T57">
            <v>0</v>
          </cell>
          <cell r="U57">
            <v>0</v>
          </cell>
          <cell r="V57">
            <v>0</v>
          </cell>
          <cell r="W57">
            <v>0</v>
          </cell>
          <cell r="X57">
            <v>0</v>
          </cell>
        </row>
        <row r="58">
          <cell r="J58">
            <v>41607.740999999987</v>
          </cell>
          <cell r="K58">
            <v>60279.276759225068</v>
          </cell>
          <cell r="L58">
            <v>11604.070218023306</v>
          </cell>
          <cell r="M58">
            <v>0</v>
          </cell>
          <cell r="N58">
            <v>0</v>
          </cell>
          <cell r="O58">
            <v>15240.870616690057</v>
          </cell>
          <cell r="P58">
            <v>133928.20856634123</v>
          </cell>
          <cell r="Q58">
            <v>0</v>
          </cell>
          <cell r="R58">
            <v>0</v>
          </cell>
          <cell r="S58">
            <v>0</v>
          </cell>
          <cell r="T58">
            <v>0</v>
          </cell>
          <cell r="U58">
            <v>0</v>
          </cell>
          <cell r="V58">
            <v>0</v>
          </cell>
          <cell r="W58">
            <v>0</v>
          </cell>
          <cell r="X58">
            <v>0</v>
          </cell>
        </row>
        <row r="59">
          <cell r="J59">
            <v>41607.740999999987</v>
          </cell>
          <cell r="K59">
            <v>86971.766235543648</v>
          </cell>
          <cell r="L59">
            <v>16742.511467314613</v>
          </cell>
          <cell r="M59">
            <v>0</v>
          </cell>
          <cell r="N59">
            <v>0</v>
          </cell>
          <cell r="O59">
            <v>15240.870616690057</v>
          </cell>
          <cell r="P59">
            <v>198063.52842306378</v>
          </cell>
          <cell r="Q59">
            <v>0</v>
          </cell>
          <cell r="R59">
            <v>0</v>
          </cell>
          <cell r="S59">
            <v>0</v>
          </cell>
          <cell r="T59">
            <v>0</v>
          </cell>
          <cell r="U59">
            <v>0</v>
          </cell>
          <cell r="V59">
            <v>0</v>
          </cell>
          <cell r="W59">
            <v>0</v>
          </cell>
          <cell r="X59">
            <v>0</v>
          </cell>
        </row>
        <row r="60">
          <cell r="J60">
            <v>41607.740999999987</v>
          </cell>
          <cell r="K60">
            <v>94690.612828079466</v>
          </cell>
          <cell r="L60">
            <v>18228.429060846916</v>
          </cell>
          <cell r="M60">
            <v>0</v>
          </cell>
          <cell r="N60">
            <v>0</v>
          </cell>
          <cell r="O60">
            <v>15240.870616690057</v>
          </cell>
          <cell r="P60">
            <v>215641.89963072113</v>
          </cell>
          <cell r="Q60">
            <v>0</v>
          </cell>
          <cell r="R60">
            <v>0</v>
          </cell>
          <cell r="S60">
            <v>0</v>
          </cell>
          <cell r="T60">
            <v>0</v>
          </cell>
          <cell r="U60">
            <v>0</v>
          </cell>
          <cell r="V60">
            <v>0</v>
          </cell>
          <cell r="W60">
            <v>0</v>
          </cell>
          <cell r="X60">
            <v>0</v>
          </cell>
        </row>
        <row r="61">
          <cell r="J61">
            <v>41607.740999999987</v>
          </cell>
          <cell r="K61">
            <v>92860.942356888874</v>
          </cell>
          <cell r="L61">
            <v>17876.208102583845</v>
          </cell>
          <cell r="M61">
            <v>0</v>
          </cell>
          <cell r="N61">
            <v>0</v>
          </cell>
          <cell r="O61">
            <v>15240.870616690057</v>
          </cell>
          <cell r="P61">
            <v>211475.13373575194</v>
          </cell>
          <cell r="Q61">
            <v>0</v>
          </cell>
          <cell r="R61">
            <v>0</v>
          </cell>
          <cell r="S61">
            <v>0</v>
          </cell>
          <cell r="T61">
            <v>0</v>
          </cell>
          <cell r="U61">
            <v>0</v>
          </cell>
          <cell r="V61">
            <v>0</v>
          </cell>
          <cell r="W61">
            <v>0</v>
          </cell>
          <cell r="X61">
            <v>0</v>
          </cell>
        </row>
        <row r="62">
          <cell r="J62">
            <v>41607.740999999987</v>
          </cell>
          <cell r="K62">
            <v>91258.217148208671</v>
          </cell>
          <cell r="L62">
            <v>17567.675272370765</v>
          </cell>
          <cell r="M62">
            <v>0</v>
          </cell>
          <cell r="N62">
            <v>0</v>
          </cell>
          <cell r="O62">
            <v>15240.870616690057</v>
          </cell>
          <cell r="P62">
            <v>207825.1973982045</v>
          </cell>
          <cell r="Q62">
            <v>0</v>
          </cell>
          <cell r="R62">
            <v>0</v>
          </cell>
          <cell r="S62">
            <v>0</v>
          </cell>
          <cell r="T62">
            <v>0</v>
          </cell>
          <cell r="U62">
            <v>0</v>
          </cell>
          <cell r="V62">
            <v>0</v>
          </cell>
          <cell r="W62">
            <v>0</v>
          </cell>
          <cell r="X62">
            <v>0</v>
          </cell>
        </row>
        <row r="63">
          <cell r="J63">
            <v>41607.740999999987</v>
          </cell>
          <cell r="K63">
            <v>97886.443901502993</v>
          </cell>
          <cell r="L63">
            <v>18843.64294818461</v>
          </cell>
          <cell r="M63">
            <v>0</v>
          </cell>
          <cell r="N63">
            <v>0</v>
          </cell>
          <cell r="O63">
            <v>15240.870616690057</v>
          </cell>
          <cell r="P63">
            <v>222919.86587245588</v>
          </cell>
          <cell r="Q63">
            <v>0</v>
          </cell>
          <cell r="R63">
            <v>0</v>
          </cell>
          <cell r="S63">
            <v>0</v>
          </cell>
          <cell r="T63">
            <v>0</v>
          </cell>
          <cell r="U63">
            <v>0</v>
          </cell>
          <cell r="V63">
            <v>0</v>
          </cell>
          <cell r="W63">
            <v>0</v>
          </cell>
          <cell r="X63">
            <v>0</v>
          </cell>
        </row>
        <row r="64">
          <cell r="J64">
            <v>41607.740999999987</v>
          </cell>
          <cell r="K64">
            <v>77338.598945172838</v>
          </cell>
          <cell r="L64">
            <v>14888.077312340767</v>
          </cell>
          <cell r="M64">
            <v>0</v>
          </cell>
          <cell r="N64">
            <v>0</v>
          </cell>
          <cell r="O64">
            <v>15240.870616690057</v>
          </cell>
          <cell r="P64">
            <v>176125.61470686822</v>
          </cell>
          <cell r="Q64">
            <v>0</v>
          </cell>
          <cell r="R64">
            <v>0</v>
          </cell>
          <cell r="S64">
            <v>0</v>
          </cell>
          <cell r="T64">
            <v>0</v>
          </cell>
          <cell r="U64">
            <v>0</v>
          </cell>
          <cell r="V64">
            <v>0</v>
          </cell>
          <cell r="W64">
            <v>0</v>
          </cell>
          <cell r="X64">
            <v>0</v>
          </cell>
        </row>
        <row r="65">
          <cell r="J65">
            <v>41607.740999999987</v>
          </cell>
          <cell r="K65">
            <v>44797.348842923755</v>
          </cell>
          <cell r="L65">
            <v>8623.7196181193049</v>
          </cell>
          <cell r="M65">
            <v>7387648.1877437988</v>
          </cell>
          <cell r="N65">
            <v>0</v>
          </cell>
          <cell r="O65">
            <v>15621.892382107309</v>
          </cell>
          <cell r="P65">
            <v>102018.4062009106</v>
          </cell>
          <cell r="Q65">
            <v>0</v>
          </cell>
          <cell r="R65">
            <v>0</v>
          </cell>
          <cell r="S65">
            <v>0</v>
          </cell>
          <cell r="T65">
            <v>0</v>
          </cell>
          <cell r="U65">
            <v>0</v>
          </cell>
          <cell r="V65">
            <v>0</v>
          </cell>
          <cell r="W65">
            <v>0</v>
          </cell>
          <cell r="X65">
            <v>0</v>
          </cell>
        </row>
        <row r="66">
          <cell r="J66">
            <v>42648.123</v>
          </cell>
          <cell r="K66">
            <v>54572.940474141142</v>
          </cell>
          <cell r="L66">
            <v>10505.571189837232</v>
          </cell>
          <cell r="M66">
            <v>0</v>
          </cell>
          <cell r="N66">
            <v>0</v>
          </cell>
          <cell r="O66">
            <v>15621.892382107309</v>
          </cell>
          <cell r="P66">
            <v>121248.89570463663</v>
          </cell>
          <cell r="Q66">
            <v>0</v>
          </cell>
          <cell r="R66">
            <v>0</v>
          </cell>
          <cell r="S66">
            <v>0</v>
          </cell>
          <cell r="T66">
            <v>0</v>
          </cell>
          <cell r="U66">
            <v>0</v>
          </cell>
          <cell r="V66">
            <v>0</v>
          </cell>
          <cell r="W66">
            <v>0</v>
          </cell>
          <cell r="X66">
            <v>0</v>
          </cell>
        </row>
        <row r="67">
          <cell r="J67">
            <v>42648.123</v>
          </cell>
          <cell r="K67">
            <v>48833.458376307761</v>
          </cell>
          <cell r="L67">
            <v>9400.6914225438468</v>
          </cell>
          <cell r="M67">
            <v>0</v>
          </cell>
          <cell r="N67">
            <v>0</v>
          </cell>
          <cell r="O67">
            <v>15621.892382107309</v>
          </cell>
          <cell r="P67">
            <v>108497.0472568042</v>
          </cell>
          <cell r="Q67">
            <v>0</v>
          </cell>
          <cell r="R67">
            <v>0</v>
          </cell>
          <cell r="S67">
            <v>0</v>
          </cell>
          <cell r="T67">
            <v>0</v>
          </cell>
          <cell r="U67">
            <v>0</v>
          </cell>
          <cell r="V67">
            <v>0</v>
          </cell>
          <cell r="W67">
            <v>0</v>
          </cell>
          <cell r="X67">
            <v>0</v>
          </cell>
        </row>
        <row r="68">
          <cell r="J68">
            <v>42648.123</v>
          </cell>
          <cell r="K68">
            <v>44841.700513222771</v>
          </cell>
          <cell r="L68">
            <v>8632.2575423298476</v>
          </cell>
          <cell r="M68">
            <v>0</v>
          </cell>
          <cell r="N68">
            <v>0</v>
          </cell>
          <cell r="O68">
            <v>15621.892382107309</v>
          </cell>
          <cell r="P68">
            <v>99628.252051446121</v>
          </cell>
          <cell r="Q68">
            <v>0</v>
          </cell>
          <cell r="R68">
            <v>0</v>
          </cell>
          <cell r="S68">
            <v>0</v>
          </cell>
          <cell r="T68">
            <v>0</v>
          </cell>
          <cell r="U68">
            <v>0</v>
          </cell>
          <cell r="V68">
            <v>0</v>
          </cell>
          <cell r="W68">
            <v>0</v>
          </cell>
          <cell r="X68">
            <v>0</v>
          </cell>
        </row>
        <row r="69">
          <cell r="J69">
            <v>42648.123</v>
          </cell>
          <cell r="K69">
            <v>23930.491470313329</v>
          </cell>
          <cell r="L69">
            <v>4606.7424545007698</v>
          </cell>
          <cell r="M69">
            <v>0</v>
          </cell>
          <cell r="N69">
            <v>0</v>
          </cell>
          <cell r="O69">
            <v>15621.892382107309</v>
          </cell>
          <cell r="P69">
            <v>53168.21192399531</v>
          </cell>
          <cell r="Q69">
            <v>0</v>
          </cell>
          <cell r="R69">
            <v>0</v>
          </cell>
          <cell r="S69">
            <v>0</v>
          </cell>
          <cell r="T69">
            <v>0</v>
          </cell>
          <cell r="U69">
            <v>0</v>
          </cell>
          <cell r="V69">
            <v>0</v>
          </cell>
          <cell r="W69">
            <v>0</v>
          </cell>
          <cell r="X69">
            <v>0</v>
          </cell>
        </row>
        <row r="70">
          <cell r="J70">
            <v>42648.123</v>
          </cell>
          <cell r="K70">
            <v>47808.952035603805</v>
          </cell>
          <cell r="L70">
            <v>9203.4686926855393</v>
          </cell>
          <cell r="M70">
            <v>0</v>
          </cell>
          <cell r="N70">
            <v>0</v>
          </cell>
          <cell r="O70">
            <v>15621.892382107309</v>
          </cell>
          <cell r="P70">
            <v>106220.82278779995</v>
          </cell>
          <cell r="Q70">
            <v>0</v>
          </cell>
          <cell r="R70">
            <v>0</v>
          </cell>
          <cell r="S70">
            <v>0</v>
          </cell>
          <cell r="T70">
            <v>0</v>
          </cell>
          <cell r="U70">
            <v>0</v>
          </cell>
          <cell r="V70">
            <v>0</v>
          </cell>
          <cell r="W70">
            <v>0</v>
          </cell>
          <cell r="X70">
            <v>0</v>
          </cell>
        </row>
        <row r="71">
          <cell r="J71">
            <v>42648.123</v>
          </cell>
          <cell r="K71">
            <v>64205.618242010169</v>
          </cell>
          <cell r="L71">
            <v>12359.911109216539</v>
          </cell>
          <cell r="M71">
            <v>0</v>
          </cell>
          <cell r="N71">
            <v>0</v>
          </cell>
          <cell r="O71">
            <v>15621.892382107309</v>
          </cell>
          <cell r="P71">
            <v>146217.09441223988</v>
          </cell>
          <cell r="Q71">
            <v>0</v>
          </cell>
          <cell r="R71">
            <v>0</v>
          </cell>
          <cell r="S71">
            <v>4760680.0858925767</v>
          </cell>
          <cell r="T71">
            <v>20826145.029530343</v>
          </cell>
          <cell r="U71">
            <v>72708.957125999994</v>
          </cell>
          <cell r="V71">
            <v>476107.13425580994</v>
          </cell>
          <cell r="W71">
            <v>428802.71964961494</v>
          </cell>
          <cell r="X71">
            <v>142934.23988320498</v>
          </cell>
        </row>
        <row r="72">
          <cell r="J72">
            <v>42648.123</v>
          </cell>
          <cell r="K72">
            <v>68884.674853869743</v>
          </cell>
          <cell r="L72">
            <v>13260.653526797309</v>
          </cell>
          <cell r="M72">
            <v>0</v>
          </cell>
          <cell r="N72">
            <v>0</v>
          </cell>
          <cell r="O72">
            <v>15621.892382107309</v>
          </cell>
          <cell r="P72">
            <v>156872.82955052156</v>
          </cell>
          <cell r="Q72">
            <v>0</v>
          </cell>
          <cell r="R72">
            <v>0</v>
          </cell>
          <cell r="S72">
            <v>0</v>
          </cell>
          <cell r="T72">
            <v>0</v>
          </cell>
          <cell r="U72">
            <v>0</v>
          </cell>
          <cell r="V72">
            <v>0</v>
          </cell>
          <cell r="W72">
            <v>0</v>
          </cell>
          <cell r="X72">
            <v>0</v>
          </cell>
        </row>
        <row r="73">
          <cell r="J73">
            <v>42648.123</v>
          </cell>
          <cell r="K73">
            <v>71284.319159131788</v>
          </cell>
          <cell r="L73">
            <v>13722.597374062847</v>
          </cell>
          <cell r="M73">
            <v>0</v>
          </cell>
          <cell r="N73">
            <v>0</v>
          </cell>
          <cell r="O73">
            <v>15621.892382107309</v>
          </cell>
          <cell r="P73">
            <v>162337.60082047124</v>
          </cell>
          <cell r="Q73">
            <v>0</v>
          </cell>
          <cell r="R73">
            <v>0</v>
          </cell>
          <cell r="S73">
            <v>0</v>
          </cell>
          <cell r="T73">
            <v>0</v>
          </cell>
          <cell r="U73">
            <v>0</v>
          </cell>
          <cell r="V73">
            <v>0</v>
          </cell>
          <cell r="W73">
            <v>0</v>
          </cell>
          <cell r="X73">
            <v>0</v>
          </cell>
        </row>
        <row r="74">
          <cell r="J74">
            <v>42648.123</v>
          </cell>
          <cell r="K74">
            <v>67405.562722564704</v>
          </cell>
          <cell r="L74">
            <v>12975.916848543002</v>
          </cell>
          <cell r="M74">
            <v>0</v>
          </cell>
          <cell r="N74">
            <v>0</v>
          </cell>
          <cell r="O74">
            <v>15621.892382107309</v>
          </cell>
          <cell r="P74">
            <v>153504.4097132711</v>
          </cell>
          <cell r="Q74">
            <v>0</v>
          </cell>
          <cell r="R74">
            <v>0</v>
          </cell>
          <cell r="S74">
            <v>0</v>
          </cell>
          <cell r="T74">
            <v>0</v>
          </cell>
          <cell r="U74">
            <v>0</v>
          </cell>
          <cell r="V74">
            <v>0</v>
          </cell>
          <cell r="W74">
            <v>0</v>
          </cell>
          <cell r="X74">
            <v>0</v>
          </cell>
        </row>
        <row r="75">
          <cell r="J75">
            <v>42648.123</v>
          </cell>
          <cell r="K75">
            <v>80167.033219622099</v>
          </cell>
          <cell r="L75">
            <v>15432.565429855385</v>
          </cell>
          <cell r="M75">
            <v>0</v>
          </cell>
          <cell r="N75">
            <v>0</v>
          </cell>
          <cell r="O75">
            <v>15621.892382107309</v>
          </cell>
          <cell r="P75">
            <v>182566.43243959933</v>
          </cell>
          <cell r="Q75">
            <v>0</v>
          </cell>
          <cell r="R75">
            <v>0</v>
          </cell>
          <cell r="S75">
            <v>0</v>
          </cell>
          <cell r="T75">
            <v>0</v>
          </cell>
          <cell r="U75">
            <v>0</v>
          </cell>
          <cell r="V75">
            <v>0</v>
          </cell>
          <cell r="W75">
            <v>0</v>
          </cell>
          <cell r="X75">
            <v>0</v>
          </cell>
        </row>
        <row r="76">
          <cell r="J76">
            <v>42648.123</v>
          </cell>
          <cell r="K76">
            <v>50397.577203789246</v>
          </cell>
          <cell r="L76">
            <v>9701.7923261914621</v>
          </cell>
          <cell r="M76">
            <v>0</v>
          </cell>
          <cell r="N76">
            <v>0</v>
          </cell>
          <cell r="O76">
            <v>15621.892382107309</v>
          </cell>
          <cell r="P76">
            <v>114771.68986020327</v>
          </cell>
          <cell r="Q76">
            <v>0</v>
          </cell>
          <cell r="R76">
            <v>0</v>
          </cell>
          <cell r="S76">
            <v>0</v>
          </cell>
          <cell r="T76">
            <v>0</v>
          </cell>
          <cell r="U76">
            <v>0</v>
          </cell>
          <cell r="V76">
            <v>0</v>
          </cell>
          <cell r="W76">
            <v>0</v>
          </cell>
          <cell r="X76">
            <v>0</v>
          </cell>
        </row>
        <row r="77">
          <cell r="J77">
            <v>42648.123</v>
          </cell>
          <cell r="K77">
            <v>43952.318228362128</v>
          </cell>
          <cell r="L77">
            <v>8461.046886876693</v>
          </cell>
          <cell r="M77">
            <v>0</v>
          </cell>
          <cell r="N77">
            <v>0</v>
          </cell>
          <cell r="O77">
            <v>16012.439691659989</v>
          </cell>
          <cell r="P77">
            <v>100093.73696565829</v>
          </cell>
          <cell r="Q77">
            <v>0</v>
          </cell>
          <cell r="R77">
            <v>0</v>
          </cell>
          <cell r="S77">
            <v>0</v>
          </cell>
          <cell r="T77">
            <v>0</v>
          </cell>
          <cell r="U77">
            <v>0</v>
          </cell>
          <cell r="V77">
            <v>0</v>
          </cell>
          <cell r="W77">
            <v>0</v>
          </cell>
          <cell r="X77">
            <v>0</v>
          </cell>
        </row>
        <row r="78">
          <cell r="J78">
            <v>43714.891499999998</v>
          </cell>
          <cell r="K78">
            <v>48810.540321170898</v>
          </cell>
          <cell r="L78">
            <v>9396.2795792808447</v>
          </cell>
          <cell r="M78">
            <v>0</v>
          </cell>
          <cell r="N78">
            <v>0</v>
          </cell>
          <cell r="O78">
            <v>16012.439691659989</v>
          </cell>
          <cell r="P78">
            <v>108444.92924577305</v>
          </cell>
          <cell r="Q78">
            <v>0</v>
          </cell>
          <cell r="R78">
            <v>0</v>
          </cell>
          <cell r="S78">
            <v>0</v>
          </cell>
          <cell r="T78">
            <v>0</v>
          </cell>
          <cell r="U78">
            <v>0</v>
          </cell>
          <cell r="V78">
            <v>0</v>
          </cell>
          <cell r="W78">
            <v>0</v>
          </cell>
          <cell r="X78">
            <v>0</v>
          </cell>
        </row>
        <row r="79">
          <cell r="J79">
            <v>43714.891499999998</v>
          </cell>
          <cell r="K79">
            <v>46781.043106243167</v>
          </cell>
          <cell r="L79">
            <v>9005.5909470437291</v>
          </cell>
          <cell r="M79">
            <v>0</v>
          </cell>
          <cell r="N79">
            <v>0</v>
          </cell>
          <cell r="O79">
            <v>16012.439691659989</v>
          </cell>
          <cell r="P79">
            <v>103935.88918128783</v>
          </cell>
          <cell r="Q79">
            <v>0</v>
          </cell>
          <cell r="R79">
            <v>0</v>
          </cell>
          <cell r="S79">
            <v>0</v>
          </cell>
          <cell r="T79">
            <v>0</v>
          </cell>
          <cell r="U79">
            <v>0</v>
          </cell>
          <cell r="V79">
            <v>0</v>
          </cell>
          <cell r="W79">
            <v>0</v>
          </cell>
          <cell r="X79">
            <v>0</v>
          </cell>
        </row>
        <row r="80">
          <cell r="J80">
            <v>43714.891499999998</v>
          </cell>
          <cell r="K80">
            <v>43265.254260832844</v>
          </cell>
          <cell r="L80">
            <v>8328.7835461048835</v>
          </cell>
          <cell r="M80">
            <v>0</v>
          </cell>
          <cell r="N80">
            <v>0</v>
          </cell>
          <cell r="O80">
            <v>16012.439691659989</v>
          </cell>
          <cell r="P80">
            <v>96124.677298057941</v>
          </cell>
          <cell r="Q80">
            <v>0</v>
          </cell>
          <cell r="R80">
            <v>0</v>
          </cell>
          <cell r="S80">
            <v>0</v>
          </cell>
          <cell r="T80">
            <v>0</v>
          </cell>
          <cell r="U80">
            <v>0</v>
          </cell>
          <cell r="V80">
            <v>0</v>
          </cell>
          <cell r="W80">
            <v>0</v>
          </cell>
          <cell r="X80">
            <v>0</v>
          </cell>
        </row>
        <row r="81">
          <cell r="J81">
            <v>43714.891499999998</v>
          </cell>
          <cell r="K81">
            <v>23736.601753790306</v>
          </cell>
          <cell r="L81">
            <v>4569.4176887429994</v>
          </cell>
          <cell r="M81">
            <v>0</v>
          </cell>
          <cell r="N81">
            <v>0</v>
          </cell>
          <cell r="O81">
            <v>16012.439691659989</v>
          </cell>
          <cell r="P81">
            <v>52736.849065536684</v>
          </cell>
          <cell r="Q81">
            <v>0</v>
          </cell>
          <cell r="R81">
            <v>0</v>
          </cell>
          <cell r="S81">
            <v>0</v>
          </cell>
          <cell r="T81">
            <v>0</v>
          </cell>
          <cell r="U81">
            <v>0</v>
          </cell>
          <cell r="V81">
            <v>0</v>
          </cell>
          <cell r="W81">
            <v>0</v>
          </cell>
          <cell r="X81">
            <v>0</v>
          </cell>
        </row>
        <row r="82">
          <cell r="J82">
            <v>43714.891499999998</v>
          </cell>
          <cell r="K82">
            <v>47045.646212392749</v>
          </cell>
          <cell r="L82">
            <v>9056.5284033096905</v>
          </cell>
          <cell r="M82">
            <v>0</v>
          </cell>
          <cell r="N82">
            <v>0</v>
          </cell>
          <cell r="O82">
            <v>16012.439691659989</v>
          </cell>
          <cell r="P82">
            <v>104523.77173566629</v>
          </cell>
          <cell r="Q82">
            <v>0</v>
          </cell>
          <cell r="R82">
            <v>0</v>
          </cell>
          <cell r="S82">
            <v>0</v>
          </cell>
          <cell r="T82">
            <v>0</v>
          </cell>
          <cell r="U82">
            <v>0</v>
          </cell>
          <cell r="V82">
            <v>0</v>
          </cell>
          <cell r="W82">
            <v>0</v>
          </cell>
          <cell r="X82">
            <v>0</v>
          </cell>
        </row>
        <row r="83">
          <cell r="J83">
            <v>43714.891499999998</v>
          </cell>
          <cell r="K83">
            <v>59247.648700735554</v>
          </cell>
          <cell r="L83">
            <v>11405.47652093215</v>
          </cell>
          <cell r="M83">
            <v>0</v>
          </cell>
          <cell r="N83">
            <v>0</v>
          </cell>
          <cell r="O83">
            <v>16012.439691659989</v>
          </cell>
          <cell r="P83">
            <v>134923.45060556519</v>
          </cell>
          <cell r="Q83">
            <v>0</v>
          </cell>
          <cell r="R83">
            <v>0</v>
          </cell>
          <cell r="S83">
            <v>0</v>
          </cell>
          <cell r="T83">
            <v>0</v>
          </cell>
          <cell r="U83">
            <v>0</v>
          </cell>
          <cell r="V83">
            <v>0</v>
          </cell>
          <cell r="W83">
            <v>0</v>
          </cell>
          <cell r="X83">
            <v>0</v>
          </cell>
        </row>
        <row r="84">
          <cell r="J84">
            <v>43714.891499999998</v>
          </cell>
          <cell r="K84">
            <v>63723.270434691643</v>
          </cell>
          <cell r="L84">
            <v>12267.056680189611</v>
          </cell>
          <cell r="M84">
            <v>0</v>
          </cell>
          <cell r="N84">
            <v>0</v>
          </cell>
          <cell r="O84">
            <v>16012.439691659989</v>
          </cell>
          <cell r="P84">
            <v>145115.69183695639</v>
          </cell>
          <cell r="Q84">
            <v>0</v>
          </cell>
          <cell r="R84">
            <v>0</v>
          </cell>
          <cell r="S84">
            <v>0</v>
          </cell>
          <cell r="T84">
            <v>0</v>
          </cell>
          <cell r="U84">
            <v>0</v>
          </cell>
          <cell r="V84">
            <v>0</v>
          </cell>
          <cell r="W84">
            <v>0</v>
          </cell>
          <cell r="X84">
            <v>0</v>
          </cell>
        </row>
        <row r="85">
          <cell r="J85">
            <v>43714.891499999998</v>
          </cell>
          <cell r="K85">
            <v>63299.845574490195</v>
          </cell>
          <cell r="L85">
            <v>12185.54522096192</v>
          </cell>
          <cell r="M85">
            <v>0</v>
          </cell>
          <cell r="N85">
            <v>0</v>
          </cell>
          <cell r="O85">
            <v>16012.439691659989</v>
          </cell>
          <cell r="P85">
            <v>144151.43512021939</v>
          </cell>
          <cell r="Q85">
            <v>0</v>
          </cell>
          <cell r="R85">
            <v>0</v>
          </cell>
          <cell r="S85">
            <v>0</v>
          </cell>
          <cell r="T85">
            <v>0</v>
          </cell>
          <cell r="U85">
            <v>0</v>
          </cell>
          <cell r="V85">
            <v>0</v>
          </cell>
          <cell r="W85">
            <v>0</v>
          </cell>
          <cell r="X85">
            <v>0</v>
          </cell>
        </row>
        <row r="86">
          <cell r="J86">
            <v>43714.891499999998</v>
          </cell>
          <cell r="K86">
            <v>57935.495784417501</v>
          </cell>
          <cell r="L86">
            <v>11152.880348642997</v>
          </cell>
          <cell r="M86">
            <v>0</v>
          </cell>
          <cell r="N86">
            <v>0</v>
          </cell>
          <cell r="O86">
            <v>16012.439691659989</v>
          </cell>
          <cell r="P86">
            <v>131935.31178361748</v>
          </cell>
          <cell r="Q86">
            <v>0</v>
          </cell>
          <cell r="R86">
            <v>0</v>
          </cell>
          <cell r="S86">
            <v>0</v>
          </cell>
          <cell r="T86">
            <v>0</v>
          </cell>
          <cell r="U86">
            <v>0</v>
          </cell>
          <cell r="V86">
            <v>0</v>
          </cell>
          <cell r="W86">
            <v>0</v>
          </cell>
          <cell r="X86">
            <v>0</v>
          </cell>
        </row>
        <row r="87">
          <cell r="J87">
            <v>43714.891499999998</v>
          </cell>
          <cell r="K87">
            <v>72217.640275157333</v>
          </cell>
          <cell r="L87">
            <v>13902.26648007392</v>
          </cell>
          <cell r="M87">
            <v>0</v>
          </cell>
          <cell r="N87">
            <v>0</v>
          </cell>
          <cell r="O87">
            <v>16012.439691659989</v>
          </cell>
          <cell r="P87">
            <v>164459.74539399229</v>
          </cell>
          <cell r="Q87">
            <v>0</v>
          </cell>
          <cell r="R87">
            <v>0</v>
          </cell>
          <cell r="S87">
            <v>0</v>
          </cell>
          <cell r="T87">
            <v>0</v>
          </cell>
          <cell r="U87">
            <v>0</v>
          </cell>
          <cell r="V87">
            <v>0</v>
          </cell>
          <cell r="W87">
            <v>0</v>
          </cell>
          <cell r="X87">
            <v>0</v>
          </cell>
        </row>
        <row r="88">
          <cell r="J88">
            <v>43714.891499999998</v>
          </cell>
          <cell r="K88">
            <v>46562.578037813197</v>
          </cell>
          <cell r="L88">
            <v>8963.5352998870367</v>
          </cell>
          <cell r="M88">
            <v>0</v>
          </cell>
          <cell r="N88">
            <v>0</v>
          </cell>
          <cell r="O88">
            <v>16012.439691659989</v>
          </cell>
          <cell r="P88">
            <v>106036.00034299197</v>
          </cell>
          <cell r="Q88">
            <v>0</v>
          </cell>
          <cell r="R88">
            <v>0</v>
          </cell>
          <cell r="S88">
            <v>0</v>
          </cell>
          <cell r="T88">
            <v>0</v>
          </cell>
          <cell r="U88">
            <v>0</v>
          </cell>
          <cell r="V88">
            <v>0</v>
          </cell>
          <cell r="W88">
            <v>0</v>
          </cell>
          <cell r="X88">
            <v>0</v>
          </cell>
        </row>
        <row r="89">
          <cell r="J89">
            <v>43714.891499999998</v>
          </cell>
          <cell r="K89">
            <v>44855.066382243036</v>
          </cell>
          <cell r="L89">
            <v>8634.8305407295356</v>
          </cell>
          <cell r="M89">
            <v>0</v>
          </cell>
          <cell r="N89">
            <v>0</v>
          </cell>
          <cell r="O89">
            <v>16412.75068395149</v>
          </cell>
          <cell r="P89">
            <v>102147.51920372463</v>
          </cell>
          <cell r="Q89">
            <v>0</v>
          </cell>
          <cell r="R89">
            <v>0</v>
          </cell>
          <cell r="S89">
            <v>0</v>
          </cell>
          <cell r="T89">
            <v>0</v>
          </cell>
          <cell r="U89">
            <v>0</v>
          </cell>
          <cell r="V89">
            <v>0</v>
          </cell>
          <cell r="W89">
            <v>0</v>
          </cell>
          <cell r="X89">
            <v>0</v>
          </cell>
        </row>
        <row r="90">
          <cell r="J90">
            <v>44808.046499999997</v>
          </cell>
          <cell r="K90">
            <v>50985.703028360149</v>
          </cell>
          <cell r="L90">
            <v>9815.0095665477693</v>
          </cell>
          <cell r="M90">
            <v>0</v>
          </cell>
          <cell r="N90">
            <v>0</v>
          </cell>
          <cell r="O90">
            <v>16412.75068395149</v>
          </cell>
          <cell r="P90">
            <v>113276.05779868015</v>
          </cell>
          <cell r="Q90">
            <v>0</v>
          </cell>
          <cell r="R90">
            <v>0</v>
          </cell>
          <cell r="S90">
            <v>0</v>
          </cell>
          <cell r="T90">
            <v>0</v>
          </cell>
          <cell r="U90">
            <v>0</v>
          </cell>
          <cell r="V90">
            <v>0</v>
          </cell>
          <cell r="W90">
            <v>0</v>
          </cell>
          <cell r="X90">
            <v>0</v>
          </cell>
        </row>
        <row r="91">
          <cell r="J91">
            <v>44808.046499999997</v>
          </cell>
          <cell r="K91">
            <v>47633.127393801944</v>
          </cell>
          <cell r="L91">
            <v>9169.6215465481146</v>
          </cell>
          <cell r="M91">
            <v>0</v>
          </cell>
          <cell r="N91">
            <v>0</v>
          </cell>
          <cell r="O91">
            <v>16412.75068395149</v>
          </cell>
          <cell r="P91">
            <v>105827.56677476662</v>
          </cell>
          <cell r="Q91">
            <v>0</v>
          </cell>
          <cell r="R91">
            <v>0</v>
          </cell>
          <cell r="S91">
            <v>0</v>
          </cell>
          <cell r="T91">
            <v>0</v>
          </cell>
          <cell r="U91">
            <v>0</v>
          </cell>
          <cell r="V91">
            <v>0</v>
          </cell>
          <cell r="W91">
            <v>0</v>
          </cell>
          <cell r="X91">
            <v>0</v>
          </cell>
        </row>
        <row r="92">
          <cell r="J92">
            <v>44808.046499999997</v>
          </cell>
          <cell r="K92">
            <v>43767.58588673982</v>
          </cell>
          <cell r="L92">
            <v>8425.4849627964231</v>
          </cell>
          <cell r="M92">
            <v>0</v>
          </cell>
          <cell r="N92">
            <v>0</v>
          </cell>
          <cell r="O92">
            <v>16412.75068395149</v>
          </cell>
          <cell r="P92">
            <v>97239.408189729453</v>
          </cell>
          <cell r="Q92">
            <v>0</v>
          </cell>
          <cell r="R92">
            <v>0</v>
          </cell>
          <cell r="S92">
            <v>0</v>
          </cell>
          <cell r="T92">
            <v>0</v>
          </cell>
          <cell r="U92">
            <v>0</v>
          </cell>
          <cell r="V92">
            <v>0</v>
          </cell>
          <cell r="W92">
            <v>0</v>
          </cell>
          <cell r="X92">
            <v>0</v>
          </cell>
        </row>
        <row r="93">
          <cell r="J93">
            <v>44808.046499999997</v>
          </cell>
          <cell r="K93">
            <v>24248.317070913588</v>
          </cell>
          <cell r="L93">
            <v>4667.9255141645772</v>
          </cell>
          <cell r="M93">
            <v>0</v>
          </cell>
          <cell r="N93">
            <v>0</v>
          </cell>
          <cell r="O93">
            <v>16412.75068395149</v>
          </cell>
          <cell r="P93">
            <v>53873.019354419484</v>
          </cell>
          <cell r="Q93">
            <v>0</v>
          </cell>
          <cell r="R93">
            <v>0</v>
          </cell>
          <cell r="S93">
            <v>0</v>
          </cell>
          <cell r="T93">
            <v>0</v>
          </cell>
          <cell r="U93">
            <v>0</v>
          </cell>
          <cell r="V93">
            <v>0</v>
          </cell>
          <cell r="W93">
            <v>0</v>
          </cell>
          <cell r="X93">
            <v>0</v>
          </cell>
        </row>
        <row r="94">
          <cell r="J94">
            <v>44808.046499999997</v>
          </cell>
          <cell r="K94">
            <v>46666.504138503486</v>
          </cell>
          <cell r="L94">
            <v>8983.5416077714617</v>
          </cell>
          <cell r="M94">
            <v>0</v>
          </cell>
          <cell r="N94">
            <v>0</v>
          </cell>
          <cell r="O94">
            <v>16412.75068395149</v>
          </cell>
          <cell r="P94">
            <v>103679.99862853881</v>
          </cell>
          <cell r="Q94">
            <v>0</v>
          </cell>
          <cell r="R94">
            <v>0</v>
          </cell>
          <cell r="S94">
            <v>0</v>
          </cell>
          <cell r="T94">
            <v>0</v>
          </cell>
          <cell r="U94">
            <v>0</v>
          </cell>
          <cell r="V94">
            <v>0</v>
          </cell>
          <cell r="W94">
            <v>0</v>
          </cell>
          <cell r="X94">
            <v>0</v>
          </cell>
        </row>
        <row r="95">
          <cell r="J95">
            <v>44808.046499999997</v>
          </cell>
          <cell r="K95">
            <v>57597.874485106433</v>
          </cell>
          <cell r="L95">
            <v>11087.886515356731</v>
          </cell>
          <cell r="M95">
            <v>0</v>
          </cell>
          <cell r="N95">
            <v>0</v>
          </cell>
          <cell r="O95">
            <v>16412.75068395149</v>
          </cell>
          <cell r="P95">
            <v>131171.01393194354</v>
          </cell>
          <cell r="Q95">
            <v>0</v>
          </cell>
          <cell r="R95">
            <v>0</v>
          </cell>
          <cell r="S95">
            <v>0</v>
          </cell>
          <cell r="T95">
            <v>0</v>
          </cell>
          <cell r="U95">
            <v>0</v>
          </cell>
          <cell r="V95">
            <v>0</v>
          </cell>
          <cell r="W95">
            <v>0</v>
          </cell>
          <cell r="X95">
            <v>0</v>
          </cell>
        </row>
        <row r="96">
          <cell r="J96">
            <v>44808.046499999997</v>
          </cell>
          <cell r="K96">
            <v>65047.455112765572</v>
          </cell>
          <cell r="L96">
            <v>12521.969028381462</v>
          </cell>
          <cell r="M96">
            <v>0</v>
          </cell>
          <cell r="N96">
            <v>0</v>
          </cell>
          <cell r="O96">
            <v>16412.75068395149</v>
          </cell>
          <cell r="P96">
            <v>148136.38032841514</v>
          </cell>
          <cell r="Q96">
            <v>0</v>
          </cell>
          <cell r="R96">
            <v>0</v>
          </cell>
          <cell r="S96">
            <v>0</v>
          </cell>
          <cell r="T96">
            <v>0</v>
          </cell>
          <cell r="U96">
            <v>0</v>
          </cell>
          <cell r="V96">
            <v>0</v>
          </cell>
          <cell r="W96">
            <v>0</v>
          </cell>
          <cell r="X96">
            <v>0</v>
          </cell>
        </row>
        <row r="97">
          <cell r="J97">
            <v>44808.046499999997</v>
          </cell>
          <cell r="K97">
            <v>60988.426276421233</v>
          </cell>
          <cell r="L97">
            <v>11740.5851404815</v>
          </cell>
          <cell r="M97">
            <v>0</v>
          </cell>
          <cell r="N97">
            <v>0</v>
          </cell>
          <cell r="O97">
            <v>16412.75068395149</v>
          </cell>
          <cell r="P97">
            <v>138892.51616151855</v>
          </cell>
          <cell r="Q97">
            <v>0</v>
          </cell>
          <cell r="R97">
            <v>0</v>
          </cell>
          <cell r="S97">
            <v>0</v>
          </cell>
          <cell r="T97">
            <v>0</v>
          </cell>
          <cell r="U97">
            <v>0</v>
          </cell>
          <cell r="V97">
            <v>0</v>
          </cell>
          <cell r="W97">
            <v>0</v>
          </cell>
          <cell r="X97">
            <v>0</v>
          </cell>
        </row>
        <row r="98">
          <cell r="J98">
            <v>44808.046499999997</v>
          </cell>
          <cell r="K98">
            <v>58956.621318182006</v>
          </cell>
          <cell r="L98">
            <v>11349.452255810191</v>
          </cell>
          <cell r="M98">
            <v>0</v>
          </cell>
          <cell r="N98">
            <v>0</v>
          </cell>
          <cell r="O98">
            <v>16412.75068395149</v>
          </cell>
          <cell r="P98">
            <v>134265.36769698441</v>
          </cell>
          <cell r="Q98">
            <v>0</v>
          </cell>
          <cell r="R98">
            <v>0</v>
          </cell>
          <cell r="S98">
            <v>0</v>
          </cell>
          <cell r="T98">
            <v>0</v>
          </cell>
          <cell r="U98">
            <v>0</v>
          </cell>
          <cell r="V98">
            <v>0</v>
          </cell>
          <cell r="W98">
            <v>0</v>
          </cell>
          <cell r="X98">
            <v>0</v>
          </cell>
        </row>
        <row r="99">
          <cell r="J99">
            <v>44808.046499999997</v>
          </cell>
          <cell r="K99">
            <v>74660.41054787561</v>
          </cell>
          <cell r="L99">
            <v>14372.512297460655</v>
          </cell>
          <cell r="M99">
            <v>0</v>
          </cell>
          <cell r="N99">
            <v>0</v>
          </cell>
          <cell r="O99">
            <v>16412.75068395149</v>
          </cell>
          <cell r="P99">
            <v>170028.52691504004</v>
          </cell>
          <cell r="Q99">
            <v>0</v>
          </cell>
          <cell r="R99">
            <v>0</v>
          </cell>
          <cell r="S99">
            <v>0</v>
          </cell>
          <cell r="T99">
            <v>0</v>
          </cell>
          <cell r="U99">
            <v>0</v>
          </cell>
          <cell r="V99">
            <v>0</v>
          </cell>
          <cell r="W99">
            <v>0</v>
          </cell>
          <cell r="X99">
            <v>0</v>
          </cell>
        </row>
        <row r="100">
          <cell r="J100">
            <v>44808.046499999997</v>
          </cell>
          <cell r="K100">
            <v>46383.789338870549</v>
          </cell>
          <cell r="L100">
            <v>8929.1175575341149</v>
          </cell>
          <cell r="M100">
            <v>0</v>
          </cell>
          <cell r="N100">
            <v>0</v>
          </cell>
          <cell r="O100">
            <v>16412.75068395149</v>
          </cell>
          <cell r="P100">
            <v>105632.5208521118</v>
          </cell>
          <cell r="Q100">
            <v>0</v>
          </cell>
          <cell r="R100">
            <v>0</v>
          </cell>
          <cell r="S100">
            <v>0</v>
          </cell>
          <cell r="T100">
            <v>0</v>
          </cell>
          <cell r="U100">
            <v>0</v>
          </cell>
          <cell r="V100">
            <v>0</v>
          </cell>
          <cell r="W100">
            <v>0</v>
          </cell>
          <cell r="X100">
            <v>0</v>
          </cell>
        </row>
        <row r="101">
          <cell r="J101">
            <v>44808.046499999997</v>
          </cell>
          <cell r="K101">
            <v>45539.819324549564</v>
          </cell>
          <cell r="L101">
            <v>8766.6489972823838</v>
          </cell>
          <cell r="M101">
            <v>0</v>
          </cell>
          <cell r="N101">
            <v>0</v>
          </cell>
          <cell r="O101">
            <v>16823.069451050276</v>
          </cell>
          <cell r="P101">
            <v>103710.49849458077</v>
          </cell>
          <cell r="Q101">
            <v>0</v>
          </cell>
          <cell r="R101">
            <v>0</v>
          </cell>
          <cell r="S101">
            <v>0</v>
          </cell>
          <cell r="T101">
            <v>0</v>
          </cell>
          <cell r="U101">
            <v>0</v>
          </cell>
          <cell r="V101">
            <v>0</v>
          </cell>
          <cell r="W101">
            <v>0</v>
          </cell>
          <cell r="X101">
            <v>0</v>
          </cell>
        </row>
        <row r="102">
          <cell r="J102">
            <v>45927.587999999996</v>
          </cell>
          <cell r="K102">
            <v>50171.023657143698</v>
          </cell>
          <cell r="L102">
            <v>9658.1796054563092</v>
          </cell>
          <cell r="M102">
            <v>0</v>
          </cell>
          <cell r="N102">
            <v>0</v>
          </cell>
          <cell r="O102">
            <v>16823.069451050276</v>
          </cell>
          <cell r="P102">
            <v>111472.24637119303</v>
          </cell>
          <cell r="Q102">
            <v>0</v>
          </cell>
          <cell r="R102">
            <v>0</v>
          </cell>
          <cell r="S102">
            <v>0</v>
          </cell>
          <cell r="T102">
            <v>0</v>
          </cell>
          <cell r="U102">
            <v>0</v>
          </cell>
          <cell r="V102">
            <v>0</v>
          </cell>
          <cell r="W102">
            <v>0</v>
          </cell>
          <cell r="X102">
            <v>0</v>
          </cell>
        </row>
        <row r="103">
          <cell r="J103">
            <v>45927.587999999996</v>
          </cell>
          <cell r="K103">
            <v>48380.371335985204</v>
          </cell>
          <cell r="L103">
            <v>9313.469841372922</v>
          </cell>
          <cell r="M103">
            <v>0</v>
          </cell>
          <cell r="N103">
            <v>0</v>
          </cell>
          <cell r="O103">
            <v>16823.069451050276</v>
          </cell>
          <cell r="P103">
            <v>107493.69416796514</v>
          </cell>
          <cell r="Q103">
            <v>0</v>
          </cell>
          <cell r="R103">
            <v>0</v>
          </cell>
          <cell r="S103">
            <v>0</v>
          </cell>
          <cell r="T103">
            <v>0</v>
          </cell>
          <cell r="U103">
            <v>0</v>
          </cell>
          <cell r="V103">
            <v>0</v>
          </cell>
          <cell r="W103">
            <v>0</v>
          </cell>
          <cell r="X103">
            <v>0</v>
          </cell>
        </row>
        <row r="104">
          <cell r="J104">
            <v>45927.587999999996</v>
          </cell>
          <cell r="K104">
            <v>45351.583063000369</v>
          </cell>
          <cell r="L104">
            <v>8730.412550628922</v>
          </cell>
          <cell r="M104">
            <v>0</v>
          </cell>
          <cell r="N104">
            <v>0</v>
          </cell>
          <cell r="O104">
            <v>16823.069451050276</v>
          </cell>
          <cell r="P104">
            <v>100764.19558568392</v>
          </cell>
          <cell r="Q104">
            <v>0</v>
          </cell>
          <cell r="R104">
            <v>0</v>
          </cell>
          <cell r="S104">
            <v>0</v>
          </cell>
          <cell r="T104">
            <v>0</v>
          </cell>
          <cell r="U104">
            <v>0</v>
          </cell>
          <cell r="V104">
            <v>0</v>
          </cell>
          <cell r="W104">
            <v>0</v>
          </cell>
          <cell r="X104">
            <v>0</v>
          </cell>
        </row>
        <row r="105">
          <cell r="J105">
            <v>45927.587999999996</v>
          </cell>
          <cell r="K105">
            <v>24636.89902228865</v>
          </cell>
          <cell r="L105">
            <v>4742.729534578154</v>
          </cell>
          <cell r="M105">
            <v>0</v>
          </cell>
          <cell r="N105">
            <v>0</v>
          </cell>
          <cell r="O105">
            <v>16823.069451050276</v>
          </cell>
          <cell r="P105">
            <v>54739.374990681965</v>
          </cell>
          <cell r="Q105">
            <v>0</v>
          </cell>
          <cell r="R105">
            <v>0</v>
          </cell>
          <cell r="S105">
            <v>0</v>
          </cell>
          <cell r="T105">
            <v>0</v>
          </cell>
          <cell r="U105">
            <v>0</v>
          </cell>
          <cell r="V105">
            <v>0</v>
          </cell>
          <cell r="W105">
            <v>0</v>
          </cell>
          <cell r="X105">
            <v>0</v>
          </cell>
        </row>
        <row r="106">
          <cell r="J106">
            <v>45927.587999999996</v>
          </cell>
          <cell r="K106">
            <v>49106.481099969584</v>
          </cell>
          <cell r="L106">
            <v>9453.2496984027694</v>
          </cell>
          <cell r="M106">
            <v>0</v>
          </cell>
          <cell r="N106">
            <v>0</v>
          </cell>
          <cell r="O106">
            <v>16823.069451050276</v>
          </cell>
          <cell r="P106">
            <v>109106.99763684643</v>
          </cell>
          <cell r="Q106">
            <v>0</v>
          </cell>
          <cell r="R106">
            <v>0</v>
          </cell>
          <cell r="S106">
            <v>0</v>
          </cell>
          <cell r="T106">
            <v>0</v>
          </cell>
          <cell r="U106">
            <v>0</v>
          </cell>
          <cell r="V106">
            <v>0</v>
          </cell>
          <cell r="W106">
            <v>0</v>
          </cell>
          <cell r="X106">
            <v>0</v>
          </cell>
        </row>
        <row r="107">
          <cell r="J107">
            <v>45927.587999999996</v>
          </cell>
          <cell r="K107">
            <v>60481.634439480164</v>
          </cell>
          <cell r="L107">
            <v>11643.025110269538</v>
          </cell>
          <cell r="M107">
            <v>0</v>
          </cell>
          <cell r="N107">
            <v>0</v>
          </cell>
          <cell r="O107">
            <v>16823.069451050276</v>
          </cell>
          <cell r="P107">
            <v>137740.58775365274</v>
          </cell>
          <cell r="Q107">
            <v>0</v>
          </cell>
          <cell r="R107">
            <v>0</v>
          </cell>
          <cell r="S107">
            <v>0</v>
          </cell>
          <cell r="T107">
            <v>0</v>
          </cell>
          <cell r="U107">
            <v>0</v>
          </cell>
          <cell r="V107">
            <v>0</v>
          </cell>
          <cell r="W107">
            <v>0</v>
          </cell>
          <cell r="X107">
            <v>0</v>
          </cell>
        </row>
        <row r="108">
          <cell r="J108">
            <v>45927.587999999996</v>
          </cell>
          <cell r="K108">
            <v>67249.841985414634</v>
          </cell>
          <cell r="L108">
            <v>12945.939807253844</v>
          </cell>
          <cell r="M108">
            <v>0</v>
          </cell>
          <cell r="N108">
            <v>0</v>
          </cell>
          <cell r="O108">
            <v>16823.069451050276</v>
          </cell>
          <cell r="P108">
            <v>153154.47155582692</v>
          </cell>
          <cell r="Q108">
            <v>0</v>
          </cell>
          <cell r="R108">
            <v>0</v>
          </cell>
          <cell r="S108">
            <v>0</v>
          </cell>
          <cell r="T108">
            <v>0</v>
          </cell>
          <cell r="U108">
            <v>0</v>
          </cell>
          <cell r="V108">
            <v>0</v>
          </cell>
          <cell r="W108">
            <v>0</v>
          </cell>
          <cell r="X108">
            <v>0</v>
          </cell>
        </row>
        <row r="109">
          <cell r="J109">
            <v>45927.587999999996</v>
          </cell>
          <cell r="K109">
            <v>61414.151319402117</v>
          </cell>
          <cell r="L109">
            <v>11822.539396702154</v>
          </cell>
          <cell r="M109">
            <v>0</v>
          </cell>
          <cell r="N109">
            <v>0</v>
          </cell>
          <cell r="O109">
            <v>16823.069451050276</v>
          </cell>
          <cell r="P109">
            <v>139864.29727838756</v>
          </cell>
          <cell r="Q109">
            <v>0</v>
          </cell>
          <cell r="R109">
            <v>0</v>
          </cell>
          <cell r="S109">
            <v>0</v>
          </cell>
          <cell r="T109">
            <v>0</v>
          </cell>
          <cell r="U109">
            <v>0</v>
          </cell>
          <cell r="V109">
            <v>0</v>
          </cell>
          <cell r="W109">
            <v>0</v>
          </cell>
          <cell r="X109">
            <v>0</v>
          </cell>
        </row>
        <row r="110">
          <cell r="J110">
            <v>45927.587999999996</v>
          </cell>
          <cell r="K110">
            <v>62997.523484579244</v>
          </cell>
          <cell r="L110">
            <v>12127.346666692616</v>
          </cell>
          <cell r="M110">
            <v>0</v>
          </cell>
          <cell r="N110">
            <v>0</v>
          </cell>
          <cell r="O110">
            <v>16823.069451050276</v>
          </cell>
          <cell r="P110">
            <v>143470.26154647465</v>
          </cell>
          <cell r="Q110">
            <v>0</v>
          </cell>
          <cell r="R110">
            <v>0</v>
          </cell>
          <cell r="S110">
            <v>0</v>
          </cell>
          <cell r="T110">
            <v>0</v>
          </cell>
          <cell r="U110">
            <v>0</v>
          </cell>
          <cell r="V110">
            <v>0</v>
          </cell>
          <cell r="W110">
            <v>0</v>
          </cell>
          <cell r="X110">
            <v>0</v>
          </cell>
        </row>
        <row r="111">
          <cell r="J111">
            <v>45927.587999999996</v>
          </cell>
          <cell r="K111">
            <v>80151.997418086001</v>
          </cell>
          <cell r="L111">
            <v>15429.670960873846</v>
          </cell>
          <cell r="M111">
            <v>0</v>
          </cell>
          <cell r="N111">
            <v>0</v>
          </cell>
          <cell r="O111">
            <v>16823.069451050276</v>
          </cell>
          <cell r="P111">
            <v>182537.77921698827</v>
          </cell>
          <cell r="Q111">
            <v>0</v>
          </cell>
          <cell r="R111">
            <v>0</v>
          </cell>
          <cell r="S111">
            <v>0</v>
          </cell>
          <cell r="T111">
            <v>0</v>
          </cell>
          <cell r="U111">
            <v>0</v>
          </cell>
          <cell r="V111">
            <v>0</v>
          </cell>
          <cell r="W111">
            <v>0</v>
          </cell>
          <cell r="X111">
            <v>0</v>
          </cell>
        </row>
        <row r="112">
          <cell r="J112">
            <v>45927.587999999996</v>
          </cell>
          <cell r="K112">
            <v>47577.323934989006</v>
          </cell>
          <cell r="L112">
            <v>9158.8790942612304</v>
          </cell>
          <cell r="M112">
            <v>0</v>
          </cell>
          <cell r="N112">
            <v>0</v>
          </cell>
          <cell r="O112">
            <v>16823.069451050276</v>
          </cell>
          <cell r="P112">
            <v>108352.37214213819</v>
          </cell>
          <cell r="Q112">
            <v>0</v>
          </cell>
          <cell r="R112">
            <v>0</v>
          </cell>
          <cell r="S112">
            <v>0</v>
          </cell>
          <cell r="T112">
            <v>0</v>
          </cell>
          <cell r="U112">
            <v>0</v>
          </cell>
          <cell r="V112">
            <v>0</v>
          </cell>
          <cell r="W112">
            <v>0</v>
          </cell>
          <cell r="X112">
            <v>0</v>
          </cell>
        </row>
        <row r="113">
          <cell r="J113">
            <v>45927.587999999996</v>
          </cell>
          <cell r="K113">
            <v>46510.815071409968</v>
          </cell>
          <cell r="L113">
            <v>8953.5706631307694</v>
          </cell>
          <cell r="M113">
            <v>0</v>
          </cell>
          <cell r="N113">
            <v>0</v>
          </cell>
          <cell r="O113">
            <v>17243.646187326533</v>
          </cell>
          <cell r="P113">
            <v>105923.50990858114</v>
          </cell>
          <cell r="Q113">
            <v>0</v>
          </cell>
          <cell r="R113">
            <v>0</v>
          </cell>
          <cell r="S113">
            <v>0</v>
          </cell>
          <cell r="T113">
            <v>0</v>
          </cell>
          <cell r="U113">
            <v>0</v>
          </cell>
          <cell r="V113">
            <v>0</v>
          </cell>
          <cell r="W113">
            <v>0</v>
          </cell>
          <cell r="X113">
            <v>0</v>
          </cell>
        </row>
        <row r="114">
          <cell r="J114">
            <v>47077.285499999998</v>
          </cell>
          <cell r="K114">
            <v>49752.388749039346</v>
          </cell>
          <cell r="L114">
            <v>9577.590236596383</v>
          </cell>
          <cell r="M114">
            <v>0</v>
          </cell>
          <cell r="N114">
            <v>0</v>
          </cell>
          <cell r="O114">
            <v>17243.646187326533</v>
          </cell>
          <cell r="P114">
            <v>110538.75655112804</v>
          </cell>
          <cell r="Q114">
            <v>0</v>
          </cell>
          <cell r="R114">
            <v>0</v>
          </cell>
          <cell r="S114">
            <v>0</v>
          </cell>
          <cell r="T114">
            <v>0</v>
          </cell>
          <cell r="U114">
            <v>0</v>
          </cell>
          <cell r="V114">
            <v>0</v>
          </cell>
          <cell r="W114">
            <v>0</v>
          </cell>
          <cell r="X114">
            <v>0</v>
          </cell>
        </row>
        <row r="115">
          <cell r="J115">
            <v>47077.285499999998</v>
          </cell>
          <cell r="K115">
            <v>49488.596363414836</v>
          </cell>
          <cell r="L115">
            <v>9526.8088481933064</v>
          </cell>
          <cell r="M115">
            <v>0</v>
          </cell>
          <cell r="N115">
            <v>0</v>
          </cell>
          <cell r="O115">
            <v>17243.646187326533</v>
          </cell>
          <cell r="P115">
            <v>109952.66846515343</v>
          </cell>
          <cell r="Q115">
            <v>0</v>
          </cell>
          <cell r="R115">
            <v>390210.29324999999</v>
          </cell>
          <cell r="S115">
            <v>0</v>
          </cell>
          <cell r="T115">
            <v>0</v>
          </cell>
          <cell r="U115">
            <v>56654.150435999996</v>
          </cell>
          <cell r="V115">
            <v>525552.5896871849</v>
          </cell>
          <cell r="W115">
            <v>218505.85798499998</v>
          </cell>
          <cell r="X115">
            <v>24278.428664999996</v>
          </cell>
        </row>
        <row r="116">
          <cell r="J116">
            <v>47077.285499999998</v>
          </cell>
          <cell r="K116">
            <v>46218.683353468383</v>
          </cell>
          <cell r="L116">
            <v>8897.333807777537</v>
          </cell>
          <cell r="M116">
            <v>0</v>
          </cell>
          <cell r="N116">
            <v>0</v>
          </cell>
          <cell r="O116">
            <v>17243.646187326533</v>
          </cell>
          <cell r="P116">
            <v>102687.6480864723</v>
          </cell>
          <cell r="Q116">
            <v>0</v>
          </cell>
          <cell r="R116">
            <v>0</v>
          </cell>
          <cell r="S116">
            <v>0</v>
          </cell>
          <cell r="T116">
            <v>0</v>
          </cell>
          <cell r="U116">
            <v>0</v>
          </cell>
          <cell r="V116">
            <v>0</v>
          </cell>
          <cell r="W116">
            <v>0</v>
          </cell>
          <cell r="X116">
            <v>0</v>
          </cell>
        </row>
        <row r="117">
          <cell r="J117">
            <v>47077.285499999998</v>
          </cell>
          <cell r="K117">
            <v>24959.451830703791</v>
          </cell>
          <cell r="L117">
            <v>4804.8226060133065</v>
          </cell>
          <cell r="M117">
            <v>0</v>
          </cell>
          <cell r="N117">
            <v>0</v>
          </cell>
          <cell r="O117">
            <v>17243.646187326533</v>
          </cell>
          <cell r="P117">
            <v>55454.357849642867</v>
          </cell>
          <cell r="Q117">
            <v>0</v>
          </cell>
          <cell r="R117">
            <v>0</v>
          </cell>
          <cell r="S117">
            <v>0</v>
          </cell>
          <cell r="T117">
            <v>0</v>
          </cell>
          <cell r="U117">
            <v>0</v>
          </cell>
          <cell r="V117">
            <v>0</v>
          </cell>
          <cell r="W117">
            <v>0</v>
          </cell>
          <cell r="X117">
            <v>0</v>
          </cell>
        </row>
        <row r="118">
          <cell r="J118">
            <v>47077.285499999998</v>
          </cell>
          <cell r="K118">
            <v>47288.267956647884</v>
          </cell>
          <cell r="L118">
            <v>9103.2343345703048</v>
          </cell>
          <cell r="M118">
            <v>0</v>
          </cell>
          <cell r="N118">
            <v>0</v>
          </cell>
          <cell r="O118">
            <v>17243.646187326533</v>
          </cell>
          <cell r="P118">
            <v>105064.02749325961</v>
          </cell>
          <cell r="Q118">
            <v>0</v>
          </cell>
          <cell r="R118">
            <v>0</v>
          </cell>
          <cell r="S118">
            <v>0</v>
          </cell>
          <cell r="T118">
            <v>0</v>
          </cell>
          <cell r="U118">
            <v>0</v>
          </cell>
          <cell r="V118">
            <v>0</v>
          </cell>
          <cell r="W118">
            <v>0</v>
          </cell>
          <cell r="X118">
            <v>0</v>
          </cell>
        </row>
        <row r="119">
          <cell r="J119">
            <v>47077.285499999998</v>
          </cell>
          <cell r="K119">
            <v>58070.394737555216</v>
          </cell>
          <cell r="L119">
            <v>11178.849089621768</v>
          </cell>
          <cell r="M119">
            <v>0</v>
          </cell>
          <cell r="N119">
            <v>0</v>
          </cell>
          <cell r="O119">
            <v>17243.646187326533</v>
          </cell>
          <cell r="P119">
            <v>132238.48731407177</v>
          </cell>
          <cell r="Q119">
            <v>0</v>
          </cell>
          <cell r="R119">
            <v>0</v>
          </cell>
          <cell r="S119">
            <v>0</v>
          </cell>
          <cell r="T119">
            <v>0</v>
          </cell>
          <cell r="U119">
            <v>0</v>
          </cell>
          <cell r="V119">
            <v>0</v>
          </cell>
          <cell r="W119">
            <v>0</v>
          </cell>
          <cell r="X119">
            <v>0</v>
          </cell>
        </row>
        <row r="120">
          <cell r="J120">
            <v>47077.285499999998</v>
          </cell>
          <cell r="K120">
            <v>66930.279626284435</v>
          </cell>
          <cell r="L120">
            <v>12884.422412657423</v>
          </cell>
          <cell r="M120">
            <v>0</v>
          </cell>
          <cell r="N120">
            <v>0</v>
          </cell>
          <cell r="O120">
            <v>17243.646187326533</v>
          </cell>
          <cell r="P120">
            <v>152414.30634814914</v>
          </cell>
          <cell r="Q120">
            <v>0</v>
          </cell>
          <cell r="R120">
            <v>0</v>
          </cell>
          <cell r="S120">
            <v>0</v>
          </cell>
          <cell r="T120">
            <v>0</v>
          </cell>
          <cell r="U120">
            <v>0</v>
          </cell>
          <cell r="V120">
            <v>0</v>
          </cell>
          <cell r="W120">
            <v>0</v>
          </cell>
          <cell r="X120">
            <v>0</v>
          </cell>
        </row>
        <row r="121">
          <cell r="J121">
            <v>47077.285499999998</v>
          </cell>
          <cell r="K121">
            <v>61518.141868592909</v>
          </cell>
          <cell r="L121">
            <v>11842.558111253767</v>
          </cell>
          <cell r="M121">
            <v>0</v>
          </cell>
          <cell r="N121">
            <v>0</v>
          </cell>
          <cell r="O121">
            <v>17243.646187326533</v>
          </cell>
          <cell r="P121">
            <v>140089.73177883515</v>
          </cell>
          <cell r="Q121">
            <v>0</v>
          </cell>
          <cell r="R121">
            <v>0</v>
          </cell>
          <cell r="S121">
            <v>0</v>
          </cell>
          <cell r="T121">
            <v>0</v>
          </cell>
          <cell r="U121">
            <v>0</v>
          </cell>
          <cell r="V121">
            <v>0</v>
          </cell>
          <cell r="W121">
            <v>0</v>
          </cell>
          <cell r="X121">
            <v>0</v>
          </cell>
        </row>
        <row r="122">
          <cell r="J122">
            <v>47077.285499999998</v>
          </cell>
          <cell r="K122">
            <v>58843.140347876863</v>
          </cell>
          <cell r="L122">
            <v>11327.606586475267</v>
          </cell>
          <cell r="M122">
            <v>0</v>
          </cell>
          <cell r="N122">
            <v>0</v>
          </cell>
          <cell r="O122">
            <v>17243.646187326533</v>
          </cell>
          <cell r="P122">
            <v>133998.19139477154</v>
          </cell>
          <cell r="Q122">
            <v>0</v>
          </cell>
          <cell r="R122">
            <v>0</v>
          </cell>
          <cell r="S122">
            <v>0</v>
          </cell>
          <cell r="T122">
            <v>0</v>
          </cell>
          <cell r="U122">
            <v>0</v>
          </cell>
          <cell r="V122">
            <v>0</v>
          </cell>
          <cell r="W122">
            <v>0</v>
          </cell>
          <cell r="X122">
            <v>0</v>
          </cell>
        </row>
        <row r="123">
          <cell r="J123">
            <v>47077.285499999998</v>
          </cell>
          <cell r="K123">
            <v>71216.857519995974</v>
          </cell>
          <cell r="L123">
            <v>13709.610662216883</v>
          </cell>
          <cell r="M123">
            <v>0</v>
          </cell>
          <cell r="N123">
            <v>0</v>
          </cell>
          <cell r="O123">
            <v>17243.646187326533</v>
          </cell>
          <cell r="P123">
            <v>162175.74466762663</v>
          </cell>
          <cell r="Q123">
            <v>0</v>
          </cell>
          <cell r="R123">
            <v>0</v>
          </cell>
          <cell r="S123">
            <v>0</v>
          </cell>
          <cell r="T123">
            <v>0</v>
          </cell>
          <cell r="U123">
            <v>0</v>
          </cell>
          <cell r="V123">
            <v>0</v>
          </cell>
          <cell r="W123">
            <v>0</v>
          </cell>
          <cell r="X123">
            <v>0</v>
          </cell>
        </row>
        <row r="124">
          <cell r="J124">
            <v>47077.285499999998</v>
          </cell>
          <cell r="K124">
            <v>47911.308163281836</v>
          </cell>
          <cell r="L124">
            <v>9223.1727727056914</v>
          </cell>
          <cell r="M124">
            <v>0</v>
          </cell>
          <cell r="N124">
            <v>0</v>
          </cell>
          <cell r="O124">
            <v>17243.646187326533</v>
          </cell>
          <cell r="P124">
            <v>109104.11312656876</v>
          </cell>
          <cell r="Q124">
            <v>0</v>
          </cell>
          <cell r="R124">
            <v>0</v>
          </cell>
          <cell r="S124">
            <v>0</v>
          </cell>
          <cell r="T124">
            <v>0</v>
          </cell>
          <cell r="U124">
            <v>0</v>
          </cell>
          <cell r="V124">
            <v>0</v>
          </cell>
          <cell r="W124">
            <v>0</v>
          </cell>
          <cell r="X124">
            <v>0</v>
          </cell>
        </row>
        <row r="125">
          <cell r="J125">
            <v>47077.285499999998</v>
          </cell>
          <cell r="K125">
            <v>47194.739366622525</v>
          </cell>
          <cell r="L125">
            <v>9085.2296008641915</v>
          </cell>
          <cell r="M125">
            <v>0</v>
          </cell>
          <cell r="N125">
            <v>0</v>
          </cell>
          <cell r="O125">
            <v>17674.737342009696</v>
          </cell>
          <cell r="P125">
            <v>107472.33545130162</v>
          </cell>
          <cell r="Q125">
            <v>0</v>
          </cell>
          <cell r="R125">
            <v>0</v>
          </cell>
          <cell r="S125">
            <v>0</v>
          </cell>
          <cell r="T125">
            <v>0</v>
          </cell>
          <cell r="U125">
            <v>0</v>
          </cell>
          <cell r="V125">
            <v>0</v>
          </cell>
          <cell r="W125">
            <v>0</v>
          </cell>
          <cell r="X125">
            <v>0</v>
          </cell>
        </row>
        <row r="126">
          <cell r="J126">
            <v>48253.369500000001</v>
          </cell>
          <cell r="K126">
            <v>51813.407350056696</v>
          </cell>
          <cell r="L126">
            <v>9974.3468974698462</v>
          </cell>
          <cell r="M126">
            <v>0</v>
          </cell>
          <cell r="N126">
            <v>0</v>
          </cell>
          <cell r="O126">
            <v>17674.737342009696</v>
          </cell>
          <cell r="P126">
            <v>115114.23077697937</v>
          </cell>
          <cell r="Q126">
            <v>0</v>
          </cell>
          <cell r="R126">
            <v>0</v>
          </cell>
          <cell r="S126">
            <v>0</v>
          </cell>
          <cell r="T126">
            <v>0</v>
          </cell>
          <cell r="U126">
            <v>0</v>
          </cell>
          <cell r="V126">
            <v>0</v>
          </cell>
          <cell r="W126">
            <v>0</v>
          </cell>
          <cell r="X126">
            <v>0</v>
          </cell>
        </row>
        <row r="127">
          <cell r="J127">
            <v>48253.369500000001</v>
          </cell>
          <cell r="K127">
            <v>50573.804664696334</v>
          </cell>
          <cell r="L127">
            <v>9735.7170170744994</v>
          </cell>
          <cell r="M127">
            <v>0</v>
          </cell>
          <cell r="N127">
            <v>0</v>
          </cell>
          <cell r="O127">
            <v>17674.737342009696</v>
          </cell>
          <cell r="P127">
            <v>112360.19631191771</v>
          </cell>
          <cell r="Q127">
            <v>0</v>
          </cell>
          <cell r="R127">
            <v>0</v>
          </cell>
          <cell r="S127">
            <v>0</v>
          </cell>
          <cell r="T127">
            <v>0</v>
          </cell>
          <cell r="U127">
            <v>0</v>
          </cell>
          <cell r="V127">
            <v>0</v>
          </cell>
          <cell r="W127">
            <v>0</v>
          </cell>
          <cell r="X127">
            <v>0</v>
          </cell>
        </row>
        <row r="128">
          <cell r="J128">
            <v>48253.369500000001</v>
          </cell>
          <cell r="K128">
            <v>47441.400926764356</v>
          </cell>
          <cell r="L128">
            <v>9132.7132174212693</v>
          </cell>
          <cell r="M128">
            <v>0</v>
          </cell>
          <cell r="N128">
            <v>0</v>
          </cell>
          <cell r="O128">
            <v>17674.737342009696</v>
          </cell>
          <cell r="P128">
            <v>105400.9117325649</v>
          </cell>
          <cell r="Q128">
            <v>0</v>
          </cell>
          <cell r="R128">
            <v>0</v>
          </cell>
          <cell r="S128">
            <v>0</v>
          </cell>
          <cell r="T128">
            <v>0</v>
          </cell>
          <cell r="U128">
            <v>0</v>
          </cell>
          <cell r="V128">
            <v>0</v>
          </cell>
          <cell r="W128">
            <v>0</v>
          </cell>
          <cell r="X128">
            <v>0</v>
          </cell>
        </row>
        <row r="129">
          <cell r="J129">
            <v>48253.369500000001</v>
          </cell>
          <cell r="K129">
            <v>25425.469202532389</v>
          </cell>
          <cell r="L129">
            <v>4894.5333423766151</v>
          </cell>
          <cell r="M129">
            <v>0</v>
          </cell>
          <cell r="N129">
            <v>0</v>
          </cell>
          <cell r="O129">
            <v>17674.737342009696</v>
          </cell>
          <cell r="P129">
            <v>56487.953197505602</v>
          </cell>
          <cell r="Q129">
            <v>0</v>
          </cell>
          <cell r="R129">
            <v>0</v>
          </cell>
          <cell r="S129">
            <v>0</v>
          </cell>
          <cell r="T129">
            <v>0</v>
          </cell>
          <cell r="U129">
            <v>0</v>
          </cell>
          <cell r="V129">
            <v>0</v>
          </cell>
          <cell r="W129">
            <v>0</v>
          </cell>
          <cell r="X129">
            <v>0</v>
          </cell>
        </row>
        <row r="130">
          <cell r="J130">
            <v>48253.369500000001</v>
          </cell>
          <cell r="K130">
            <v>48249.788238846049</v>
          </cell>
          <cell r="L130">
            <v>9288.3319248291918</v>
          </cell>
          <cell r="M130">
            <v>0</v>
          </cell>
          <cell r="N130">
            <v>0</v>
          </cell>
          <cell r="O130">
            <v>17674.737342009696</v>
          </cell>
          <cell r="P130">
            <v>107196.91180975443</v>
          </cell>
          <cell r="Q130">
            <v>0</v>
          </cell>
          <cell r="R130">
            <v>0</v>
          </cell>
          <cell r="S130">
            <v>0</v>
          </cell>
          <cell r="T130">
            <v>0</v>
          </cell>
          <cell r="U130">
            <v>0</v>
          </cell>
          <cell r="V130">
            <v>0</v>
          </cell>
          <cell r="W130">
            <v>0</v>
          </cell>
          <cell r="X130">
            <v>0</v>
          </cell>
        </row>
        <row r="131">
          <cell r="J131">
            <v>48253.369500000001</v>
          </cell>
          <cell r="K131">
            <v>60928.411020920277</v>
          </cell>
          <cell r="L131">
            <v>11729.031895711039</v>
          </cell>
          <cell r="M131">
            <v>0</v>
          </cell>
          <cell r="N131">
            <v>0</v>
          </cell>
          <cell r="O131">
            <v>17674.737342009696</v>
          </cell>
          <cell r="P131">
            <v>138752.22081680869</v>
          </cell>
          <cell r="Q131">
            <v>0</v>
          </cell>
          <cell r="R131">
            <v>0</v>
          </cell>
          <cell r="S131">
            <v>0</v>
          </cell>
          <cell r="T131">
            <v>0</v>
          </cell>
          <cell r="U131">
            <v>0</v>
          </cell>
          <cell r="V131">
            <v>0</v>
          </cell>
          <cell r="W131">
            <v>0</v>
          </cell>
          <cell r="X131">
            <v>0</v>
          </cell>
        </row>
        <row r="132">
          <cell r="J132">
            <v>48253.369500000001</v>
          </cell>
          <cell r="K132">
            <v>66806.667460407843</v>
          </cell>
          <cell r="L132">
            <v>12860.626436166807</v>
          </cell>
          <cell r="M132">
            <v>0</v>
          </cell>
          <cell r="N132">
            <v>0</v>
          </cell>
          <cell r="O132">
            <v>17674.737342009696</v>
          </cell>
          <cell r="P132">
            <v>152138.76942103138</v>
          </cell>
          <cell r="Q132">
            <v>0</v>
          </cell>
          <cell r="R132">
            <v>0</v>
          </cell>
          <cell r="S132">
            <v>0</v>
          </cell>
          <cell r="T132">
            <v>0</v>
          </cell>
          <cell r="U132">
            <v>0</v>
          </cell>
          <cell r="V132">
            <v>0</v>
          </cell>
          <cell r="W132">
            <v>0</v>
          </cell>
          <cell r="X132">
            <v>0</v>
          </cell>
        </row>
        <row r="133">
          <cell r="J133">
            <v>48253.369500000001</v>
          </cell>
          <cell r="K133">
            <v>63338.516819915414</v>
          </cell>
          <cell r="L133">
            <v>12192.989634223963</v>
          </cell>
          <cell r="M133">
            <v>0</v>
          </cell>
          <cell r="N133">
            <v>0</v>
          </cell>
          <cell r="O133">
            <v>17674.737342009696</v>
          </cell>
          <cell r="P133">
            <v>144240.75279082032</v>
          </cell>
          <cell r="Q133">
            <v>0</v>
          </cell>
          <cell r="R133">
            <v>0</v>
          </cell>
          <cell r="S133">
            <v>0</v>
          </cell>
          <cell r="T133">
            <v>0</v>
          </cell>
          <cell r="U133">
            <v>0</v>
          </cell>
          <cell r="V133">
            <v>0</v>
          </cell>
          <cell r="W133">
            <v>0</v>
          </cell>
          <cell r="X133">
            <v>0</v>
          </cell>
        </row>
        <row r="134">
          <cell r="J134">
            <v>48253.369500000001</v>
          </cell>
          <cell r="K134">
            <v>60750.199903504115</v>
          </cell>
          <cell r="L134">
            <v>11694.725340766961</v>
          </cell>
          <cell r="M134">
            <v>0</v>
          </cell>
          <cell r="N134">
            <v>0</v>
          </cell>
          <cell r="O134">
            <v>17674.737342009696</v>
          </cell>
          <cell r="P134">
            <v>138346.38078419652</v>
          </cell>
          <cell r="Q134">
            <v>0</v>
          </cell>
          <cell r="R134">
            <v>0</v>
          </cell>
          <cell r="S134">
            <v>0</v>
          </cell>
          <cell r="T134">
            <v>0</v>
          </cell>
          <cell r="U134">
            <v>0</v>
          </cell>
          <cell r="V134">
            <v>0</v>
          </cell>
          <cell r="W134">
            <v>0</v>
          </cell>
          <cell r="X134">
            <v>0</v>
          </cell>
        </row>
        <row r="135">
          <cell r="J135">
            <v>48253.369500000001</v>
          </cell>
          <cell r="K135">
            <v>75407.093347137983</v>
          </cell>
          <cell r="L135">
            <v>14516.252569392578</v>
          </cell>
          <cell r="M135">
            <v>0</v>
          </cell>
          <cell r="N135">
            <v>0</v>
          </cell>
          <cell r="O135">
            <v>17674.737342009696</v>
          </cell>
          <cell r="P135">
            <v>171724.51229137208</v>
          </cell>
          <cell r="Q135">
            <v>0</v>
          </cell>
          <cell r="R135">
            <v>0</v>
          </cell>
          <cell r="S135">
            <v>0</v>
          </cell>
          <cell r="T135">
            <v>0</v>
          </cell>
          <cell r="U135">
            <v>0</v>
          </cell>
          <cell r="V135">
            <v>0</v>
          </cell>
          <cell r="W135">
            <v>0</v>
          </cell>
          <cell r="X135">
            <v>0</v>
          </cell>
        </row>
        <row r="136">
          <cell r="J136">
            <v>48253.369500000001</v>
          </cell>
          <cell r="K136">
            <v>49159.800345603799</v>
          </cell>
          <cell r="L136">
            <v>9463.5139269001156</v>
          </cell>
          <cell r="M136">
            <v>0</v>
          </cell>
          <cell r="N136">
            <v>0</v>
          </cell>
          <cell r="O136">
            <v>17674.737342009696</v>
          </cell>
          <cell r="P136">
            <v>111951.57330660385</v>
          </cell>
          <cell r="Q136">
            <v>0</v>
          </cell>
          <cell r="R136">
            <v>0</v>
          </cell>
          <cell r="S136">
            <v>0</v>
          </cell>
          <cell r="T136">
            <v>0</v>
          </cell>
          <cell r="U136">
            <v>0</v>
          </cell>
          <cell r="V136">
            <v>0</v>
          </cell>
          <cell r="W136">
            <v>0</v>
          </cell>
          <cell r="X136">
            <v>0</v>
          </cell>
        </row>
        <row r="137">
          <cell r="J137">
            <v>48253.369500000001</v>
          </cell>
          <cell r="K137">
            <v>48751.714570658056</v>
          </cell>
          <cell r="L137">
            <v>9384.9553203268842</v>
          </cell>
          <cell r="M137">
            <v>0</v>
          </cell>
          <cell r="N137">
            <v>0</v>
          </cell>
          <cell r="O137">
            <v>18116.605775559936</v>
          </cell>
          <cell r="P137">
            <v>111022.23990353795</v>
          </cell>
          <cell r="Q137">
            <v>0</v>
          </cell>
          <cell r="R137">
            <v>0</v>
          </cell>
          <cell r="S137">
            <v>0</v>
          </cell>
          <cell r="T137">
            <v>0</v>
          </cell>
          <cell r="U137">
            <v>0</v>
          </cell>
          <cell r="V137">
            <v>0</v>
          </cell>
          <cell r="W137">
            <v>0</v>
          </cell>
          <cell r="X137">
            <v>0</v>
          </cell>
        </row>
        <row r="138">
          <cell r="J138">
            <v>49459.609499999999</v>
          </cell>
          <cell r="K138">
            <v>52280.748945329164</v>
          </cell>
          <cell r="L138">
            <v>10064.312553643962</v>
          </cell>
          <cell r="M138">
            <v>0</v>
          </cell>
          <cell r="N138">
            <v>0</v>
          </cell>
          <cell r="O138">
            <v>18116.605775559936</v>
          </cell>
          <cell r="P138">
            <v>116155.25254637508</v>
          </cell>
          <cell r="Q138">
            <v>0</v>
          </cell>
          <cell r="R138">
            <v>0</v>
          </cell>
          <cell r="S138">
            <v>0</v>
          </cell>
          <cell r="T138">
            <v>0</v>
          </cell>
          <cell r="U138">
            <v>0</v>
          </cell>
          <cell r="V138">
            <v>0</v>
          </cell>
          <cell r="W138">
            <v>0</v>
          </cell>
          <cell r="X138">
            <v>0</v>
          </cell>
        </row>
        <row r="139">
          <cell r="J139">
            <v>49459.609499999999</v>
          </cell>
          <cell r="K139">
            <v>51553.371152562395</v>
          </cell>
          <cell r="L139">
            <v>9924.2885945641156</v>
          </cell>
          <cell r="M139">
            <v>0</v>
          </cell>
          <cell r="N139">
            <v>0</v>
          </cell>
          <cell r="O139">
            <v>18116.605775559936</v>
          </cell>
          <cell r="P139">
            <v>114539.19399863314</v>
          </cell>
          <cell r="Q139">
            <v>0</v>
          </cell>
          <cell r="R139">
            <v>0</v>
          </cell>
          <cell r="S139">
            <v>0</v>
          </cell>
          <cell r="T139">
            <v>0</v>
          </cell>
          <cell r="U139">
            <v>0</v>
          </cell>
          <cell r="V139">
            <v>0</v>
          </cell>
          <cell r="W139">
            <v>0</v>
          </cell>
          <cell r="X139">
            <v>0</v>
          </cell>
        </row>
        <row r="140">
          <cell r="J140">
            <v>49459.609499999999</v>
          </cell>
          <cell r="K140">
            <v>48314.102281695625</v>
          </cell>
          <cell r="L140">
            <v>9300.7127082319621</v>
          </cell>
          <cell r="M140">
            <v>0</v>
          </cell>
          <cell r="N140">
            <v>0</v>
          </cell>
          <cell r="O140">
            <v>18116.605775559936</v>
          </cell>
          <cell r="P140">
            <v>107342.31749339028</v>
          </cell>
          <cell r="Q140">
            <v>0</v>
          </cell>
          <cell r="R140">
            <v>0</v>
          </cell>
          <cell r="S140">
            <v>0</v>
          </cell>
          <cell r="T140">
            <v>0</v>
          </cell>
          <cell r="U140">
            <v>0</v>
          </cell>
          <cell r="V140">
            <v>0</v>
          </cell>
          <cell r="W140">
            <v>0</v>
          </cell>
          <cell r="X140">
            <v>0</v>
          </cell>
        </row>
        <row r="141">
          <cell r="J141">
            <v>49459.609499999999</v>
          </cell>
          <cell r="K141">
            <v>25701.687128914607</v>
          </cell>
          <cell r="L141">
            <v>4947.7067111616925</v>
          </cell>
          <cell r="M141">
            <v>0</v>
          </cell>
          <cell r="N141">
            <v>0</v>
          </cell>
          <cell r="O141">
            <v>18116.605775559936</v>
          </cell>
          <cell r="P141">
            <v>57102.96848365468</v>
          </cell>
          <cell r="Q141">
            <v>0</v>
          </cell>
          <cell r="R141">
            <v>0</v>
          </cell>
          <cell r="S141">
            <v>0</v>
          </cell>
          <cell r="T141">
            <v>0</v>
          </cell>
          <cell r="U141">
            <v>0</v>
          </cell>
          <cell r="V141">
            <v>0</v>
          </cell>
          <cell r="W141">
            <v>0</v>
          </cell>
          <cell r="X141">
            <v>0</v>
          </cell>
        </row>
        <row r="142">
          <cell r="J142">
            <v>49459.609499999999</v>
          </cell>
          <cell r="K142">
            <v>49849.416931309999</v>
          </cell>
          <cell r="L142">
            <v>9596.2686597747688</v>
          </cell>
          <cell r="M142">
            <v>0</v>
          </cell>
          <cell r="N142">
            <v>0</v>
          </cell>
          <cell r="O142">
            <v>18116.605775559936</v>
          </cell>
          <cell r="P142">
            <v>110753.41745774991</v>
          </cell>
          <cell r="Q142">
            <v>0</v>
          </cell>
          <cell r="R142">
            <v>0</v>
          </cell>
          <cell r="S142">
            <v>0</v>
          </cell>
          <cell r="T142">
            <v>0</v>
          </cell>
          <cell r="U142">
            <v>0</v>
          </cell>
          <cell r="V142">
            <v>0</v>
          </cell>
          <cell r="W142">
            <v>0</v>
          </cell>
          <cell r="X142">
            <v>0</v>
          </cell>
        </row>
        <row r="143">
          <cell r="J143">
            <v>49459.609499999999</v>
          </cell>
          <cell r="K143">
            <v>58468.347428087589</v>
          </cell>
          <cell r="L143">
            <v>11255.457025427539</v>
          </cell>
          <cell r="M143">
            <v>0</v>
          </cell>
          <cell r="N143">
            <v>0</v>
          </cell>
          <cell r="O143">
            <v>18116.605775559936</v>
          </cell>
          <cell r="P143">
            <v>133151.25083183011</v>
          </cell>
          <cell r="Q143">
            <v>0</v>
          </cell>
          <cell r="R143">
            <v>0</v>
          </cell>
          <cell r="S143">
            <v>0</v>
          </cell>
          <cell r="T143">
            <v>0</v>
          </cell>
          <cell r="U143">
            <v>0</v>
          </cell>
          <cell r="V143">
            <v>0</v>
          </cell>
          <cell r="W143">
            <v>0</v>
          </cell>
          <cell r="X143">
            <v>0</v>
          </cell>
        </row>
        <row r="144">
          <cell r="J144">
            <v>49459.609499999999</v>
          </cell>
          <cell r="K144">
            <v>63177.075967680445</v>
          </cell>
          <cell r="L144">
            <v>12161.911441416923</v>
          </cell>
          <cell r="M144">
            <v>0</v>
          </cell>
          <cell r="N144">
            <v>0</v>
          </cell>
          <cell r="O144">
            <v>18116.605775559936</v>
          </cell>
          <cell r="P144">
            <v>143874.54167984772</v>
          </cell>
          <cell r="Q144">
            <v>0</v>
          </cell>
          <cell r="R144">
            <v>0</v>
          </cell>
          <cell r="S144">
            <v>0</v>
          </cell>
          <cell r="T144">
            <v>0</v>
          </cell>
          <cell r="U144">
            <v>0</v>
          </cell>
          <cell r="V144">
            <v>0</v>
          </cell>
          <cell r="W144">
            <v>0</v>
          </cell>
          <cell r="X144">
            <v>0</v>
          </cell>
        </row>
        <row r="145">
          <cell r="J145">
            <v>49459.609499999999</v>
          </cell>
          <cell r="K145">
            <v>60957.818167356534</v>
          </cell>
          <cell r="L145">
            <v>11734.692922360729</v>
          </cell>
          <cell r="M145">
            <v>0</v>
          </cell>
          <cell r="N145">
            <v>0</v>
          </cell>
          <cell r="O145">
            <v>18116.605775559936</v>
          </cell>
          <cell r="P145">
            <v>138820.57718401746</v>
          </cell>
          <cell r="Q145">
            <v>0</v>
          </cell>
          <cell r="R145">
            <v>0</v>
          </cell>
          <cell r="S145">
            <v>0</v>
          </cell>
          <cell r="T145">
            <v>0</v>
          </cell>
          <cell r="U145">
            <v>0</v>
          </cell>
          <cell r="V145">
            <v>0</v>
          </cell>
          <cell r="W145">
            <v>0</v>
          </cell>
          <cell r="X145">
            <v>0</v>
          </cell>
        </row>
        <row r="146">
          <cell r="J146">
            <v>49459.609499999999</v>
          </cell>
          <cell r="K146">
            <v>58624.078576462111</v>
          </cell>
          <cell r="L146">
            <v>11285.436070930848</v>
          </cell>
          <cell r="M146">
            <v>0</v>
          </cell>
          <cell r="N146">
            <v>0</v>
          </cell>
          <cell r="O146">
            <v>18116.605775559936</v>
          </cell>
          <cell r="P146">
            <v>133505.90079393223</v>
          </cell>
          <cell r="Q146">
            <v>0</v>
          </cell>
          <cell r="R146">
            <v>0</v>
          </cell>
          <cell r="S146">
            <v>0</v>
          </cell>
          <cell r="T146">
            <v>0</v>
          </cell>
          <cell r="U146">
            <v>0</v>
          </cell>
          <cell r="V146">
            <v>0</v>
          </cell>
          <cell r="W146">
            <v>0</v>
          </cell>
          <cell r="X146">
            <v>0</v>
          </cell>
        </row>
        <row r="147">
          <cell r="J147">
            <v>49459.609499999999</v>
          </cell>
          <cell r="K147">
            <v>70147.243375741717</v>
          </cell>
          <cell r="L147">
            <v>13503.704448615577</v>
          </cell>
          <cell r="M147">
            <v>0</v>
          </cell>
          <cell r="N147">
            <v>0</v>
          </cell>
          <cell r="O147">
            <v>18116.605775559936</v>
          </cell>
          <cell r="P147">
            <v>159747.85689594995</v>
          </cell>
          <cell r="Q147">
            <v>0</v>
          </cell>
          <cell r="R147">
            <v>0</v>
          </cell>
          <cell r="S147">
            <v>0</v>
          </cell>
          <cell r="T147">
            <v>0</v>
          </cell>
          <cell r="U147">
            <v>0</v>
          </cell>
          <cell r="V147">
            <v>0</v>
          </cell>
          <cell r="W147">
            <v>0</v>
          </cell>
          <cell r="X147">
            <v>0</v>
          </cell>
        </row>
        <row r="148">
          <cell r="J148">
            <v>49459.609499999999</v>
          </cell>
          <cell r="K148">
            <v>49839.405280196188</v>
          </cell>
          <cell r="L148">
            <v>9594.3413655408476</v>
          </cell>
          <cell r="M148">
            <v>0</v>
          </cell>
          <cell r="N148">
            <v>0</v>
          </cell>
          <cell r="O148">
            <v>18116.605775559936</v>
          </cell>
          <cell r="P148">
            <v>113500.37149476007</v>
          </cell>
          <cell r="Q148">
            <v>0</v>
          </cell>
          <cell r="R148">
            <v>0</v>
          </cell>
          <cell r="S148">
            <v>0</v>
          </cell>
          <cell r="T148">
            <v>0</v>
          </cell>
          <cell r="U148">
            <v>0</v>
          </cell>
          <cell r="V148">
            <v>0</v>
          </cell>
          <cell r="W148">
            <v>0</v>
          </cell>
          <cell r="X148">
            <v>0</v>
          </cell>
        </row>
        <row r="149">
          <cell r="J149">
            <v>49459.609499999999</v>
          </cell>
          <cell r="K149">
            <v>49488.455405196204</v>
          </cell>
          <cell r="L149">
            <v>9526.7817130126168</v>
          </cell>
          <cell r="M149">
            <v>0</v>
          </cell>
          <cell r="N149">
            <v>0</v>
          </cell>
          <cell r="O149">
            <v>18569.520919948929</v>
          </cell>
          <cell r="P149">
            <v>112701.14564195149</v>
          </cell>
          <cell r="Q149">
            <v>0</v>
          </cell>
          <cell r="R149">
            <v>0</v>
          </cell>
          <cell r="S149">
            <v>0</v>
          </cell>
          <cell r="T149">
            <v>0</v>
          </cell>
          <cell r="U149">
            <v>0</v>
          </cell>
          <cell r="V149">
            <v>0</v>
          </cell>
          <cell r="W149">
            <v>0</v>
          </cell>
          <cell r="X149">
            <v>0</v>
          </cell>
        </row>
        <row r="150">
          <cell r="J150">
            <v>50696.005499999999</v>
          </cell>
          <cell r="K150">
            <v>51928.544256339424</v>
          </cell>
          <cell r="L150">
            <v>9996.5113429811536</v>
          </cell>
          <cell r="M150">
            <v>0</v>
          </cell>
          <cell r="N150">
            <v>0</v>
          </cell>
          <cell r="O150">
            <v>18569.520919948929</v>
          </cell>
          <cell r="P150">
            <v>115373.88620807744</v>
          </cell>
          <cell r="Q150">
            <v>0</v>
          </cell>
          <cell r="R150">
            <v>0</v>
          </cell>
          <cell r="S150">
            <v>0</v>
          </cell>
          <cell r="T150">
            <v>0</v>
          </cell>
          <cell r="U150">
            <v>0</v>
          </cell>
          <cell r="V150">
            <v>0</v>
          </cell>
          <cell r="W150">
            <v>0</v>
          </cell>
          <cell r="X150">
            <v>0</v>
          </cell>
        </row>
        <row r="151">
          <cell r="J151">
            <v>50696.005499999999</v>
          </cell>
          <cell r="K151">
            <v>53602.713667990669</v>
          </cell>
          <cell r="L151">
            <v>10318.797549022845</v>
          </cell>
          <cell r="M151">
            <v>0</v>
          </cell>
          <cell r="N151">
            <v>0</v>
          </cell>
          <cell r="O151">
            <v>18569.520919948929</v>
          </cell>
          <cell r="P151">
            <v>119093.52506872805</v>
          </cell>
          <cell r="Q151">
            <v>0</v>
          </cell>
          <cell r="R151">
            <v>0</v>
          </cell>
          <cell r="S151">
            <v>0</v>
          </cell>
          <cell r="T151">
            <v>0</v>
          </cell>
          <cell r="U151">
            <v>0</v>
          </cell>
          <cell r="V151">
            <v>0</v>
          </cell>
          <cell r="W151">
            <v>0</v>
          </cell>
          <cell r="X151">
            <v>0</v>
          </cell>
        </row>
        <row r="152">
          <cell r="J152">
            <v>50696.005499999999</v>
          </cell>
          <cell r="K152">
            <v>49915.696647938021</v>
          </cell>
          <cell r="L152">
            <v>9609.0278454706149</v>
          </cell>
          <cell r="M152">
            <v>0</v>
          </cell>
          <cell r="N152">
            <v>0</v>
          </cell>
          <cell r="O152">
            <v>18569.520919948929</v>
          </cell>
          <cell r="P152">
            <v>110901.7783481011</v>
          </cell>
          <cell r="Q152">
            <v>0</v>
          </cell>
          <cell r="R152">
            <v>0</v>
          </cell>
          <cell r="S152">
            <v>0</v>
          </cell>
          <cell r="T152">
            <v>0</v>
          </cell>
          <cell r="U152">
            <v>0</v>
          </cell>
          <cell r="V152">
            <v>0</v>
          </cell>
          <cell r="W152">
            <v>0</v>
          </cell>
          <cell r="X152">
            <v>0</v>
          </cell>
        </row>
        <row r="153">
          <cell r="J153">
            <v>50696.005499999999</v>
          </cell>
          <cell r="K153">
            <v>26456.601356093535</v>
          </cell>
          <cell r="L153">
            <v>5093.0315752233455</v>
          </cell>
          <cell r="M153">
            <v>0</v>
          </cell>
          <cell r="N153">
            <v>0</v>
          </cell>
          <cell r="O153">
            <v>18569.520919948929</v>
          </cell>
          <cell r="P153">
            <v>58780.791143355935</v>
          </cell>
          <cell r="Q153">
            <v>0</v>
          </cell>
          <cell r="R153">
            <v>0</v>
          </cell>
          <cell r="S153">
            <v>0</v>
          </cell>
          <cell r="T153">
            <v>0</v>
          </cell>
          <cell r="U153">
            <v>0</v>
          </cell>
          <cell r="V153">
            <v>0</v>
          </cell>
          <cell r="W153">
            <v>0</v>
          </cell>
          <cell r="X153">
            <v>0</v>
          </cell>
        </row>
        <row r="154">
          <cell r="J154">
            <v>50696.005499999999</v>
          </cell>
          <cell r="K154">
            <v>51234.909431182939</v>
          </cell>
          <cell r="L154">
            <v>9862.9830783848065</v>
          </cell>
          <cell r="M154">
            <v>0</v>
          </cell>
          <cell r="N154">
            <v>0</v>
          </cell>
          <cell r="O154">
            <v>18569.520919948929</v>
          </cell>
          <cell r="P154">
            <v>113832.78108884826</v>
          </cell>
          <cell r="Q154">
            <v>0</v>
          </cell>
          <cell r="R154">
            <v>0</v>
          </cell>
          <cell r="S154">
            <v>0</v>
          </cell>
          <cell r="T154">
            <v>0</v>
          </cell>
          <cell r="U154">
            <v>0</v>
          </cell>
          <cell r="V154">
            <v>0</v>
          </cell>
          <cell r="W154">
            <v>0</v>
          </cell>
          <cell r="X154">
            <v>0</v>
          </cell>
        </row>
        <row r="155">
          <cell r="J155">
            <v>50696.005499999999</v>
          </cell>
          <cell r="K155">
            <v>60497.519361969033</v>
          </cell>
          <cell r="L155">
            <v>11646.083039393425</v>
          </cell>
          <cell r="M155">
            <v>0</v>
          </cell>
          <cell r="N155">
            <v>0</v>
          </cell>
          <cell r="O155">
            <v>18569.520919948929</v>
          </cell>
          <cell r="P155">
            <v>137769.97510421069</v>
          </cell>
          <cell r="Q155">
            <v>0</v>
          </cell>
          <cell r="R155">
            <v>0</v>
          </cell>
          <cell r="S155">
            <v>0</v>
          </cell>
          <cell r="T155">
            <v>0</v>
          </cell>
          <cell r="U155">
            <v>0</v>
          </cell>
          <cell r="V155">
            <v>0</v>
          </cell>
          <cell r="W155">
            <v>0</v>
          </cell>
          <cell r="X155">
            <v>0</v>
          </cell>
        </row>
        <row r="156">
          <cell r="J156">
            <v>50696.005499999999</v>
          </cell>
          <cell r="K156">
            <v>65758.430654671029</v>
          </cell>
          <cell r="L156">
            <v>12658.835469970039</v>
          </cell>
          <cell r="M156">
            <v>0</v>
          </cell>
          <cell r="N156">
            <v>0</v>
          </cell>
          <cell r="O156">
            <v>18569.520919948929</v>
          </cell>
          <cell r="P156">
            <v>149750.5591920377</v>
          </cell>
          <cell r="Q156">
            <v>0</v>
          </cell>
          <cell r="R156">
            <v>0</v>
          </cell>
          <cell r="S156">
            <v>0</v>
          </cell>
          <cell r="T156">
            <v>0</v>
          </cell>
          <cell r="U156">
            <v>0</v>
          </cell>
          <cell r="V156">
            <v>0</v>
          </cell>
          <cell r="W156">
            <v>0</v>
          </cell>
          <cell r="X156">
            <v>0</v>
          </cell>
        </row>
        <row r="157">
          <cell r="J157">
            <v>50696.005499999999</v>
          </cell>
          <cell r="K157">
            <v>61116.559901904351</v>
          </cell>
          <cell r="L157">
            <v>11765.251521157154</v>
          </cell>
          <cell r="M157">
            <v>0</v>
          </cell>
          <cell r="N157">
            <v>0</v>
          </cell>
          <cell r="O157">
            <v>18569.520919948929</v>
          </cell>
          <cell r="P157">
            <v>139179.70562993863</v>
          </cell>
          <cell r="Q157">
            <v>0</v>
          </cell>
          <cell r="R157">
            <v>0</v>
          </cell>
          <cell r="S157">
            <v>0</v>
          </cell>
          <cell r="T157">
            <v>0</v>
          </cell>
          <cell r="U157">
            <v>0</v>
          </cell>
          <cell r="V157">
            <v>0</v>
          </cell>
          <cell r="W157">
            <v>0</v>
          </cell>
          <cell r="X157">
            <v>0</v>
          </cell>
        </row>
        <row r="158">
          <cell r="J158">
            <v>50696.005499999999</v>
          </cell>
          <cell r="K158">
            <v>60556.798898688074</v>
          </cell>
          <cell r="L158">
            <v>11657.494654521577</v>
          </cell>
          <cell r="M158">
            <v>0</v>
          </cell>
          <cell r="N158">
            <v>8563279.557599999</v>
          </cell>
          <cell r="O158">
            <v>18569.520919948929</v>
          </cell>
          <cell r="P158">
            <v>137904.97138809311</v>
          </cell>
          <cell r="Q158">
            <v>0</v>
          </cell>
          <cell r="R158">
            <v>0</v>
          </cell>
          <cell r="S158">
            <v>0</v>
          </cell>
          <cell r="T158">
            <v>0</v>
          </cell>
          <cell r="U158">
            <v>0</v>
          </cell>
          <cell r="V158">
            <v>0</v>
          </cell>
          <cell r="W158">
            <v>0</v>
          </cell>
          <cell r="X158">
            <v>0</v>
          </cell>
        </row>
        <row r="159">
          <cell r="J159">
            <v>50696.005499999999</v>
          </cell>
          <cell r="K159">
            <v>77555.50991693321</v>
          </cell>
          <cell r="L159">
            <v>14929.833787910655</v>
          </cell>
          <cell r="M159">
            <v>0</v>
          </cell>
          <cell r="N159">
            <v>0</v>
          </cell>
          <cell r="O159">
            <v>18569.520919948929</v>
          </cell>
          <cell r="P159">
            <v>176615.84777585315</v>
          </cell>
          <cell r="Q159">
            <v>0</v>
          </cell>
          <cell r="R159">
            <v>0</v>
          </cell>
          <cell r="S159">
            <v>0</v>
          </cell>
          <cell r="T159">
            <v>0</v>
          </cell>
          <cell r="U159">
            <v>0</v>
          </cell>
          <cell r="V159">
            <v>0</v>
          </cell>
          <cell r="W159">
            <v>0</v>
          </cell>
          <cell r="X159">
            <v>0</v>
          </cell>
        </row>
        <row r="160">
          <cell r="J160">
            <v>50696.005499999999</v>
          </cell>
          <cell r="K160">
            <v>50875.663978649616</v>
          </cell>
          <cell r="L160">
            <v>9793.8264845963076</v>
          </cell>
          <cell r="M160">
            <v>0</v>
          </cell>
          <cell r="N160">
            <v>0</v>
          </cell>
          <cell r="O160">
            <v>18569.520919948929</v>
          </cell>
          <cell r="P160">
            <v>115858.28697886989</v>
          </cell>
          <cell r="Q160">
            <v>0</v>
          </cell>
          <cell r="R160">
            <v>0</v>
          </cell>
          <cell r="S160">
            <v>0</v>
          </cell>
          <cell r="T160">
            <v>0</v>
          </cell>
          <cell r="U160">
            <v>0</v>
          </cell>
          <cell r="V160">
            <v>0</v>
          </cell>
          <cell r="W160">
            <v>0</v>
          </cell>
          <cell r="X160">
            <v>0</v>
          </cell>
        </row>
        <row r="161">
          <cell r="J161">
            <v>50696.005499999999</v>
          </cell>
          <cell r="K161">
            <v>50917.128399764166</v>
          </cell>
          <cell r="L161">
            <v>9801.8085985172293</v>
          </cell>
          <cell r="M161">
            <v>0</v>
          </cell>
          <cell r="N161">
            <v>0</v>
          </cell>
          <cell r="O161">
            <v>19033.75894294765</v>
          </cell>
          <cell r="P161">
            <v>115952.71320204248</v>
          </cell>
          <cell r="Q161">
            <v>0</v>
          </cell>
          <cell r="R161">
            <v>0</v>
          </cell>
          <cell r="S161">
            <v>0</v>
          </cell>
          <cell r="T161">
            <v>0</v>
          </cell>
          <cell r="U161">
            <v>0</v>
          </cell>
          <cell r="V161">
            <v>0</v>
          </cell>
          <cell r="W161">
            <v>0</v>
          </cell>
          <cell r="X161">
            <v>0</v>
          </cell>
        </row>
        <row r="162">
          <cell r="J162">
            <v>51962.557499999995</v>
          </cell>
          <cell r="K162">
            <v>55382.487597789397</v>
          </cell>
          <cell r="L162">
            <v>10661.413166925577</v>
          </cell>
          <cell r="M162">
            <v>0</v>
          </cell>
          <cell r="N162">
            <v>0</v>
          </cell>
          <cell r="O162">
            <v>19033.75894294765</v>
          </cell>
          <cell r="P162">
            <v>123047.4717671226</v>
          </cell>
          <cell r="Q162">
            <v>0</v>
          </cell>
          <cell r="R162">
            <v>0</v>
          </cell>
          <cell r="S162">
            <v>0</v>
          </cell>
          <cell r="T162">
            <v>0</v>
          </cell>
          <cell r="U162">
            <v>0</v>
          </cell>
          <cell r="V162">
            <v>0</v>
          </cell>
          <cell r="W162">
            <v>0</v>
          </cell>
          <cell r="X162">
            <v>0</v>
          </cell>
        </row>
        <row r="163">
          <cell r="J163">
            <v>51962.557499999995</v>
          </cell>
          <cell r="K163">
            <v>54108.189357804164</v>
          </cell>
          <cell r="L163">
            <v>10416.104214156347</v>
          </cell>
          <cell r="M163">
            <v>0</v>
          </cell>
          <cell r="N163">
            <v>0</v>
          </cell>
          <cell r="O163">
            <v>19033.75894294765</v>
          </cell>
          <cell r="P163">
            <v>120216.26675072433</v>
          </cell>
          <cell r="Q163">
            <v>0</v>
          </cell>
          <cell r="R163">
            <v>0</v>
          </cell>
          <cell r="S163">
            <v>0</v>
          </cell>
          <cell r="T163">
            <v>0</v>
          </cell>
          <cell r="U163">
            <v>0</v>
          </cell>
          <cell r="V163">
            <v>0</v>
          </cell>
          <cell r="W163">
            <v>0</v>
          </cell>
          <cell r="X163">
            <v>0</v>
          </cell>
        </row>
        <row r="164">
          <cell r="J164">
            <v>51962.557499999995</v>
          </cell>
          <cell r="K164">
            <v>51383.878540915073</v>
          </cell>
          <cell r="L164">
            <v>9891.6603967367319</v>
          </cell>
          <cell r="M164">
            <v>0</v>
          </cell>
          <cell r="N164">
            <v>0</v>
          </cell>
          <cell r="O164">
            <v>19033.75894294765</v>
          </cell>
          <cell r="P164">
            <v>114163.45885302694</v>
          </cell>
          <cell r="Q164">
            <v>0</v>
          </cell>
          <cell r="R164">
            <v>0</v>
          </cell>
          <cell r="S164">
            <v>5658935.0945937121</v>
          </cell>
          <cell r="T164">
            <v>0</v>
          </cell>
          <cell r="U164">
            <v>390565.42861499998</v>
          </cell>
          <cell r="V164">
            <v>5549419.4205131996</v>
          </cell>
          <cell r="W164">
            <v>992132.65345848748</v>
          </cell>
          <cell r="X164">
            <v>992132.65345848748</v>
          </cell>
        </row>
        <row r="165">
          <cell r="J165">
            <v>0</v>
          </cell>
          <cell r="K165">
            <v>0</v>
          </cell>
          <cell r="L165">
            <v>0</v>
          </cell>
          <cell r="M165">
            <v>0</v>
          </cell>
          <cell r="N165">
            <v>0</v>
          </cell>
          <cell r="O165">
            <v>19033.75894294765</v>
          </cell>
          <cell r="P165">
            <v>61163.814991654726</v>
          </cell>
          <cell r="Q165">
            <v>0</v>
          </cell>
          <cell r="R165">
            <v>0</v>
          </cell>
          <cell r="S165">
            <v>0</v>
          </cell>
          <cell r="T165">
            <v>0</v>
          </cell>
          <cell r="U165">
            <v>0</v>
          </cell>
          <cell r="V165">
            <v>0</v>
          </cell>
          <cell r="W165">
            <v>0</v>
          </cell>
          <cell r="X165">
            <v>0</v>
          </cell>
        </row>
        <row r="166">
          <cell r="J166">
            <v>0</v>
          </cell>
          <cell r="K166">
            <v>0</v>
          </cell>
          <cell r="L166">
            <v>0</v>
          </cell>
          <cell r="M166">
            <v>0</v>
          </cell>
          <cell r="N166">
            <v>0</v>
          </cell>
          <cell r="O166">
            <v>19033.75894294765</v>
          </cell>
          <cell r="P166">
            <v>120723.57044846012</v>
          </cell>
          <cell r="Q166">
            <v>0</v>
          </cell>
          <cell r="R166">
            <v>0</v>
          </cell>
          <cell r="S166">
            <v>0</v>
          </cell>
          <cell r="T166">
            <v>0</v>
          </cell>
          <cell r="U166">
            <v>0</v>
          </cell>
          <cell r="V166">
            <v>0</v>
          </cell>
          <cell r="W166">
            <v>0</v>
          </cell>
          <cell r="X166">
            <v>0</v>
          </cell>
        </row>
        <row r="167">
          <cell r="J167">
            <v>0</v>
          </cell>
          <cell r="K167">
            <v>0</v>
          </cell>
          <cell r="L167">
            <v>0</v>
          </cell>
          <cell r="M167">
            <v>0</v>
          </cell>
          <cell r="N167">
            <v>0</v>
          </cell>
          <cell r="O167">
            <v>19033.75894294765</v>
          </cell>
          <cell r="P167">
            <v>146537.52857181404</v>
          </cell>
          <cell r="Q167">
            <v>0</v>
          </cell>
          <cell r="R167">
            <v>0</v>
          </cell>
          <cell r="S167">
            <v>0</v>
          </cell>
          <cell r="T167">
            <v>0</v>
          </cell>
          <cell r="U167">
            <v>0</v>
          </cell>
          <cell r="V167">
            <v>0</v>
          </cell>
          <cell r="W167">
            <v>0</v>
          </cell>
          <cell r="X167">
            <v>0</v>
          </cell>
        </row>
        <row r="168">
          <cell r="J168">
            <v>0</v>
          </cell>
          <cell r="K168">
            <v>0</v>
          </cell>
          <cell r="L168">
            <v>0</v>
          </cell>
          <cell r="M168">
            <v>0</v>
          </cell>
          <cell r="N168">
            <v>0</v>
          </cell>
          <cell r="O168">
            <v>19033.75894294765</v>
          </cell>
          <cell r="P168">
            <v>162662.32087215289</v>
          </cell>
          <cell r="Q168">
            <v>0</v>
          </cell>
          <cell r="R168">
            <v>0</v>
          </cell>
          <cell r="S168">
            <v>0</v>
          </cell>
          <cell r="T168">
            <v>0</v>
          </cell>
          <cell r="U168">
            <v>0</v>
          </cell>
          <cell r="V168">
            <v>0</v>
          </cell>
          <cell r="W168">
            <v>0</v>
          </cell>
          <cell r="X168">
            <v>0</v>
          </cell>
        </row>
        <row r="169">
          <cell r="J169">
            <v>0</v>
          </cell>
          <cell r="K169">
            <v>0</v>
          </cell>
          <cell r="L169">
            <v>0</v>
          </cell>
          <cell r="M169">
            <v>0</v>
          </cell>
          <cell r="N169">
            <v>0</v>
          </cell>
          <cell r="O169">
            <v>19033.75894294765</v>
          </cell>
          <cell r="P169">
            <v>149313.6952686632</v>
          </cell>
          <cell r="Q169">
            <v>0</v>
          </cell>
          <cell r="R169">
            <v>0</v>
          </cell>
          <cell r="S169">
            <v>0</v>
          </cell>
          <cell r="T169">
            <v>0</v>
          </cell>
          <cell r="U169">
            <v>0</v>
          </cell>
          <cell r="V169">
            <v>0</v>
          </cell>
          <cell r="W169">
            <v>0</v>
          </cell>
          <cell r="X169">
            <v>0</v>
          </cell>
        </row>
        <row r="170">
          <cell r="J170">
            <v>0</v>
          </cell>
          <cell r="K170">
            <v>0</v>
          </cell>
          <cell r="L170">
            <v>0</v>
          </cell>
          <cell r="M170">
            <v>0</v>
          </cell>
          <cell r="N170">
            <v>0</v>
          </cell>
          <cell r="O170">
            <v>19033.75894294765</v>
          </cell>
          <cell r="P170">
            <v>151665.24267812062</v>
          </cell>
          <cell r="Q170">
            <v>0</v>
          </cell>
          <cell r="R170">
            <v>0</v>
          </cell>
          <cell r="S170">
            <v>0</v>
          </cell>
          <cell r="T170">
            <v>0</v>
          </cell>
          <cell r="U170">
            <v>0</v>
          </cell>
          <cell r="V170">
            <v>0</v>
          </cell>
          <cell r="W170">
            <v>0</v>
          </cell>
          <cell r="X170">
            <v>0</v>
          </cell>
        </row>
        <row r="171">
          <cell r="J171">
            <v>0</v>
          </cell>
          <cell r="K171">
            <v>0</v>
          </cell>
          <cell r="L171">
            <v>0</v>
          </cell>
          <cell r="M171">
            <v>0</v>
          </cell>
          <cell r="N171">
            <v>0</v>
          </cell>
          <cell r="O171">
            <v>19033.75894294765</v>
          </cell>
          <cell r="P171">
            <v>193566.16651427886</v>
          </cell>
          <cell r="Q171">
            <v>0</v>
          </cell>
          <cell r="R171">
            <v>0</v>
          </cell>
          <cell r="S171">
            <v>0</v>
          </cell>
          <cell r="T171">
            <v>0</v>
          </cell>
          <cell r="U171">
            <v>0</v>
          </cell>
          <cell r="V171">
            <v>0</v>
          </cell>
          <cell r="W171">
            <v>0</v>
          </cell>
          <cell r="X171">
            <v>0</v>
          </cell>
        </row>
        <row r="172">
          <cell r="J172">
            <v>0</v>
          </cell>
          <cell r="K172">
            <v>0</v>
          </cell>
          <cell r="L172">
            <v>0</v>
          </cell>
          <cell r="M172">
            <v>0</v>
          </cell>
          <cell r="N172">
            <v>0</v>
          </cell>
          <cell r="O172">
            <v>19033.75894294765</v>
          </cell>
          <cell r="P172">
            <v>120504.29089848984</v>
          </cell>
          <cell r="Q172">
            <v>0</v>
          </cell>
          <cell r="R172">
            <v>0</v>
          </cell>
          <cell r="S172">
            <v>0</v>
          </cell>
          <cell r="T172">
            <v>0</v>
          </cell>
          <cell r="U172">
            <v>0</v>
          </cell>
          <cell r="V172">
            <v>0</v>
          </cell>
          <cell r="W172">
            <v>0</v>
          </cell>
          <cell r="X172">
            <v>0</v>
          </cell>
        </row>
        <row r="173">
          <cell r="J173">
            <v>0</v>
          </cell>
          <cell r="K173">
            <v>0</v>
          </cell>
          <cell r="L173">
            <v>0</v>
          </cell>
          <cell r="M173">
            <v>0</v>
          </cell>
          <cell r="N173">
            <v>0</v>
          </cell>
          <cell r="O173">
            <v>19509.602916521344</v>
          </cell>
          <cell r="P173">
            <v>119322.90369962624</v>
          </cell>
          <cell r="Q173">
            <v>0</v>
          </cell>
          <cell r="R173">
            <v>0</v>
          </cell>
          <cell r="S173">
            <v>0</v>
          </cell>
          <cell r="T173">
            <v>0</v>
          </cell>
          <cell r="U173">
            <v>0</v>
          </cell>
          <cell r="V173">
            <v>0</v>
          </cell>
          <cell r="W173">
            <v>0</v>
          </cell>
          <cell r="X173">
            <v>0</v>
          </cell>
        </row>
        <row r="174">
          <cell r="J174">
            <v>0</v>
          </cell>
          <cell r="K174">
            <v>0</v>
          </cell>
          <cell r="L174">
            <v>0</v>
          </cell>
          <cell r="M174">
            <v>0</v>
          </cell>
          <cell r="N174">
            <v>0</v>
          </cell>
          <cell r="O174">
            <v>19509.602916521344</v>
          </cell>
          <cell r="P174">
            <v>127226.9263600345</v>
          </cell>
          <cell r="Q174">
            <v>0</v>
          </cell>
          <cell r="R174">
            <v>0</v>
          </cell>
          <cell r="S174">
            <v>0</v>
          </cell>
          <cell r="T174">
            <v>0</v>
          </cell>
          <cell r="U174">
            <v>0</v>
          </cell>
          <cell r="V174">
            <v>0</v>
          </cell>
          <cell r="W174">
            <v>0</v>
          </cell>
          <cell r="X174">
            <v>0</v>
          </cell>
        </row>
        <row r="175">
          <cell r="J175">
            <v>0</v>
          </cell>
          <cell r="K175">
            <v>0</v>
          </cell>
          <cell r="L175">
            <v>0</v>
          </cell>
          <cell r="M175">
            <v>0</v>
          </cell>
          <cell r="N175">
            <v>0</v>
          </cell>
          <cell r="O175">
            <v>19509.602916521344</v>
          </cell>
          <cell r="P175">
            <v>122880.78491906638</v>
          </cell>
          <cell r="Q175">
            <v>0</v>
          </cell>
          <cell r="R175">
            <v>0</v>
          </cell>
          <cell r="S175">
            <v>0</v>
          </cell>
          <cell r="T175">
            <v>0</v>
          </cell>
          <cell r="U175">
            <v>0</v>
          </cell>
          <cell r="V175">
            <v>0</v>
          </cell>
          <cell r="W175">
            <v>0</v>
          </cell>
          <cell r="X175">
            <v>0</v>
          </cell>
        </row>
        <row r="176">
          <cell r="J176">
            <v>0</v>
          </cell>
          <cell r="K176">
            <v>0</v>
          </cell>
          <cell r="L176">
            <v>0</v>
          </cell>
          <cell r="M176">
            <v>0</v>
          </cell>
          <cell r="N176">
            <v>0</v>
          </cell>
          <cell r="O176">
            <v>19509.602916521344</v>
          </cell>
          <cell r="P176">
            <v>116638.74156368765</v>
          </cell>
          <cell r="Q176">
            <v>0</v>
          </cell>
          <cell r="R176">
            <v>0</v>
          </cell>
          <cell r="S176">
            <v>0</v>
          </cell>
          <cell r="T176">
            <v>0</v>
          </cell>
          <cell r="U176">
            <v>0</v>
          </cell>
          <cell r="V176">
            <v>0</v>
          </cell>
          <cell r="W176">
            <v>0</v>
          </cell>
          <cell r="X176">
            <v>0</v>
          </cell>
        </row>
        <row r="177">
          <cell r="J177">
            <v>0</v>
          </cell>
          <cell r="K177">
            <v>0</v>
          </cell>
          <cell r="L177">
            <v>0</v>
          </cell>
          <cell r="M177">
            <v>0</v>
          </cell>
          <cell r="N177">
            <v>0</v>
          </cell>
          <cell r="O177">
            <v>19509.602916521344</v>
          </cell>
          <cell r="P177">
            <v>63176.816424145254</v>
          </cell>
          <cell r="Q177">
            <v>0</v>
          </cell>
          <cell r="R177">
            <v>0</v>
          </cell>
          <cell r="S177">
            <v>0</v>
          </cell>
          <cell r="T177">
            <v>0</v>
          </cell>
          <cell r="U177">
            <v>0</v>
          </cell>
          <cell r="V177">
            <v>0</v>
          </cell>
          <cell r="W177">
            <v>0</v>
          </cell>
          <cell r="X177">
            <v>0</v>
          </cell>
        </row>
        <row r="178">
          <cell r="J178">
            <v>0</v>
          </cell>
          <cell r="K178">
            <v>0</v>
          </cell>
          <cell r="L178">
            <v>0</v>
          </cell>
          <cell r="M178">
            <v>0</v>
          </cell>
          <cell r="N178">
            <v>0</v>
          </cell>
          <cell r="O178">
            <v>19509.602916521344</v>
          </cell>
          <cell r="P178">
            <v>124737.65582371628</v>
          </cell>
          <cell r="Q178">
            <v>0</v>
          </cell>
          <cell r="R178">
            <v>0</v>
          </cell>
          <cell r="S178">
            <v>0</v>
          </cell>
          <cell r="T178">
            <v>0</v>
          </cell>
          <cell r="U178">
            <v>0</v>
          </cell>
          <cell r="V178">
            <v>0</v>
          </cell>
          <cell r="W178">
            <v>0</v>
          </cell>
          <cell r="X178">
            <v>0</v>
          </cell>
        </row>
        <row r="179">
          <cell r="J179">
            <v>0</v>
          </cell>
          <cell r="K179">
            <v>0</v>
          </cell>
          <cell r="L179">
            <v>0</v>
          </cell>
          <cell r="M179">
            <v>0</v>
          </cell>
          <cell r="N179">
            <v>0</v>
          </cell>
          <cell r="O179">
            <v>19509.602916521344</v>
          </cell>
          <cell r="P179">
            <v>157474.58539915775</v>
          </cell>
          <cell r="Q179">
            <v>0</v>
          </cell>
          <cell r="R179">
            <v>0</v>
          </cell>
          <cell r="S179">
            <v>0</v>
          </cell>
          <cell r="T179">
            <v>0</v>
          </cell>
          <cell r="U179">
            <v>0</v>
          </cell>
          <cell r="V179">
            <v>0</v>
          </cell>
          <cell r="W179">
            <v>0</v>
          </cell>
          <cell r="X179">
            <v>0</v>
          </cell>
        </row>
        <row r="180">
          <cell r="J180">
            <v>0</v>
          </cell>
          <cell r="K180">
            <v>0</v>
          </cell>
          <cell r="L180">
            <v>0</v>
          </cell>
          <cell r="M180">
            <v>0</v>
          </cell>
          <cell r="N180">
            <v>0</v>
          </cell>
          <cell r="O180">
            <v>19509.602916521344</v>
          </cell>
          <cell r="P180">
            <v>173068.19091432958</v>
          </cell>
          <cell r="Q180">
            <v>0</v>
          </cell>
          <cell r="R180">
            <v>0</v>
          </cell>
          <cell r="S180">
            <v>0</v>
          </cell>
          <cell r="T180">
            <v>0</v>
          </cell>
          <cell r="U180">
            <v>0</v>
          </cell>
          <cell r="V180">
            <v>0</v>
          </cell>
          <cell r="W180">
            <v>0</v>
          </cell>
          <cell r="X180">
            <v>0</v>
          </cell>
        </row>
        <row r="181">
          <cell r="J181">
            <v>0</v>
          </cell>
          <cell r="K181">
            <v>0</v>
          </cell>
          <cell r="L181">
            <v>0</v>
          </cell>
          <cell r="M181">
            <v>0</v>
          </cell>
          <cell r="N181">
            <v>0</v>
          </cell>
          <cell r="O181">
            <v>19509.602916521344</v>
          </cell>
          <cell r="P181">
            <v>155723.59768252415</v>
          </cell>
          <cell r="Q181">
            <v>0</v>
          </cell>
          <cell r="R181">
            <v>0</v>
          </cell>
          <cell r="S181">
            <v>0</v>
          </cell>
          <cell r="T181">
            <v>0</v>
          </cell>
          <cell r="U181">
            <v>0</v>
          </cell>
          <cell r="V181">
            <v>0</v>
          </cell>
          <cell r="W181">
            <v>0</v>
          </cell>
          <cell r="X181">
            <v>0</v>
          </cell>
        </row>
        <row r="182">
          <cell r="J182">
            <v>0</v>
          </cell>
          <cell r="K182">
            <v>0</v>
          </cell>
          <cell r="L182">
            <v>0</v>
          </cell>
          <cell r="M182">
            <v>0</v>
          </cell>
          <cell r="N182">
            <v>0</v>
          </cell>
          <cell r="O182">
            <v>19509.602916521344</v>
          </cell>
          <cell r="P182">
            <v>161455.67028950015</v>
          </cell>
          <cell r="Q182">
            <v>0</v>
          </cell>
          <cell r="R182">
            <v>0</v>
          </cell>
          <cell r="S182">
            <v>0</v>
          </cell>
          <cell r="T182">
            <v>0</v>
          </cell>
          <cell r="U182">
            <v>0</v>
          </cell>
          <cell r="V182">
            <v>0</v>
          </cell>
          <cell r="W182">
            <v>0</v>
          </cell>
          <cell r="X182">
            <v>0</v>
          </cell>
        </row>
        <row r="183">
          <cell r="J183">
            <v>0</v>
          </cell>
          <cell r="K183">
            <v>0</v>
          </cell>
          <cell r="L183">
            <v>0</v>
          </cell>
          <cell r="M183">
            <v>0</v>
          </cell>
          <cell r="N183">
            <v>0</v>
          </cell>
          <cell r="O183">
            <v>19509.602916521344</v>
          </cell>
          <cell r="P183">
            <v>206709.85902498817</v>
          </cell>
          <cell r="Q183">
            <v>0</v>
          </cell>
          <cell r="R183">
            <v>0</v>
          </cell>
          <cell r="S183">
            <v>0</v>
          </cell>
          <cell r="T183">
            <v>0</v>
          </cell>
          <cell r="U183">
            <v>0</v>
          </cell>
          <cell r="V183">
            <v>0</v>
          </cell>
          <cell r="W183">
            <v>0</v>
          </cell>
          <cell r="X183">
            <v>0</v>
          </cell>
        </row>
        <row r="184">
          <cell r="J184">
            <v>0</v>
          </cell>
          <cell r="K184">
            <v>0</v>
          </cell>
          <cell r="L184">
            <v>0</v>
          </cell>
          <cell r="M184">
            <v>0</v>
          </cell>
          <cell r="N184">
            <v>0</v>
          </cell>
          <cell r="O184">
            <v>19509.602916521344</v>
          </cell>
          <cell r="P184">
            <v>124097.82441644542</v>
          </cell>
          <cell r="Q184">
            <v>0</v>
          </cell>
          <cell r="R184">
            <v>0</v>
          </cell>
          <cell r="S184">
            <v>0</v>
          </cell>
          <cell r="T184">
            <v>0</v>
          </cell>
          <cell r="U184">
            <v>0</v>
          </cell>
          <cell r="V184">
            <v>0</v>
          </cell>
          <cell r="W184">
            <v>0</v>
          </cell>
          <cell r="X184">
            <v>0</v>
          </cell>
        </row>
        <row r="185">
          <cell r="J185">
            <v>0</v>
          </cell>
          <cell r="K185">
            <v>0</v>
          </cell>
          <cell r="L185">
            <v>0</v>
          </cell>
          <cell r="M185">
            <v>0</v>
          </cell>
          <cell r="N185">
            <v>0</v>
          </cell>
          <cell r="O185">
            <v>19997.342989434375</v>
          </cell>
          <cell r="P185">
            <v>122140.75627823615</v>
          </cell>
          <cell r="Q185">
            <v>0</v>
          </cell>
          <cell r="R185">
            <v>0</v>
          </cell>
          <cell r="S185">
            <v>0</v>
          </cell>
          <cell r="T185">
            <v>0</v>
          </cell>
          <cell r="U185">
            <v>0</v>
          </cell>
          <cell r="V185">
            <v>0</v>
          </cell>
          <cell r="W185">
            <v>0</v>
          </cell>
          <cell r="X185">
            <v>0</v>
          </cell>
        </row>
        <row r="186">
          <cell r="J186">
            <v>0</v>
          </cell>
          <cell r="K186">
            <v>0</v>
          </cell>
          <cell r="L186">
            <v>0</v>
          </cell>
          <cell r="M186">
            <v>0</v>
          </cell>
          <cell r="N186">
            <v>0</v>
          </cell>
          <cell r="O186">
            <v>19997.342989434375</v>
          </cell>
          <cell r="P186">
            <v>145040.96277004801</v>
          </cell>
          <cell r="Q186">
            <v>0</v>
          </cell>
          <cell r="R186">
            <v>0</v>
          </cell>
          <cell r="S186">
            <v>0</v>
          </cell>
          <cell r="T186">
            <v>0</v>
          </cell>
          <cell r="U186">
            <v>0</v>
          </cell>
          <cell r="V186">
            <v>0</v>
          </cell>
          <cell r="W186">
            <v>0</v>
          </cell>
          <cell r="X186">
            <v>0</v>
          </cell>
        </row>
        <row r="187">
          <cell r="J187">
            <v>0</v>
          </cell>
          <cell r="K187">
            <v>0</v>
          </cell>
          <cell r="L187">
            <v>0</v>
          </cell>
          <cell r="M187">
            <v>0</v>
          </cell>
          <cell r="N187">
            <v>0</v>
          </cell>
          <cell r="O187">
            <v>19997.342989434375</v>
          </cell>
          <cell r="P187">
            <v>129328.29133647357</v>
          </cell>
          <cell r="Q187">
            <v>0</v>
          </cell>
          <cell r="R187">
            <v>0</v>
          </cell>
          <cell r="S187">
            <v>0</v>
          </cell>
          <cell r="T187">
            <v>0</v>
          </cell>
          <cell r="U187">
            <v>0</v>
          </cell>
          <cell r="V187">
            <v>0</v>
          </cell>
          <cell r="W187">
            <v>0</v>
          </cell>
          <cell r="X187">
            <v>0</v>
          </cell>
        </row>
        <row r="188">
          <cell r="J188">
            <v>0</v>
          </cell>
          <cell r="K188">
            <v>0</v>
          </cell>
          <cell r="L188">
            <v>0</v>
          </cell>
          <cell r="M188">
            <v>0</v>
          </cell>
          <cell r="N188">
            <v>0</v>
          </cell>
          <cell r="O188">
            <v>19997.342989434375</v>
          </cell>
          <cell r="P188">
            <v>120789.69461306877</v>
          </cell>
          <cell r="Q188">
            <v>0</v>
          </cell>
          <cell r="R188">
            <v>0</v>
          </cell>
          <cell r="S188">
            <v>0</v>
          </cell>
          <cell r="T188">
            <v>0</v>
          </cell>
          <cell r="U188">
            <v>0</v>
          </cell>
          <cell r="V188">
            <v>0</v>
          </cell>
          <cell r="W188">
            <v>0</v>
          </cell>
          <cell r="X188">
            <v>0</v>
          </cell>
        </row>
        <row r="189">
          <cell r="J189">
            <v>0</v>
          </cell>
          <cell r="K189">
            <v>0</v>
          </cell>
          <cell r="L189">
            <v>0</v>
          </cell>
          <cell r="M189">
            <v>0</v>
          </cell>
          <cell r="N189">
            <v>0</v>
          </cell>
          <cell r="O189">
            <v>19997.342989434375</v>
          </cell>
          <cell r="P189">
            <v>65961.272466493436</v>
          </cell>
          <cell r="Q189">
            <v>0</v>
          </cell>
          <cell r="R189">
            <v>0</v>
          </cell>
          <cell r="S189">
            <v>0</v>
          </cell>
          <cell r="T189">
            <v>0</v>
          </cell>
          <cell r="U189">
            <v>0</v>
          </cell>
          <cell r="V189">
            <v>0</v>
          </cell>
          <cell r="W189">
            <v>0</v>
          </cell>
          <cell r="X189">
            <v>0</v>
          </cell>
        </row>
        <row r="190">
          <cell r="J190">
            <v>0</v>
          </cell>
          <cell r="K190">
            <v>0</v>
          </cell>
          <cell r="L190">
            <v>0</v>
          </cell>
          <cell r="M190">
            <v>0</v>
          </cell>
          <cell r="N190">
            <v>0</v>
          </cell>
          <cell r="O190">
            <v>19997.342989434375</v>
          </cell>
          <cell r="P190">
            <v>126218.28622425599</v>
          </cell>
          <cell r="Q190">
            <v>0</v>
          </cell>
          <cell r="R190">
            <v>0</v>
          </cell>
          <cell r="S190">
            <v>0</v>
          </cell>
          <cell r="T190">
            <v>0</v>
          </cell>
          <cell r="U190">
            <v>0</v>
          </cell>
          <cell r="V190">
            <v>0</v>
          </cell>
          <cell r="W190">
            <v>0</v>
          </cell>
          <cell r="X190">
            <v>0</v>
          </cell>
        </row>
        <row r="191">
          <cell r="J191">
            <v>0</v>
          </cell>
          <cell r="K191">
            <v>0</v>
          </cell>
          <cell r="L191">
            <v>0</v>
          </cell>
          <cell r="M191">
            <v>0</v>
          </cell>
          <cell r="N191">
            <v>0</v>
          </cell>
          <cell r="O191">
            <v>19997.342989434375</v>
          </cell>
          <cell r="P191">
            <v>168622.67104668444</v>
          </cell>
          <cell r="Q191">
            <v>0</v>
          </cell>
          <cell r="R191">
            <v>0</v>
          </cell>
          <cell r="S191">
            <v>0</v>
          </cell>
          <cell r="T191">
            <v>0</v>
          </cell>
          <cell r="U191">
            <v>0</v>
          </cell>
          <cell r="V191">
            <v>0</v>
          </cell>
          <cell r="W191">
            <v>0</v>
          </cell>
          <cell r="X191">
            <v>0</v>
          </cell>
        </row>
        <row r="192">
          <cell r="J192">
            <v>0</v>
          </cell>
          <cell r="K192">
            <v>0</v>
          </cell>
          <cell r="L192">
            <v>0</v>
          </cell>
          <cell r="M192">
            <v>0</v>
          </cell>
          <cell r="N192">
            <v>0</v>
          </cell>
          <cell r="O192">
            <v>19997.342989434375</v>
          </cell>
          <cell r="P192">
            <v>185970.66415884483</v>
          </cell>
          <cell r="Q192">
            <v>0</v>
          </cell>
          <cell r="R192">
            <v>0</v>
          </cell>
          <cell r="S192">
            <v>0</v>
          </cell>
          <cell r="T192">
            <v>0</v>
          </cell>
          <cell r="U192">
            <v>0</v>
          </cell>
          <cell r="V192">
            <v>0</v>
          </cell>
          <cell r="W192">
            <v>0</v>
          </cell>
          <cell r="X192">
            <v>0</v>
          </cell>
        </row>
        <row r="193">
          <cell r="J193">
            <v>0</v>
          </cell>
          <cell r="K193">
            <v>0</v>
          </cell>
          <cell r="L193">
            <v>0</v>
          </cell>
          <cell r="M193">
            <v>0</v>
          </cell>
          <cell r="N193">
            <v>0</v>
          </cell>
          <cell r="O193">
            <v>19997.342989434375</v>
          </cell>
          <cell r="P193">
            <v>174218.82945081682</v>
          </cell>
          <cell r="Q193">
            <v>0</v>
          </cell>
          <cell r="R193">
            <v>0</v>
          </cell>
          <cell r="S193">
            <v>0</v>
          </cell>
          <cell r="T193">
            <v>0</v>
          </cell>
          <cell r="U193">
            <v>0</v>
          </cell>
          <cell r="V193">
            <v>0</v>
          </cell>
          <cell r="W193">
            <v>0</v>
          </cell>
          <cell r="X193">
            <v>0</v>
          </cell>
        </row>
        <row r="194">
          <cell r="J194">
            <v>0</v>
          </cell>
          <cell r="K194">
            <v>0</v>
          </cell>
          <cell r="L194">
            <v>0</v>
          </cell>
          <cell r="M194">
            <v>0</v>
          </cell>
          <cell r="N194">
            <v>0</v>
          </cell>
          <cell r="O194">
            <v>19997.342989434375</v>
          </cell>
          <cell r="P194">
            <v>166635.39138573044</v>
          </cell>
          <cell r="Q194">
            <v>0</v>
          </cell>
          <cell r="R194">
            <v>0</v>
          </cell>
          <cell r="S194">
            <v>0</v>
          </cell>
          <cell r="T194">
            <v>0</v>
          </cell>
          <cell r="U194">
            <v>0</v>
          </cell>
          <cell r="V194">
            <v>0</v>
          </cell>
          <cell r="W194">
            <v>0</v>
          </cell>
          <cell r="X194">
            <v>0</v>
          </cell>
        </row>
        <row r="195">
          <cell r="J195">
            <v>0</v>
          </cell>
          <cell r="K195">
            <v>0</v>
          </cell>
          <cell r="L195">
            <v>0</v>
          </cell>
          <cell r="M195">
            <v>0</v>
          </cell>
          <cell r="N195">
            <v>0</v>
          </cell>
          <cell r="O195">
            <v>19997.342989434375</v>
          </cell>
          <cell r="P195">
            <v>206461.2107719515</v>
          </cell>
          <cell r="Q195">
            <v>0</v>
          </cell>
          <cell r="R195">
            <v>0</v>
          </cell>
          <cell r="S195">
            <v>0</v>
          </cell>
          <cell r="T195">
            <v>0</v>
          </cell>
          <cell r="U195">
            <v>0</v>
          </cell>
          <cell r="V195">
            <v>0</v>
          </cell>
          <cell r="W195">
            <v>0</v>
          </cell>
          <cell r="X195">
            <v>0</v>
          </cell>
        </row>
        <row r="196">
          <cell r="J196">
            <v>0</v>
          </cell>
          <cell r="K196">
            <v>0</v>
          </cell>
          <cell r="L196">
            <v>0</v>
          </cell>
          <cell r="M196">
            <v>0</v>
          </cell>
          <cell r="N196">
            <v>0</v>
          </cell>
          <cell r="O196">
            <v>19997.342989434375</v>
          </cell>
          <cell r="P196">
            <v>131236.1274207391</v>
          </cell>
          <cell r="Q196">
            <v>0</v>
          </cell>
          <cell r="R196">
            <v>0</v>
          </cell>
          <cell r="S196">
            <v>0</v>
          </cell>
          <cell r="T196">
            <v>0</v>
          </cell>
          <cell r="U196">
            <v>0</v>
          </cell>
          <cell r="V196">
            <v>0</v>
          </cell>
          <cell r="W196">
            <v>0</v>
          </cell>
          <cell r="X196">
            <v>0</v>
          </cell>
        </row>
        <row r="197">
          <cell r="J197">
            <v>0</v>
          </cell>
          <cell r="K197">
            <v>0</v>
          </cell>
          <cell r="L197">
            <v>0</v>
          </cell>
          <cell r="M197">
            <v>0</v>
          </cell>
          <cell r="N197">
            <v>0</v>
          </cell>
          <cell r="O197">
            <v>20497.276564170232</v>
          </cell>
          <cell r="P197">
            <v>126140.89285799081</v>
          </cell>
          <cell r="Q197">
            <v>0</v>
          </cell>
          <cell r="R197">
            <v>0</v>
          </cell>
          <cell r="S197">
            <v>0</v>
          </cell>
          <cell r="T197">
            <v>0</v>
          </cell>
          <cell r="U197">
            <v>0</v>
          </cell>
          <cell r="V197">
            <v>0</v>
          </cell>
          <cell r="W197">
            <v>0</v>
          </cell>
          <cell r="X197">
            <v>0</v>
          </cell>
        </row>
        <row r="198">
          <cell r="J198">
            <v>0</v>
          </cell>
          <cell r="K198">
            <v>0</v>
          </cell>
          <cell r="L198">
            <v>0</v>
          </cell>
          <cell r="M198">
            <v>0</v>
          </cell>
          <cell r="N198">
            <v>0</v>
          </cell>
          <cell r="O198">
            <v>20497.276564170232</v>
          </cell>
          <cell r="P198">
            <v>145600.97608539995</v>
          </cell>
          <cell r="Q198">
            <v>0</v>
          </cell>
          <cell r="R198">
            <v>0</v>
          </cell>
          <cell r="S198">
            <v>0</v>
          </cell>
          <cell r="T198">
            <v>0</v>
          </cell>
          <cell r="U198">
            <v>0</v>
          </cell>
          <cell r="V198">
            <v>0</v>
          </cell>
          <cell r="W198">
            <v>0</v>
          </cell>
          <cell r="X198">
            <v>0</v>
          </cell>
        </row>
        <row r="199">
          <cell r="J199">
            <v>0</v>
          </cell>
          <cell r="K199">
            <v>0</v>
          </cell>
          <cell r="L199">
            <v>0</v>
          </cell>
          <cell r="M199">
            <v>0</v>
          </cell>
          <cell r="N199">
            <v>0</v>
          </cell>
          <cell r="O199">
            <v>20497.276564170232</v>
          </cell>
          <cell r="P199">
            <v>133300.35436620715</v>
          </cell>
          <cell r="Q199">
            <v>0</v>
          </cell>
          <cell r="R199">
            <v>0</v>
          </cell>
          <cell r="S199">
            <v>0</v>
          </cell>
          <cell r="T199">
            <v>0</v>
          </cell>
          <cell r="U199">
            <v>0</v>
          </cell>
          <cell r="V199">
            <v>0</v>
          </cell>
          <cell r="W199">
            <v>0</v>
          </cell>
          <cell r="X199">
            <v>0</v>
          </cell>
        </row>
        <row r="200">
          <cell r="J200">
            <v>0</v>
          </cell>
          <cell r="K200">
            <v>0</v>
          </cell>
          <cell r="L200">
            <v>0</v>
          </cell>
          <cell r="M200">
            <v>0</v>
          </cell>
          <cell r="N200">
            <v>0</v>
          </cell>
          <cell r="O200">
            <v>20497.276564170232</v>
          </cell>
          <cell r="P200">
            <v>124567.75310602484</v>
          </cell>
          <cell r="Q200">
            <v>0</v>
          </cell>
          <cell r="R200">
            <v>0</v>
          </cell>
          <cell r="S200">
            <v>0</v>
          </cell>
          <cell r="T200">
            <v>0</v>
          </cell>
          <cell r="U200">
            <v>0</v>
          </cell>
          <cell r="V200">
            <v>0</v>
          </cell>
          <cell r="W200">
            <v>0</v>
          </cell>
          <cell r="X200">
            <v>0</v>
          </cell>
        </row>
        <row r="201">
          <cell r="J201">
            <v>0</v>
          </cell>
          <cell r="K201">
            <v>0</v>
          </cell>
          <cell r="L201">
            <v>0</v>
          </cell>
          <cell r="M201">
            <v>0</v>
          </cell>
          <cell r="N201">
            <v>0</v>
          </cell>
          <cell r="O201">
            <v>20497.276564170232</v>
          </cell>
          <cell r="P201">
            <v>66814.259708866564</v>
          </cell>
          <cell r="Q201">
            <v>0</v>
          </cell>
          <cell r="R201">
            <v>0</v>
          </cell>
          <cell r="S201">
            <v>0</v>
          </cell>
          <cell r="T201">
            <v>0</v>
          </cell>
          <cell r="U201">
            <v>0</v>
          </cell>
          <cell r="V201">
            <v>0</v>
          </cell>
          <cell r="W201">
            <v>0</v>
          </cell>
          <cell r="X201">
            <v>0</v>
          </cell>
        </row>
        <row r="202">
          <cell r="J202">
            <v>0</v>
          </cell>
          <cell r="K202">
            <v>0</v>
          </cell>
          <cell r="L202">
            <v>0</v>
          </cell>
          <cell r="M202">
            <v>0</v>
          </cell>
          <cell r="N202">
            <v>0</v>
          </cell>
          <cell r="O202">
            <v>20497.276564170232</v>
          </cell>
          <cell r="P202">
            <v>132651.39110334378</v>
          </cell>
          <cell r="Q202">
            <v>0</v>
          </cell>
          <cell r="R202">
            <v>0</v>
          </cell>
          <cell r="S202">
            <v>0</v>
          </cell>
          <cell r="T202">
            <v>0</v>
          </cell>
          <cell r="U202">
            <v>0</v>
          </cell>
          <cell r="V202">
            <v>0</v>
          </cell>
          <cell r="W202">
            <v>0</v>
          </cell>
          <cell r="X202">
            <v>0</v>
          </cell>
        </row>
        <row r="203">
          <cell r="J203">
            <v>0</v>
          </cell>
          <cell r="K203">
            <v>0</v>
          </cell>
          <cell r="L203">
            <v>0</v>
          </cell>
          <cell r="M203">
            <v>0</v>
          </cell>
          <cell r="N203">
            <v>0</v>
          </cell>
          <cell r="O203">
            <v>20497.276564170232</v>
          </cell>
          <cell r="P203">
            <v>176878.12822898361</v>
          </cell>
          <cell r="Q203">
            <v>0</v>
          </cell>
          <cell r="R203">
            <v>0</v>
          </cell>
          <cell r="S203">
            <v>0</v>
          </cell>
          <cell r="T203">
            <v>0</v>
          </cell>
          <cell r="U203">
            <v>0</v>
          </cell>
          <cell r="V203">
            <v>0</v>
          </cell>
          <cell r="W203">
            <v>0</v>
          </cell>
          <cell r="X203">
            <v>0</v>
          </cell>
        </row>
        <row r="204">
          <cell r="J204">
            <v>0</v>
          </cell>
          <cell r="K204">
            <v>0</v>
          </cell>
          <cell r="L204">
            <v>0</v>
          </cell>
          <cell r="M204">
            <v>0</v>
          </cell>
          <cell r="N204">
            <v>0</v>
          </cell>
          <cell r="O204">
            <v>20497.276564170232</v>
          </cell>
          <cell r="P204">
            <v>190712.33356214123</v>
          </cell>
          <cell r="Q204">
            <v>0</v>
          </cell>
          <cell r="R204">
            <v>0</v>
          </cell>
          <cell r="S204">
            <v>0</v>
          </cell>
          <cell r="T204">
            <v>0</v>
          </cell>
          <cell r="U204">
            <v>0</v>
          </cell>
          <cell r="V204">
            <v>0</v>
          </cell>
          <cell r="W204">
            <v>0</v>
          </cell>
          <cell r="X204">
            <v>0</v>
          </cell>
        </row>
        <row r="205">
          <cell r="J205">
            <v>0</v>
          </cell>
          <cell r="K205">
            <v>0</v>
          </cell>
          <cell r="L205">
            <v>0</v>
          </cell>
          <cell r="M205">
            <v>0</v>
          </cell>
          <cell r="N205">
            <v>0</v>
          </cell>
          <cell r="O205">
            <v>20497.276564170232</v>
          </cell>
          <cell r="P205">
            <v>183042.86404549232</v>
          </cell>
          <cell r="Q205">
            <v>0</v>
          </cell>
          <cell r="R205">
            <v>0</v>
          </cell>
          <cell r="S205">
            <v>0</v>
          </cell>
          <cell r="T205">
            <v>0</v>
          </cell>
          <cell r="U205">
            <v>0</v>
          </cell>
          <cell r="V205">
            <v>0</v>
          </cell>
          <cell r="W205">
            <v>0</v>
          </cell>
          <cell r="X205">
            <v>0</v>
          </cell>
        </row>
        <row r="206">
          <cell r="J206">
            <v>0</v>
          </cell>
          <cell r="K206">
            <v>0</v>
          </cell>
          <cell r="L206">
            <v>0</v>
          </cell>
          <cell r="M206">
            <v>0</v>
          </cell>
          <cell r="N206">
            <v>0</v>
          </cell>
          <cell r="O206">
            <v>20497.276564170232</v>
          </cell>
          <cell r="P206">
            <v>177171.01783159387</v>
          </cell>
          <cell r="Q206">
            <v>0</v>
          </cell>
          <cell r="R206">
            <v>0</v>
          </cell>
          <cell r="S206">
            <v>0</v>
          </cell>
          <cell r="T206">
            <v>0</v>
          </cell>
          <cell r="U206">
            <v>0</v>
          </cell>
          <cell r="V206">
            <v>0</v>
          </cell>
          <cell r="W206">
            <v>0</v>
          </cell>
          <cell r="X206">
            <v>0</v>
          </cell>
        </row>
        <row r="207">
          <cell r="J207">
            <v>0</v>
          </cell>
          <cell r="K207">
            <v>0</v>
          </cell>
          <cell r="L207">
            <v>0</v>
          </cell>
          <cell r="M207">
            <v>0</v>
          </cell>
          <cell r="N207">
            <v>0</v>
          </cell>
          <cell r="O207">
            <v>20497.276564170232</v>
          </cell>
          <cell r="P207">
            <v>218019.83161032316</v>
          </cell>
          <cell r="Q207">
            <v>0</v>
          </cell>
          <cell r="R207">
            <v>0</v>
          </cell>
          <cell r="S207">
            <v>0</v>
          </cell>
          <cell r="T207">
            <v>0</v>
          </cell>
          <cell r="U207">
            <v>0</v>
          </cell>
          <cell r="V207">
            <v>0</v>
          </cell>
          <cell r="W207">
            <v>0</v>
          </cell>
          <cell r="X207">
            <v>0</v>
          </cell>
        </row>
        <row r="208">
          <cell r="J208">
            <v>0</v>
          </cell>
          <cell r="K208">
            <v>0</v>
          </cell>
          <cell r="L208">
            <v>0</v>
          </cell>
          <cell r="M208">
            <v>0</v>
          </cell>
          <cell r="N208">
            <v>0</v>
          </cell>
          <cell r="O208">
            <v>20497.276564170232</v>
          </cell>
          <cell r="P208">
            <v>137380.41259399953</v>
          </cell>
          <cell r="Q208">
            <v>0</v>
          </cell>
          <cell r="R208">
            <v>0</v>
          </cell>
          <cell r="S208">
            <v>0</v>
          </cell>
          <cell r="T208">
            <v>0</v>
          </cell>
          <cell r="U208">
            <v>0</v>
          </cell>
          <cell r="V208">
            <v>0</v>
          </cell>
          <cell r="W208">
            <v>0</v>
          </cell>
          <cell r="X208">
            <v>0</v>
          </cell>
        </row>
        <row r="209">
          <cell r="J209">
            <v>0</v>
          </cell>
          <cell r="K209">
            <v>59859.315359999986</v>
          </cell>
          <cell r="L209">
            <v>526059.77935319999</v>
          </cell>
          <cell r="M209">
            <v>246056.32034999999</v>
          </cell>
          <cell r="N209">
            <v>27339.59115</v>
          </cell>
          <cell r="O209">
            <v>21009.708478274486</v>
          </cell>
          <cell r="P209">
            <v>132693.45878556452</v>
          </cell>
          <cell r="Q209">
            <v>0</v>
          </cell>
          <cell r="R209">
            <v>475409.87849999999</v>
          </cell>
          <cell r="S209">
            <v>0</v>
          </cell>
          <cell r="T209">
            <v>0</v>
          </cell>
          <cell r="U209">
            <v>67341.72977999998</v>
          </cell>
          <cell r="V209">
            <v>624695.9879819249</v>
          </cell>
          <cell r="W209">
            <v>259726.11592499996</v>
          </cell>
          <cell r="X209">
            <v>28858.457324999996</v>
          </cell>
        </row>
        <row r="210">
          <cell r="J210">
            <v>0</v>
          </cell>
          <cell r="K210">
            <v>0</v>
          </cell>
          <cell r="L210">
            <v>0</v>
          </cell>
          <cell r="M210">
            <v>0</v>
          </cell>
          <cell r="N210">
            <v>0</v>
          </cell>
          <cell r="O210">
            <v>21009.708478274486</v>
          </cell>
          <cell r="P210">
            <v>153944.28966429274</v>
          </cell>
          <cell r="Q210">
            <v>0</v>
          </cell>
          <cell r="R210">
            <v>0</v>
          </cell>
          <cell r="S210">
            <v>0</v>
          </cell>
          <cell r="T210">
            <v>0</v>
          </cell>
          <cell r="U210">
            <v>0</v>
          </cell>
          <cell r="V210">
            <v>0</v>
          </cell>
          <cell r="W210">
            <v>0</v>
          </cell>
          <cell r="X210">
            <v>0</v>
          </cell>
        </row>
        <row r="211">
          <cell r="J211">
            <v>0</v>
          </cell>
          <cell r="K211">
            <v>0</v>
          </cell>
          <cell r="L211">
            <v>0</v>
          </cell>
          <cell r="M211">
            <v>0</v>
          </cell>
          <cell r="N211">
            <v>0</v>
          </cell>
          <cell r="O211">
            <v>21009.708478274486</v>
          </cell>
          <cell r="P211">
            <v>137749.77080308821</v>
          </cell>
          <cell r="Q211">
            <v>0</v>
          </cell>
          <cell r="R211">
            <v>0</v>
          </cell>
          <cell r="S211">
            <v>0</v>
          </cell>
          <cell r="T211">
            <v>0</v>
          </cell>
          <cell r="U211">
            <v>0</v>
          </cell>
          <cell r="V211">
            <v>0</v>
          </cell>
          <cell r="W211">
            <v>0</v>
          </cell>
          <cell r="X211">
            <v>0</v>
          </cell>
        </row>
        <row r="212">
          <cell r="J212">
            <v>0</v>
          </cell>
          <cell r="K212">
            <v>0</v>
          </cell>
          <cell r="L212">
            <v>0</v>
          </cell>
          <cell r="M212">
            <v>0</v>
          </cell>
          <cell r="N212">
            <v>0</v>
          </cell>
          <cell r="O212">
            <v>21009.708478274486</v>
          </cell>
          <cell r="P212">
            <v>130846.38403809947</v>
          </cell>
          <cell r="Q212">
            <v>0</v>
          </cell>
          <cell r="R212">
            <v>0</v>
          </cell>
          <cell r="S212">
            <v>0</v>
          </cell>
          <cell r="T212">
            <v>0</v>
          </cell>
          <cell r="U212">
            <v>0</v>
          </cell>
          <cell r="V212">
            <v>0</v>
          </cell>
          <cell r="W212">
            <v>0</v>
          </cell>
          <cell r="X212">
            <v>0</v>
          </cell>
        </row>
        <row r="213">
          <cell r="J213">
            <v>0</v>
          </cell>
          <cell r="K213">
            <v>0</v>
          </cell>
          <cell r="L213">
            <v>0</v>
          </cell>
          <cell r="M213">
            <v>0</v>
          </cell>
          <cell r="N213">
            <v>0</v>
          </cell>
          <cell r="O213">
            <v>21009.708478274486</v>
          </cell>
          <cell r="P213">
            <v>69793.119729793121</v>
          </cell>
          <cell r="Q213">
            <v>0</v>
          </cell>
          <cell r="R213">
            <v>0</v>
          </cell>
          <cell r="S213">
            <v>0</v>
          </cell>
          <cell r="T213">
            <v>0</v>
          </cell>
          <cell r="U213">
            <v>0</v>
          </cell>
          <cell r="V213">
            <v>0</v>
          </cell>
          <cell r="W213">
            <v>0</v>
          </cell>
          <cell r="X213">
            <v>0</v>
          </cell>
        </row>
        <row r="214">
          <cell r="J214">
            <v>0</v>
          </cell>
          <cell r="K214">
            <v>0</v>
          </cell>
          <cell r="L214">
            <v>0</v>
          </cell>
          <cell r="M214">
            <v>0</v>
          </cell>
          <cell r="N214">
            <v>0</v>
          </cell>
          <cell r="O214">
            <v>21009.708478274486</v>
          </cell>
          <cell r="P214">
            <v>141627.36638992964</v>
          </cell>
          <cell r="Q214">
            <v>0</v>
          </cell>
          <cell r="R214">
            <v>0</v>
          </cell>
          <cell r="S214">
            <v>0</v>
          </cell>
          <cell r="T214">
            <v>0</v>
          </cell>
          <cell r="U214">
            <v>0</v>
          </cell>
          <cell r="V214">
            <v>0</v>
          </cell>
          <cell r="W214">
            <v>0</v>
          </cell>
          <cell r="X214">
            <v>0</v>
          </cell>
        </row>
        <row r="215">
          <cell r="J215">
            <v>0</v>
          </cell>
          <cell r="K215">
            <v>0</v>
          </cell>
          <cell r="L215">
            <v>0</v>
          </cell>
          <cell r="M215">
            <v>0</v>
          </cell>
          <cell r="N215">
            <v>0</v>
          </cell>
          <cell r="O215">
            <v>21009.708478274486</v>
          </cell>
          <cell r="P215">
            <v>189468.93414780474</v>
          </cell>
          <cell r="Q215">
            <v>0</v>
          </cell>
          <cell r="R215">
            <v>0</v>
          </cell>
          <cell r="S215">
            <v>0</v>
          </cell>
          <cell r="T215">
            <v>0</v>
          </cell>
          <cell r="U215">
            <v>0</v>
          </cell>
          <cell r="V215">
            <v>0</v>
          </cell>
          <cell r="W215">
            <v>0</v>
          </cell>
          <cell r="X215">
            <v>0</v>
          </cell>
        </row>
        <row r="216">
          <cell r="J216">
            <v>0</v>
          </cell>
          <cell r="K216">
            <v>0</v>
          </cell>
          <cell r="L216">
            <v>0</v>
          </cell>
          <cell r="M216">
            <v>0</v>
          </cell>
          <cell r="N216">
            <v>0</v>
          </cell>
          <cell r="O216">
            <v>21009.708478274486</v>
          </cell>
          <cell r="P216">
            <v>205321.53365364517</v>
          </cell>
          <cell r="Q216">
            <v>0</v>
          </cell>
          <cell r="R216">
            <v>0</v>
          </cell>
          <cell r="S216">
            <v>0</v>
          </cell>
          <cell r="T216">
            <v>0</v>
          </cell>
          <cell r="U216">
            <v>0</v>
          </cell>
          <cell r="V216">
            <v>0</v>
          </cell>
          <cell r="W216">
            <v>0</v>
          </cell>
          <cell r="X216">
            <v>0</v>
          </cell>
        </row>
        <row r="217">
          <cell r="J217">
            <v>0</v>
          </cell>
          <cell r="K217">
            <v>0</v>
          </cell>
          <cell r="L217">
            <v>0</v>
          </cell>
          <cell r="M217">
            <v>0</v>
          </cell>
          <cell r="N217">
            <v>0</v>
          </cell>
          <cell r="O217">
            <v>21009.708478274486</v>
          </cell>
          <cell r="P217">
            <v>195945.73884647241</v>
          </cell>
          <cell r="Q217">
            <v>0</v>
          </cell>
          <cell r="R217">
            <v>0</v>
          </cell>
          <cell r="S217">
            <v>0</v>
          </cell>
          <cell r="T217">
            <v>0</v>
          </cell>
          <cell r="U217">
            <v>0</v>
          </cell>
          <cell r="V217">
            <v>0</v>
          </cell>
          <cell r="W217">
            <v>0</v>
          </cell>
          <cell r="X217">
            <v>0</v>
          </cell>
        </row>
        <row r="218">
          <cell r="J218">
            <v>0</v>
          </cell>
          <cell r="K218">
            <v>0</v>
          </cell>
          <cell r="L218">
            <v>0</v>
          </cell>
          <cell r="M218">
            <v>0</v>
          </cell>
          <cell r="N218">
            <v>0</v>
          </cell>
          <cell r="O218">
            <v>21009.708478274486</v>
          </cell>
          <cell r="P218">
            <v>190205.85027538647</v>
          </cell>
          <cell r="Q218">
            <v>0</v>
          </cell>
          <cell r="R218">
            <v>0</v>
          </cell>
          <cell r="S218">
            <v>0</v>
          </cell>
          <cell r="T218">
            <v>0</v>
          </cell>
          <cell r="U218">
            <v>0</v>
          </cell>
          <cell r="V218">
            <v>0</v>
          </cell>
          <cell r="W218">
            <v>0</v>
          </cell>
          <cell r="X218">
            <v>0</v>
          </cell>
        </row>
        <row r="219">
          <cell r="J219">
            <v>0</v>
          </cell>
          <cell r="K219">
            <v>0</v>
          </cell>
          <cell r="L219">
            <v>0</v>
          </cell>
          <cell r="M219">
            <v>0</v>
          </cell>
          <cell r="N219">
            <v>0</v>
          </cell>
          <cell r="O219">
            <v>21009.708478274486</v>
          </cell>
          <cell r="P219">
            <v>242454.89032474428</v>
          </cell>
          <cell r="Q219">
            <v>0</v>
          </cell>
          <cell r="R219">
            <v>0</v>
          </cell>
          <cell r="S219">
            <v>0</v>
          </cell>
          <cell r="T219">
            <v>0</v>
          </cell>
          <cell r="U219">
            <v>0</v>
          </cell>
          <cell r="V219">
            <v>0</v>
          </cell>
          <cell r="W219">
            <v>0</v>
          </cell>
          <cell r="X219">
            <v>0</v>
          </cell>
        </row>
        <row r="220">
          <cell r="J220">
            <v>0</v>
          </cell>
          <cell r="K220">
            <v>0</v>
          </cell>
          <cell r="L220">
            <v>0</v>
          </cell>
          <cell r="M220">
            <v>0</v>
          </cell>
          <cell r="N220">
            <v>0</v>
          </cell>
          <cell r="O220">
            <v>21009.708478274486</v>
          </cell>
          <cell r="P220">
            <v>145452.48915658137</v>
          </cell>
          <cell r="Q220">
            <v>0</v>
          </cell>
          <cell r="R220">
            <v>0</v>
          </cell>
          <cell r="S220">
            <v>0</v>
          </cell>
          <cell r="T220">
            <v>0</v>
          </cell>
          <cell r="U220">
            <v>0</v>
          </cell>
          <cell r="V220">
            <v>0</v>
          </cell>
          <cell r="W220">
            <v>0</v>
          </cell>
          <cell r="X220">
            <v>0</v>
          </cell>
        </row>
        <row r="221">
          <cell r="J221">
            <v>0</v>
          </cell>
          <cell r="K221">
            <v>0</v>
          </cell>
          <cell r="L221">
            <v>0</v>
          </cell>
          <cell r="M221">
            <v>0</v>
          </cell>
          <cell r="N221">
            <v>0</v>
          </cell>
          <cell r="O221">
            <v>21534.951190231346</v>
          </cell>
          <cell r="P221">
            <v>138130.14567626637</v>
          </cell>
          <cell r="Q221">
            <v>0</v>
          </cell>
          <cell r="R221">
            <v>0</v>
          </cell>
          <cell r="S221">
            <v>0</v>
          </cell>
          <cell r="T221">
            <v>0</v>
          </cell>
          <cell r="U221">
            <v>0</v>
          </cell>
          <cell r="V221">
            <v>0</v>
          </cell>
          <cell r="W221">
            <v>0</v>
          </cell>
          <cell r="X221">
            <v>0</v>
          </cell>
        </row>
        <row r="222">
          <cell r="J222">
            <v>0</v>
          </cell>
          <cell r="K222">
            <v>0</v>
          </cell>
          <cell r="L222">
            <v>0</v>
          </cell>
          <cell r="M222">
            <v>0</v>
          </cell>
          <cell r="N222">
            <v>0</v>
          </cell>
          <cell r="O222">
            <v>21534.951190231346</v>
          </cell>
          <cell r="P222">
            <v>166105.35548583898</v>
          </cell>
          <cell r="Q222">
            <v>0</v>
          </cell>
          <cell r="R222">
            <v>0</v>
          </cell>
          <cell r="S222">
            <v>0</v>
          </cell>
          <cell r="T222">
            <v>0</v>
          </cell>
          <cell r="U222">
            <v>0</v>
          </cell>
          <cell r="V222">
            <v>0</v>
          </cell>
          <cell r="W222">
            <v>0</v>
          </cell>
          <cell r="X222">
            <v>0</v>
          </cell>
        </row>
        <row r="223">
          <cell r="J223">
            <v>0</v>
          </cell>
          <cell r="K223">
            <v>0</v>
          </cell>
          <cell r="L223">
            <v>0</v>
          </cell>
          <cell r="M223">
            <v>0</v>
          </cell>
          <cell r="N223">
            <v>0</v>
          </cell>
          <cell r="O223">
            <v>21534.951190231346</v>
          </cell>
          <cell r="P223">
            <v>146911.87119870397</v>
          </cell>
          <cell r="Q223">
            <v>0</v>
          </cell>
          <cell r="R223">
            <v>0</v>
          </cell>
          <cell r="S223">
            <v>0</v>
          </cell>
          <cell r="T223">
            <v>0</v>
          </cell>
          <cell r="U223">
            <v>0</v>
          </cell>
          <cell r="V223">
            <v>0</v>
          </cell>
          <cell r="W223">
            <v>0</v>
          </cell>
          <cell r="X223">
            <v>0</v>
          </cell>
        </row>
        <row r="224">
          <cell r="J224">
            <v>0</v>
          </cell>
          <cell r="K224">
            <v>0</v>
          </cell>
          <cell r="L224">
            <v>0</v>
          </cell>
          <cell r="M224">
            <v>0</v>
          </cell>
          <cell r="N224">
            <v>0</v>
          </cell>
          <cell r="O224">
            <v>21534.951190231346</v>
          </cell>
          <cell r="P224">
            <v>136567.44237402661</v>
          </cell>
          <cell r="Q224">
            <v>0</v>
          </cell>
          <cell r="R224">
            <v>0</v>
          </cell>
          <cell r="S224">
            <v>0</v>
          </cell>
          <cell r="T224">
            <v>0</v>
          </cell>
          <cell r="U224">
            <v>0</v>
          </cell>
          <cell r="V224">
            <v>0</v>
          </cell>
          <cell r="W224">
            <v>0</v>
          </cell>
          <cell r="X224">
            <v>0</v>
          </cell>
        </row>
        <row r="225">
          <cell r="J225">
            <v>0</v>
          </cell>
          <cell r="K225">
            <v>0</v>
          </cell>
          <cell r="L225">
            <v>0</v>
          </cell>
          <cell r="M225">
            <v>0</v>
          </cell>
          <cell r="N225">
            <v>0</v>
          </cell>
          <cell r="O225">
            <v>21534.951190231346</v>
          </cell>
          <cell r="P225">
            <v>75121.266730432966</v>
          </cell>
          <cell r="Q225">
            <v>0</v>
          </cell>
          <cell r="R225">
            <v>0</v>
          </cell>
          <cell r="S225">
            <v>0</v>
          </cell>
          <cell r="T225">
            <v>0</v>
          </cell>
          <cell r="U225">
            <v>0</v>
          </cell>
          <cell r="V225">
            <v>0</v>
          </cell>
          <cell r="W225">
            <v>0</v>
          </cell>
          <cell r="X225">
            <v>0</v>
          </cell>
        </row>
        <row r="226">
          <cell r="J226">
            <v>0</v>
          </cell>
          <cell r="K226">
            <v>0</v>
          </cell>
          <cell r="L226">
            <v>0</v>
          </cell>
          <cell r="M226">
            <v>0</v>
          </cell>
          <cell r="N226">
            <v>0</v>
          </cell>
          <cell r="O226">
            <v>21534.951190231346</v>
          </cell>
          <cell r="P226">
            <v>152519.91835235525</v>
          </cell>
          <cell r="Q226">
            <v>0</v>
          </cell>
          <cell r="R226">
            <v>0</v>
          </cell>
          <cell r="S226">
            <v>0</v>
          </cell>
          <cell r="T226">
            <v>0</v>
          </cell>
          <cell r="U226">
            <v>0</v>
          </cell>
          <cell r="V226">
            <v>0</v>
          </cell>
          <cell r="W226">
            <v>0</v>
          </cell>
          <cell r="X226">
            <v>0</v>
          </cell>
        </row>
        <row r="227">
          <cell r="J227">
            <v>0</v>
          </cell>
          <cell r="K227">
            <v>0</v>
          </cell>
          <cell r="L227">
            <v>0</v>
          </cell>
          <cell r="M227">
            <v>0</v>
          </cell>
          <cell r="N227">
            <v>0</v>
          </cell>
          <cell r="O227">
            <v>21534.951190231346</v>
          </cell>
          <cell r="P227">
            <v>201888.06315583902</v>
          </cell>
          <cell r="Q227">
            <v>0</v>
          </cell>
          <cell r="R227">
            <v>0</v>
          </cell>
          <cell r="S227">
            <v>0</v>
          </cell>
          <cell r="T227">
            <v>0</v>
          </cell>
          <cell r="U227">
            <v>0</v>
          </cell>
          <cell r="V227">
            <v>0</v>
          </cell>
          <cell r="W227">
            <v>0</v>
          </cell>
          <cell r="X227">
            <v>0</v>
          </cell>
        </row>
        <row r="228">
          <cell r="J228">
            <v>0</v>
          </cell>
          <cell r="K228">
            <v>0</v>
          </cell>
          <cell r="L228">
            <v>0</v>
          </cell>
          <cell r="M228">
            <v>0</v>
          </cell>
          <cell r="N228">
            <v>0</v>
          </cell>
          <cell r="O228">
            <v>21534.951190231346</v>
          </cell>
          <cell r="P228">
            <v>222067.11131427551</v>
          </cell>
          <cell r="Q228">
            <v>0</v>
          </cell>
          <cell r="R228">
            <v>0</v>
          </cell>
          <cell r="S228">
            <v>0</v>
          </cell>
          <cell r="T228">
            <v>0</v>
          </cell>
          <cell r="U228">
            <v>0</v>
          </cell>
          <cell r="V228">
            <v>0</v>
          </cell>
          <cell r="W228">
            <v>0</v>
          </cell>
          <cell r="X228">
            <v>0</v>
          </cell>
        </row>
        <row r="229">
          <cell r="J229">
            <v>0</v>
          </cell>
          <cell r="K229">
            <v>0</v>
          </cell>
          <cell r="L229">
            <v>0</v>
          </cell>
          <cell r="M229">
            <v>0</v>
          </cell>
          <cell r="N229">
            <v>0</v>
          </cell>
          <cell r="O229">
            <v>21534.951190231346</v>
          </cell>
          <cell r="P229">
            <v>209016.26396962497</v>
          </cell>
          <cell r="Q229">
            <v>0</v>
          </cell>
          <cell r="R229">
            <v>0</v>
          </cell>
          <cell r="S229">
            <v>0</v>
          </cell>
          <cell r="T229">
            <v>0</v>
          </cell>
          <cell r="U229">
            <v>0</v>
          </cell>
          <cell r="V229">
            <v>0</v>
          </cell>
          <cell r="W229">
            <v>0</v>
          </cell>
          <cell r="X229">
            <v>0</v>
          </cell>
        </row>
        <row r="230">
          <cell r="J230">
            <v>0</v>
          </cell>
          <cell r="K230">
            <v>0</v>
          </cell>
          <cell r="L230">
            <v>0</v>
          </cell>
          <cell r="M230">
            <v>0</v>
          </cell>
          <cell r="N230">
            <v>0</v>
          </cell>
          <cell r="O230">
            <v>21534.951190231346</v>
          </cell>
          <cell r="P230">
            <v>206389.24242009493</v>
          </cell>
          <cell r="Q230">
            <v>0</v>
          </cell>
          <cell r="R230">
            <v>0</v>
          </cell>
          <cell r="S230">
            <v>0</v>
          </cell>
          <cell r="T230">
            <v>0</v>
          </cell>
          <cell r="U230">
            <v>0</v>
          </cell>
          <cell r="V230">
            <v>0</v>
          </cell>
          <cell r="W230">
            <v>0</v>
          </cell>
          <cell r="X230">
            <v>0</v>
          </cell>
        </row>
        <row r="231">
          <cell r="J231">
            <v>0</v>
          </cell>
          <cell r="K231">
            <v>0</v>
          </cell>
          <cell r="L231">
            <v>0</v>
          </cell>
          <cell r="M231">
            <v>0</v>
          </cell>
          <cell r="N231">
            <v>0</v>
          </cell>
          <cell r="O231">
            <v>21534.951190231346</v>
          </cell>
          <cell r="P231">
            <v>266186.98179707926</v>
          </cell>
          <cell r="Q231">
            <v>0</v>
          </cell>
          <cell r="R231">
            <v>0</v>
          </cell>
          <cell r="S231">
            <v>0</v>
          </cell>
          <cell r="T231">
            <v>0</v>
          </cell>
          <cell r="U231">
            <v>0</v>
          </cell>
          <cell r="V231">
            <v>0</v>
          </cell>
          <cell r="W231">
            <v>0</v>
          </cell>
          <cell r="X231">
            <v>0</v>
          </cell>
        </row>
        <row r="232">
          <cell r="J232">
            <v>0</v>
          </cell>
          <cell r="K232">
            <v>0</v>
          </cell>
          <cell r="L232">
            <v>0</v>
          </cell>
          <cell r="M232">
            <v>0</v>
          </cell>
          <cell r="N232">
            <v>0</v>
          </cell>
          <cell r="O232">
            <v>21534.951190231346</v>
          </cell>
          <cell r="P232">
            <v>154108.99838275666</v>
          </cell>
          <cell r="Q232">
            <v>0</v>
          </cell>
          <cell r="R232">
            <v>0</v>
          </cell>
          <cell r="S232">
            <v>0</v>
          </cell>
          <cell r="T232">
            <v>0</v>
          </cell>
          <cell r="U232">
            <v>0</v>
          </cell>
          <cell r="V232">
            <v>0</v>
          </cell>
          <cell r="W232">
            <v>0</v>
          </cell>
          <cell r="X232">
            <v>0</v>
          </cell>
        </row>
        <row r="233">
          <cell r="J233">
            <v>0</v>
          </cell>
          <cell r="K233">
            <v>0</v>
          </cell>
          <cell r="L233">
            <v>0</v>
          </cell>
          <cell r="M233">
            <v>0</v>
          </cell>
          <cell r="N233">
            <v>0</v>
          </cell>
          <cell r="O233">
            <v>22073.324969987127</v>
          </cell>
          <cell r="P233">
            <v>141583.59203281347</v>
          </cell>
          <cell r="Q233">
            <v>0</v>
          </cell>
          <cell r="R233">
            <v>0</v>
          </cell>
          <cell r="S233">
            <v>0</v>
          </cell>
          <cell r="T233">
            <v>0</v>
          </cell>
          <cell r="U233">
            <v>0</v>
          </cell>
          <cell r="V233">
            <v>0</v>
          </cell>
          <cell r="W233">
            <v>0</v>
          </cell>
          <cell r="X233">
            <v>0</v>
          </cell>
        </row>
      </sheetData>
      <sheetData sheetId="1"/>
      <sheetData sheetId="2"/>
      <sheetData sheetId="3"/>
      <sheetData sheetId="4"/>
      <sheetData sheetId="5"/>
      <sheetData sheetId="6"/>
      <sheetData sheetId="7"/>
      <sheetData sheetId="8" refreshError="1"/>
      <sheetData sheetId="9"/>
      <sheetData sheetId="10"/>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oad Source Data"/>
    </sheetNames>
    <sheetDataSet>
      <sheetData sheetId="0" refreshError="1">
        <row r="3">
          <cell r="E3" t="str">
            <v>PAGE 3.02</v>
          </cell>
          <cell r="AJ3" t="str">
            <v>PAGE 2.16</v>
          </cell>
        </row>
        <row r="4">
          <cell r="AF4" t="str">
            <v>PUGET SOUND ENERGY-ELECTRIC ONLY</v>
          </cell>
        </row>
        <row r="5">
          <cell r="AF5" t="str">
            <v>MERGER COST RESTATEMENT</v>
          </cell>
        </row>
        <row r="6">
          <cell r="AF6" t="str">
            <v>FOR THE TWELVE MONTHS ENDED JUNE 30, 2001</v>
          </cell>
        </row>
        <row r="7">
          <cell r="AF7" t="str">
            <v>GENERAL RATE INCREASE</v>
          </cell>
        </row>
        <row r="9">
          <cell r="AF9" t="str">
            <v>LINE</v>
          </cell>
        </row>
        <row r="10">
          <cell r="AF10" t="str">
            <v>NO.</v>
          </cell>
          <cell r="AG10" t="str">
            <v>DESCRIPTION</v>
          </cell>
          <cell r="AH10" t="str">
            <v>ACTUAL</v>
          </cell>
          <cell r="AI10" t="str">
            <v>RESTATED</v>
          </cell>
          <cell r="AJ10" t="str">
            <v>ADJUSTMENT</v>
          </cell>
        </row>
        <row r="12">
          <cell r="AF12">
            <v>1</v>
          </cell>
          <cell r="AG12" t="str">
            <v>OPERATING EXPENSES</v>
          </cell>
        </row>
        <row r="13">
          <cell r="AF13">
            <v>2</v>
          </cell>
          <cell r="AG13" t="str">
            <v>MERGER COSTS AMORTIZED</v>
          </cell>
          <cell r="AH13">
            <v>0</v>
          </cell>
          <cell r="AI13">
            <v>8524719.8499999996</v>
          </cell>
          <cell r="AJ13">
            <v>8524719.8499999996</v>
          </cell>
        </row>
        <row r="14">
          <cell r="AF14">
            <v>3</v>
          </cell>
        </row>
        <row r="15">
          <cell r="AF15">
            <v>4</v>
          </cell>
        </row>
        <row r="16">
          <cell r="AF16">
            <v>5</v>
          </cell>
        </row>
        <row r="17">
          <cell r="AF17">
            <v>6</v>
          </cell>
        </row>
        <row r="18">
          <cell r="AF18">
            <v>7</v>
          </cell>
          <cell r="AG18" t="str">
            <v>SUBTOTAL MERGER COSTS EXPENSED</v>
          </cell>
          <cell r="AH18">
            <v>0</v>
          </cell>
          <cell r="AI18">
            <v>8524719.8499999996</v>
          </cell>
          <cell r="AJ18">
            <v>8524719.8499999996</v>
          </cell>
        </row>
        <row r="19">
          <cell r="AF19">
            <v>8</v>
          </cell>
        </row>
        <row r="20">
          <cell r="AF20">
            <v>9</v>
          </cell>
        </row>
        <row r="21">
          <cell r="AF21">
            <v>10</v>
          </cell>
        </row>
        <row r="22">
          <cell r="AF22">
            <v>11</v>
          </cell>
        </row>
        <row r="23">
          <cell r="AF23">
            <v>12</v>
          </cell>
        </row>
        <row r="24">
          <cell r="AF24">
            <v>13</v>
          </cell>
          <cell r="AG24" t="str">
            <v>INCREASE(DECREASE) INCOME</v>
          </cell>
          <cell r="AJ24">
            <v>-8524719.8499999996</v>
          </cell>
        </row>
        <row r="25">
          <cell r="AF25">
            <v>14</v>
          </cell>
          <cell r="AG25" t="str">
            <v>INCREASE(DECREASE) FIT@</v>
          </cell>
          <cell r="AH25">
            <v>0.35</v>
          </cell>
          <cell r="AJ25">
            <v>-2983651.9474999998</v>
          </cell>
        </row>
        <row r="26">
          <cell r="AF26">
            <v>15</v>
          </cell>
        </row>
        <row r="27">
          <cell r="AF27">
            <v>16</v>
          </cell>
          <cell r="AG27" t="str">
            <v>INCREASE (DECREASE) NOI</v>
          </cell>
          <cell r="AJ27">
            <v>-5541067.9024999999</v>
          </cell>
        </row>
      </sheetData>
      <sheetData sheetId="1" refreshError="1"/>
      <sheetData sheetId="2" refreshError="1"/>
      <sheetData sheetId="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dC"/>
      <sheetName val="EVNT1"/>
      <sheetName val="EVNT2"/>
      <sheetName val="Own1"/>
      <sheetName val="Own2"/>
      <sheetName val="WECo1"/>
      <sheetName val="WECo2"/>
      <sheetName val="DuelOuts"/>
    </sheetNames>
    <sheetDataSet>
      <sheetData sheetId="0" refreshError="1">
        <row r="5">
          <cell r="A5">
            <v>37257</v>
          </cell>
          <cell r="B5">
            <v>21.253333333333334</v>
          </cell>
        </row>
        <row r="6">
          <cell r="A6">
            <v>37258</v>
          </cell>
          <cell r="B6">
            <v>24.143333333333334</v>
          </cell>
        </row>
        <row r="7">
          <cell r="A7">
            <v>37259</v>
          </cell>
          <cell r="B7">
            <v>21.669999999999998</v>
          </cell>
        </row>
        <row r="8">
          <cell r="A8">
            <v>37260</v>
          </cell>
          <cell r="B8">
            <v>18.506666666666664</v>
          </cell>
        </row>
        <row r="9">
          <cell r="A9">
            <v>37261</v>
          </cell>
          <cell r="B9">
            <v>18.506666666666664</v>
          </cell>
        </row>
        <row r="10">
          <cell r="A10">
            <v>37262</v>
          </cell>
          <cell r="B10">
            <v>16.666666666666668</v>
          </cell>
        </row>
        <row r="11">
          <cell r="A11">
            <v>37263</v>
          </cell>
          <cell r="B11">
            <v>18.11</v>
          </cell>
        </row>
        <row r="12">
          <cell r="A12">
            <v>37264</v>
          </cell>
          <cell r="B12">
            <v>16.476666666666667</v>
          </cell>
        </row>
        <row r="13">
          <cell r="A13">
            <v>37265</v>
          </cell>
          <cell r="B13">
            <v>17.596666666666668</v>
          </cell>
        </row>
        <row r="14">
          <cell r="A14">
            <v>37266</v>
          </cell>
          <cell r="B14">
            <v>17.63</v>
          </cell>
        </row>
        <row r="15">
          <cell r="A15">
            <v>37267</v>
          </cell>
          <cell r="B15">
            <v>16.23</v>
          </cell>
        </row>
        <row r="16">
          <cell r="A16">
            <v>37268</v>
          </cell>
          <cell r="B16">
            <v>16.23</v>
          </cell>
        </row>
        <row r="17">
          <cell r="A17">
            <v>37269</v>
          </cell>
          <cell r="B17">
            <v>16.386666666666667</v>
          </cell>
        </row>
        <row r="18">
          <cell r="A18">
            <v>37270</v>
          </cell>
          <cell r="B18">
            <v>18.2</v>
          </cell>
        </row>
        <row r="19">
          <cell r="A19">
            <v>37271</v>
          </cell>
          <cell r="B19">
            <v>18.959999999999997</v>
          </cell>
        </row>
        <row r="20">
          <cell r="A20">
            <v>37272</v>
          </cell>
          <cell r="B20">
            <v>19.286666666666665</v>
          </cell>
        </row>
        <row r="21">
          <cell r="A21">
            <v>37273</v>
          </cell>
          <cell r="B21">
            <v>19.766666666666666</v>
          </cell>
        </row>
        <row r="22">
          <cell r="A22">
            <v>37274</v>
          </cell>
          <cell r="B22">
            <v>19.766666666666666</v>
          </cell>
        </row>
        <row r="23">
          <cell r="A23">
            <v>37275</v>
          </cell>
          <cell r="B23">
            <v>18.456666666666667</v>
          </cell>
        </row>
        <row r="24">
          <cell r="A24">
            <v>37276</v>
          </cell>
          <cell r="B24">
            <v>17.333333333333332</v>
          </cell>
        </row>
        <row r="25">
          <cell r="A25">
            <v>37277</v>
          </cell>
          <cell r="B25">
            <v>18.323333333333334</v>
          </cell>
        </row>
        <row r="26">
          <cell r="A26">
            <v>37278</v>
          </cell>
          <cell r="B26">
            <v>18.323333333333334</v>
          </cell>
        </row>
        <row r="27">
          <cell r="A27">
            <v>37279</v>
          </cell>
          <cell r="B27">
            <v>18.033333333333331</v>
          </cell>
        </row>
        <row r="28">
          <cell r="A28">
            <v>37280</v>
          </cell>
          <cell r="B28">
            <v>18.093333333333334</v>
          </cell>
        </row>
        <row r="29">
          <cell r="A29">
            <v>37281</v>
          </cell>
          <cell r="B29">
            <v>18.213333333333335</v>
          </cell>
        </row>
        <row r="30">
          <cell r="A30">
            <v>37282</v>
          </cell>
          <cell r="B30">
            <v>18.209999999999997</v>
          </cell>
        </row>
        <row r="31">
          <cell r="A31">
            <v>37283</v>
          </cell>
          <cell r="B31">
            <v>20.5</v>
          </cell>
        </row>
        <row r="32">
          <cell r="A32">
            <v>37284</v>
          </cell>
          <cell r="B32">
            <v>21.850000000000005</v>
          </cell>
        </row>
        <row r="33">
          <cell r="A33">
            <v>37285</v>
          </cell>
          <cell r="B33">
            <v>19.39</v>
          </cell>
        </row>
        <row r="34">
          <cell r="A34">
            <v>37286</v>
          </cell>
          <cell r="B34">
            <v>18.603333333333335</v>
          </cell>
        </row>
        <row r="35">
          <cell r="A35">
            <v>37287</v>
          </cell>
          <cell r="B35">
            <v>19.003333333333334</v>
          </cell>
        </row>
        <row r="36">
          <cell r="A36">
            <v>37288</v>
          </cell>
          <cell r="B36">
            <v>19.09</v>
          </cell>
        </row>
        <row r="37">
          <cell r="A37">
            <v>37289</v>
          </cell>
          <cell r="B37">
            <v>19.09</v>
          </cell>
        </row>
        <row r="38">
          <cell r="A38">
            <v>37290</v>
          </cell>
          <cell r="B38">
            <v>19.166666666666668</v>
          </cell>
        </row>
        <row r="39">
          <cell r="A39">
            <v>37291</v>
          </cell>
          <cell r="B39">
            <v>20.08666666666667</v>
          </cell>
        </row>
        <row r="40">
          <cell r="A40">
            <v>37292</v>
          </cell>
          <cell r="B40">
            <v>19.223333333333333</v>
          </cell>
        </row>
        <row r="41">
          <cell r="A41">
            <v>37293</v>
          </cell>
          <cell r="B41">
            <v>20.046666666666667</v>
          </cell>
        </row>
        <row r="42">
          <cell r="A42">
            <v>37294</v>
          </cell>
          <cell r="B42">
            <v>20.273333333333333</v>
          </cell>
        </row>
        <row r="43">
          <cell r="A43">
            <v>37295</v>
          </cell>
          <cell r="B43">
            <v>18.333333333333332</v>
          </cell>
        </row>
        <row r="44">
          <cell r="A44">
            <v>37296</v>
          </cell>
          <cell r="B44">
            <v>18.333333333333332</v>
          </cell>
        </row>
        <row r="45">
          <cell r="A45">
            <v>37297</v>
          </cell>
          <cell r="B45">
            <v>18.113333333333333</v>
          </cell>
        </row>
        <row r="46">
          <cell r="A46">
            <v>37298</v>
          </cell>
          <cell r="B46">
            <v>18.650000000000002</v>
          </cell>
        </row>
        <row r="47">
          <cell r="A47">
            <v>37299</v>
          </cell>
          <cell r="B47">
            <v>18</v>
          </cell>
        </row>
        <row r="48">
          <cell r="A48">
            <v>37300</v>
          </cell>
          <cell r="B48">
            <v>20.266666666666666</v>
          </cell>
        </row>
        <row r="49">
          <cell r="A49">
            <v>37301</v>
          </cell>
          <cell r="B49">
            <v>20.816666666666666</v>
          </cell>
        </row>
        <row r="50">
          <cell r="A50">
            <v>37302</v>
          </cell>
          <cell r="B50">
            <v>20.86</v>
          </cell>
        </row>
        <row r="51">
          <cell r="A51">
            <v>37303</v>
          </cell>
          <cell r="B51">
            <v>19.77</v>
          </cell>
        </row>
        <row r="52">
          <cell r="A52">
            <v>37304</v>
          </cell>
          <cell r="B52">
            <v>19.333333333333332</v>
          </cell>
        </row>
        <row r="53">
          <cell r="A53">
            <v>37305</v>
          </cell>
          <cell r="B53">
            <v>21.26</v>
          </cell>
        </row>
        <row r="54">
          <cell r="A54">
            <v>37306</v>
          </cell>
          <cell r="B54">
            <v>21.26</v>
          </cell>
        </row>
        <row r="55">
          <cell r="A55">
            <v>37307</v>
          </cell>
          <cell r="B55">
            <v>20.506666666666668</v>
          </cell>
        </row>
        <row r="56">
          <cell r="A56">
            <v>37308</v>
          </cell>
          <cell r="B56">
            <v>21.096666666666664</v>
          </cell>
        </row>
        <row r="57">
          <cell r="A57">
            <v>37309</v>
          </cell>
          <cell r="B57">
            <v>21.600000000000005</v>
          </cell>
        </row>
        <row r="58">
          <cell r="A58">
            <v>37310</v>
          </cell>
          <cell r="B58">
            <v>21.600000000000005</v>
          </cell>
        </row>
        <row r="59">
          <cell r="A59">
            <v>37311</v>
          </cell>
          <cell r="B59">
            <v>21.599999999999998</v>
          </cell>
        </row>
        <row r="60">
          <cell r="A60">
            <v>37312</v>
          </cell>
          <cell r="B60">
            <v>22.36</v>
          </cell>
        </row>
        <row r="61">
          <cell r="A61">
            <v>37313</v>
          </cell>
          <cell r="B61">
            <v>22.27</v>
          </cell>
        </row>
        <row r="62">
          <cell r="A62">
            <v>37314</v>
          </cell>
          <cell r="B62">
            <v>22.183333333333334</v>
          </cell>
        </row>
        <row r="63">
          <cell r="A63">
            <v>37315</v>
          </cell>
          <cell r="B63">
            <v>22.516666666666666</v>
          </cell>
        </row>
        <row r="64">
          <cell r="A64">
            <v>37316</v>
          </cell>
          <cell r="B64">
            <v>23.696666666666669</v>
          </cell>
        </row>
        <row r="65">
          <cell r="A65">
            <v>37317</v>
          </cell>
          <cell r="B65">
            <v>23.696666666666669</v>
          </cell>
        </row>
        <row r="66">
          <cell r="A66">
            <v>37318</v>
          </cell>
          <cell r="B66">
            <v>25.053333333333331</v>
          </cell>
        </row>
        <row r="67">
          <cell r="A67">
            <v>37319</v>
          </cell>
          <cell r="B67">
            <v>25.896666666666665</v>
          </cell>
        </row>
        <row r="68">
          <cell r="A68">
            <v>37320</v>
          </cell>
          <cell r="B68">
            <v>37.333333333333336</v>
          </cell>
        </row>
        <row r="69">
          <cell r="A69">
            <v>37321</v>
          </cell>
          <cell r="B69">
            <v>36.9</v>
          </cell>
        </row>
        <row r="70">
          <cell r="A70">
            <v>37322</v>
          </cell>
          <cell r="B70">
            <v>33.339999999999996</v>
          </cell>
        </row>
        <row r="71">
          <cell r="A71">
            <v>37323</v>
          </cell>
          <cell r="B71">
            <v>33.6</v>
          </cell>
        </row>
        <row r="72">
          <cell r="A72">
            <v>37324</v>
          </cell>
          <cell r="B72">
            <v>33.6</v>
          </cell>
        </row>
        <row r="73">
          <cell r="A73">
            <v>37325</v>
          </cell>
          <cell r="B73">
            <v>32.300000000000004</v>
          </cell>
        </row>
        <row r="74">
          <cell r="A74">
            <v>37326</v>
          </cell>
          <cell r="B74">
            <v>33.796666666666667</v>
          </cell>
        </row>
        <row r="75">
          <cell r="A75">
            <v>37327</v>
          </cell>
          <cell r="B75">
            <v>29.403333333333336</v>
          </cell>
        </row>
        <row r="76">
          <cell r="A76">
            <v>37328</v>
          </cell>
          <cell r="B76">
            <v>28.376666666666665</v>
          </cell>
        </row>
        <row r="77">
          <cell r="A77">
            <v>37329</v>
          </cell>
          <cell r="B77">
            <v>29.643333333333334</v>
          </cell>
        </row>
        <row r="78">
          <cell r="A78">
            <v>37330</v>
          </cell>
          <cell r="B78">
            <v>33.096666666666671</v>
          </cell>
        </row>
        <row r="79">
          <cell r="A79">
            <v>37331</v>
          </cell>
          <cell r="B79">
            <v>33.110000000000007</v>
          </cell>
        </row>
        <row r="80">
          <cell r="A80">
            <v>37332</v>
          </cell>
          <cell r="B80">
            <v>40</v>
          </cell>
        </row>
        <row r="81">
          <cell r="A81">
            <v>37333</v>
          </cell>
          <cell r="B81">
            <v>44.120000000000005</v>
          </cell>
        </row>
        <row r="82">
          <cell r="A82">
            <v>37334</v>
          </cell>
          <cell r="B82">
            <v>39.9</v>
          </cell>
        </row>
        <row r="83">
          <cell r="A83">
            <v>37335</v>
          </cell>
          <cell r="B83">
            <v>36.946666666666665</v>
          </cell>
        </row>
        <row r="84">
          <cell r="A84">
            <v>37336</v>
          </cell>
          <cell r="B84">
            <v>35.066666666666663</v>
          </cell>
        </row>
        <row r="85">
          <cell r="A85">
            <v>37337</v>
          </cell>
          <cell r="B85">
            <v>40.660000000000004</v>
          </cell>
        </row>
        <row r="86">
          <cell r="A86">
            <v>37338</v>
          </cell>
          <cell r="B86">
            <v>40.673333333333339</v>
          </cell>
        </row>
        <row r="87">
          <cell r="A87">
            <v>37339</v>
          </cell>
          <cell r="B87">
            <v>44.333333333333336</v>
          </cell>
        </row>
        <row r="88">
          <cell r="A88">
            <v>37340</v>
          </cell>
          <cell r="B88">
            <v>44.766666666666673</v>
          </cell>
        </row>
        <row r="89">
          <cell r="A89">
            <v>37341</v>
          </cell>
          <cell r="B89">
            <v>34.073333333333331</v>
          </cell>
        </row>
        <row r="90">
          <cell r="A90">
            <v>37342</v>
          </cell>
          <cell r="B90">
            <v>34.243333333333332</v>
          </cell>
        </row>
        <row r="91">
          <cell r="A91">
            <v>37343</v>
          </cell>
          <cell r="B91">
            <v>35.013333333333335</v>
          </cell>
        </row>
        <row r="92">
          <cell r="A92">
            <v>37344</v>
          </cell>
          <cell r="B92">
            <v>35.013333333333335</v>
          </cell>
        </row>
        <row r="93">
          <cell r="A93">
            <v>37345</v>
          </cell>
          <cell r="B93">
            <v>32.630000000000003</v>
          </cell>
        </row>
        <row r="94">
          <cell r="A94">
            <v>37346</v>
          </cell>
          <cell r="B94">
            <v>33.333333333333336</v>
          </cell>
        </row>
        <row r="95">
          <cell r="A95">
            <v>37347</v>
          </cell>
          <cell r="B95">
            <v>27.646666666666665</v>
          </cell>
        </row>
        <row r="96">
          <cell r="A96">
            <v>37348</v>
          </cell>
          <cell r="B96">
            <v>22.600000000000005</v>
          </cell>
        </row>
        <row r="97">
          <cell r="A97">
            <v>37349</v>
          </cell>
          <cell r="B97">
            <v>29.52333333333333</v>
          </cell>
        </row>
        <row r="98">
          <cell r="A98">
            <v>37350</v>
          </cell>
          <cell r="B98">
            <v>32.036666666666669</v>
          </cell>
        </row>
        <row r="99">
          <cell r="A99">
            <v>37351</v>
          </cell>
          <cell r="B99">
            <v>29.216666666666669</v>
          </cell>
        </row>
        <row r="100">
          <cell r="A100">
            <v>37352</v>
          </cell>
          <cell r="B100">
            <v>29.216666666666669</v>
          </cell>
        </row>
        <row r="101">
          <cell r="A101">
            <v>37353</v>
          </cell>
          <cell r="B101">
            <v>26.426666666666666</v>
          </cell>
        </row>
        <row r="102">
          <cell r="A102">
            <v>37354</v>
          </cell>
          <cell r="B102">
            <v>28.286666666666665</v>
          </cell>
        </row>
        <row r="103">
          <cell r="A103">
            <v>37355</v>
          </cell>
          <cell r="B103">
            <v>26.3</v>
          </cell>
        </row>
        <row r="104">
          <cell r="A104">
            <v>37356</v>
          </cell>
          <cell r="B104">
            <v>25.286666666666665</v>
          </cell>
        </row>
        <row r="105">
          <cell r="A105">
            <v>37357</v>
          </cell>
          <cell r="B105">
            <v>21.013333333333332</v>
          </cell>
        </row>
        <row r="106">
          <cell r="A106">
            <v>37358</v>
          </cell>
          <cell r="B106">
            <v>16.183333333333334</v>
          </cell>
        </row>
        <row r="107">
          <cell r="A107">
            <v>37359</v>
          </cell>
          <cell r="B107">
            <v>16.173333333333332</v>
          </cell>
        </row>
        <row r="108">
          <cell r="A108">
            <v>37360</v>
          </cell>
          <cell r="B108">
            <v>12.583333333333334</v>
          </cell>
        </row>
        <row r="109">
          <cell r="A109">
            <v>37361</v>
          </cell>
          <cell r="B109">
            <v>16.136666666666667</v>
          </cell>
        </row>
        <row r="110">
          <cell r="A110">
            <v>37362</v>
          </cell>
          <cell r="B110">
            <v>14.920000000000002</v>
          </cell>
        </row>
        <row r="111">
          <cell r="A111">
            <v>37363</v>
          </cell>
          <cell r="B111">
            <v>14.920000000000002</v>
          </cell>
        </row>
        <row r="112">
          <cell r="A112">
            <v>37364</v>
          </cell>
          <cell r="B112">
            <v>14.920000000000002</v>
          </cell>
        </row>
        <row r="113">
          <cell r="A113">
            <v>37365</v>
          </cell>
          <cell r="B113">
            <v>9.94</v>
          </cell>
        </row>
        <row r="114">
          <cell r="A114">
            <v>37366</v>
          </cell>
          <cell r="B114">
            <v>9.9433333333333334</v>
          </cell>
        </row>
        <row r="115">
          <cell r="A115">
            <v>37367</v>
          </cell>
          <cell r="B115">
            <v>8.5</v>
          </cell>
        </row>
        <row r="116">
          <cell r="A116">
            <v>37368</v>
          </cell>
          <cell r="B116">
            <v>10.979999999999999</v>
          </cell>
        </row>
        <row r="117">
          <cell r="A117">
            <v>37369</v>
          </cell>
          <cell r="B117">
            <v>13.456666666666665</v>
          </cell>
        </row>
        <row r="118">
          <cell r="A118">
            <v>37370</v>
          </cell>
          <cell r="B118">
            <v>19.87</v>
          </cell>
        </row>
        <row r="119">
          <cell r="A119">
            <v>37371</v>
          </cell>
          <cell r="B119">
            <v>20.180000000000003</v>
          </cell>
        </row>
        <row r="120">
          <cell r="A120">
            <v>37372</v>
          </cell>
          <cell r="B120">
            <v>18.32</v>
          </cell>
        </row>
        <row r="121">
          <cell r="A121">
            <v>37373</v>
          </cell>
          <cell r="B121">
            <v>18.32</v>
          </cell>
        </row>
        <row r="122">
          <cell r="A122">
            <v>37374</v>
          </cell>
          <cell r="B122">
            <v>15.200000000000001</v>
          </cell>
        </row>
        <row r="123">
          <cell r="A123">
            <v>37375</v>
          </cell>
          <cell r="B123">
            <v>18.166666666666668</v>
          </cell>
        </row>
        <row r="124">
          <cell r="A124">
            <v>37376</v>
          </cell>
          <cell r="B124">
            <v>16.446666666666665</v>
          </cell>
        </row>
        <row r="125">
          <cell r="A125">
            <v>37377</v>
          </cell>
          <cell r="B125">
            <v>19.170000000000002</v>
          </cell>
        </row>
        <row r="126">
          <cell r="A126">
            <v>37378</v>
          </cell>
          <cell r="B126">
            <v>19.513333333333332</v>
          </cell>
        </row>
        <row r="127">
          <cell r="A127">
            <v>37379</v>
          </cell>
          <cell r="B127">
            <v>19.48</v>
          </cell>
        </row>
        <row r="128">
          <cell r="A128">
            <v>37380</v>
          </cell>
          <cell r="B128">
            <v>19.473333333333333</v>
          </cell>
        </row>
        <row r="129">
          <cell r="A129">
            <v>37381</v>
          </cell>
          <cell r="B129">
            <v>22.833333333333332</v>
          </cell>
        </row>
        <row r="130">
          <cell r="A130">
            <v>37382</v>
          </cell>
          <cell r="B130">
            <v>25.516666666666666</v>
          </cell>
        </row>
        <row r="131">
          <cell r="A131">
            <v>37383</v>
          </cell>
          <cell r="B131">
            <v>21.613333333333333</v>
          </cell>
        </row>
        <row r="132">
          <cell r="A132">
            <v>37384</v>
          </cell>
          <cell r="B132">
            <v>21.176666666666666</v>
          </cell>
        </row>
        <row r="133">
          <cell r="A133">
            <v>37385</v>
          </cell>
          <cell r="B133">
            <v>23.72666666666667</v>
          </cell>
        </row>
        <row r="134">
          <cell r="A134">
            <v>37386</v>
          </cell>
          <cell r="B134">
            <v>22.069999999999997</v>
          </cell>
        </row>
        <row r="135">
          <cell r="A135">
            <v>37387</v>
          </cell>
          <cell r="B135">
            <v>22.069999999999997</v>
          </cell>
        </row>
        <row r="136">
          <cell r="A136">
            <v>37388</v>
          </cell>
          <cell r="B136">
            <v>20.333333333333332</v>
          </cell>
        </row>
        <row r="137">
          <cell r="A137">
            <v>37389</v>
          </cell>
          <cell r="B137">
            <v>23.366666666666664</v>
          </cell>
        </row>
        <row r="138">
          <cell r="A138">
            <v>37390</v>
          </cell>
          <cell r="B138">
            <v>23.24</v>
          </cell>
        </row>
        <row r="139">
          <cell r="A139">
            <v>37391</v>
          </cell>
          <cell r="B139">
            <v>27.38</v>
          </cell>
        </row>
        <row r="140">
          <cell r="A140">
            <v>37392</v>
          </cell>
          <cell r="B140">
            <v>25.266666666666666</v>
          </cell>
        </row>
        <row r="141">
          <cell r="A141">
            <v>37393</v>
          </cell>
          <cell r="B141">
            <v>22.100000000000005</v>
          </cell>
        </row>
        <row r="142">
          <cell r="A142">
            <v>37394</v>
          </cell>
          <cell r="B142">
            <v>22.150000000000002</v>
          </cell>
        </row>
        <row r="143">
          <cell r="A143">
            <v>37395</v>
          </cell>
          <cell r="B143">
            <v>19.886666666666667</v>
          </cell>
        </row>
        <row r="144">
          <cell r="A144">
            <v>37396</v>
          </cell>
          <cell r="B144">
            <v>22.686666666666667</v>
          </cell>
        </row>
        <row r="145">
          <cell r="A145">
            <v>37397</v>
          </cell>
          <cell r="B145">
            <v>18.796666666666667</v>
          </cell>
        </row>
        <row r="146">
          <cell r="A146">
            <v>37398</v>
          </cell>
          <cell r="B146">
            <v>16.206666666666667</v>
          </cell>
        </row>
        <row r="147">
          <cell r="A147">
            <v>37399</v>
          </cell>
          <cell r="B147">
            <v>16.213333333333335</v>
          </cell>
        </row>
        <row r="148">
          <cell r="A148">
            <v>37400</v>
          </cell>
          <cell r="B148">
            <v>10.323333333333332</v>
          </cell>
        </row>
        <row r="149">
          <cell r="A149">
            <v>37401</v>
          </cell>
          <cell r="B149">
            <v>10.323333333333332</v>
          </cell>
        </row>
        <row r="150">
          <cell r="A150">
            <v>37402</v>
          </cell>
          <cell r="B150">
            <v>10.42</v>
          </cell>
        </row>
        <row r="151">
          <cell r="A151">
            <v>37403</v>
          </cell>
          <cell r="B151">
            <v>10.42</v>
          </cell>
        </row>
        <row r="152">
          <cell r="A152">
            <v>37404</v>
          </cell>
          <cell r="B152">
            <v>14.266666666666667</v>
          </cell>
        </row>
        <row r="153">
          <cell r="A153">
            <v>37405</v>
          </cell>
          <cell r="B153">
            <v>12.703333333333333</v>
          </cell>
        </row>
        <row r="154">
          <cell r="A154">
            <v>37406</v>
          </cell>
          <cell r="B154">
            <v>14.423333333333334</v>
          </cell>
        </row>
        <row r="155">
          <cell r="A155">
            <v>37407</v>
          </cell>
          <cell r="B155">
            <v>14.423333333333334</v>
          </cell>
        </row>
        <row r="156">
          <cell r="A156">
            <v>37408</v>
          </cell>
          <cell r="B156">
            <v>10.910000000000002</v>
          </cell>
        </row>
        <row r="157">
          <cell r="A157">
            <v>37409</v>
          </cell>
          <cell r="B157">
            <v>8.3333333333333339</v>
          </cell>
        </row>
        <row r="158">
          <cell r="A158">
            <v>37410</v>
          </cell>
          <cell r="B158">
            <v>13.850000000000001</v>
          </cell>
        </row>
        <row r="159">
          <cell r="A159">
            <v>37411</v>
          </cell>
          <cell r="B159">
            <v>9.2866666666666671</v>
          </cell>
        </row>
        <row r="160">
          <cell r="A160">
            <v>37412</v>
          </cell>
          <cell r="B160">
            <v>7.9633333333333338</v>
          </cell>
        </row>
        <row r="161">
          <cell r="A161">
            <v>37413</v>
          </cell>
          <cell r="B161">
            <v>8.1133333333333333</v>
          </cell>
        </row>
        <row r="162">
          <cell r="A162">
            <v>37414</v>
          </cell>
          <cell r="B162">
            <v>4.1966666666666663</v>
          </cell>
        </row>
        <row r="163">
          <cell r="A163">
            <v>37415</v>
          </cell>
          <cell r="B163">
            <v>4.1966666666666663</v>
          </cell>
        </row>
        <row r="164">
          <cell r="A164">
            <v>37416</v>
          </cell>
          <cell r="B164">
            <v>4.3833333333333337</v>
          </cell>
        </row>
        <row r="165">
          <cell r="A165">
            <v>37417</v>
          </cell>
          <cell r="B165">
            <v>5.5166666666666666</v>
          </cell>
        </row>
        <row r="166">
          <cell r="A166">
            <v>37418</v>
          </cell>
          <cell r="B166">
            <v>5.59</v>
          </cell>
        </row>
        <row r="167">
          <cell r="A167">
            <v>37419</v>
          </cell>
          <cell r="B167">
            <v>12.133333333333333</v>
          </cell>
        </row>
        <row r="168">
          <cell r="A168">
            <v>37420</v>
          </cell>
          <cell r="B168">
            <v>16.336666666666666</v>
          </cell>
        </row>
        <row r="169">
          <cell r="A169">
            <v>37421</v>
          </cell>
          <cell r="B169">
            <v>8.9966666666666679</v>
          </cell>
        </row>
        <row r="170">
          <cell r="A170">
            <v>37422</v>
          </cell>
          <cell r="B170">
            <v>8.9966666666666679</v>
          </cell>
        </row>
        <row r="171">
          <cell r="A171">
            <v>37423</v>
          </cell>
          <cell r="B171">
            <v>8.293333333333333</v>
          </cell>
        </row>
        <row r="172">
          <cell r="A172">
            <v>37424</v>
          </cell>
          <cell r="B172">
            <v>12.049999999999999</v>
          </cell>
        </row>
        <row r="173">
          <cell r="A173">
            <v>37425</v>
          </cell>
          <cell r="B173">
            <v>9.7433333333333341</v>
          </cell>
        </row>
        <row r="174">
          <cell r="A174">
            <v>37426</v>
          </cell>
          <cell r="B174">
            <v>6.3633333333333333</v>
          </cell>
        </row>
        <row r="175">
          <cell r="A175">
            <v>37427</v>
          </cell>
          <cell r="B175">
            <v>4.37</v>
          </cell>
        </row>
        <row r="176">
          <cell r="A176">
            <v>37428</v>
          </cell>
          <cell r="B176">
            <v>3.5700000000000003</v>
          </cell>
        </row>
        <row r="177">
          <cell r="A177">
            <v>37429</v>
          </cell>
          <cell r="B177">
            <v>3.563333333333333</v>
          </cell>
        </row>
        <row r="178">
          <cell r="A178">
            <v>37430</v>
          </cell>
          <cell r="B178">
            <v>5.333333333333333</v>
          </cell>
        </row>
        <row r="179">
          <cell r="A179">
            <v>37431</v>
          </cell>
          <cell r="B179">
            <v>6.3999999999999995</v>
          </cell>
        </row>
        <row r="180">
          <cell r="A180">
            <v>37432</v>
          </cell>
          <cell r="B180">
            <v>9.7233333333333327</v>
          </cell>
        </row>
        <row r="181">
          <cell r="A181">
            <v>37433</v>
          </cell>
          <cell r="B181">
            <v>11.243333333333334</v>
          </cell>
        </row>
        <row r="182">
          <cell r="A182">
            <v>37434</v>
          </cell>
          <cell r="B182">
            <v>6.5133333333333328</v>
          </cell>
        </row>
        <row r="183">
          <cell r="A183">
            <v>37435</v>
          </cell>
          <cell r="B183">
            <v>6.69</v>
          </cell>
        </row>
        <row r="184">
          <cell r="A184">
            <v>37436</v>
          </cell>
          <cell r="B184">
            <v>2.9666666666666668</v>
          </cell>
        </row>
        <row r="185">
          <cell r="A185">
            <v>37437</v>
          </cell>
          <cell r="B185">
            <v>3.5</v>
          </cell>
        </row>
        <row r="186">
          <cell r="A186">
            <v>37438</v>
          </cell>
          <cell r="B186">
            <v>5.12</v>
          </cell>
        </row>
        <row r="187">
          <cell r="A187">
            <v>37439</v>
          </cell>
          <cell r="B187">
            <v>2.4766666666666666</v>
          </cell>
        </row>
        <row r="188">
          <cell r="A188">
            <v>37440</v>
          </cell>
          <cell r="B188">
            <v>2.4833333333333329</v>
          </cell>
        </row>
        <row r="189">
          <cell r="A189">
            <v>37441</v>
          </cell>
          <cell r="B189">
            <v>2.3666666666666667</v>
          </cell>
        </row>
        <row r="190">
          <cell r="A190">
            <v>37442</v>
          </cell>
          <cell r="B190">
            <v>1.4766666666666666</v>
          </cell>
        </row>
        <row r="191">
          <cell r="A191">
            <v>37443</v>
          </cell>
          <cell r="B191">
            <v>1.47</v>
          </cell>
        </row>
        <row r="192">
          <cell r="A192">
            <v>37444</v>
          </cell>
          <cell r="B192">
            <v>4</v>
          </cell>
        </row>
        <row r="193">
          <cell r="A193">
            <v>37445</v>
          </cell>
          <cell r="B193">
            <v>4.9533333333333331</v>
          </cell>
        </row>
        <row r="194">
          <cell r="A194">
            <v>37446</v>
          </cell>
          <cell r="B194">
            <v>14.86</v>
          </cell>
        </row>
        <row r="195">
          <cell r="A195">
            <v>37447</v>
          </cell>
          <cell r="B195">
            <v>14.873333333333335</v>
          </cell>
        </row>
        <row r="196">
          <cell r="A196">
            <v>37448</v>
          </cell>
          <cell r="B196">
            <v>11.826666666666668</v>
          </cell>
        </row>
        <row r="197">
          <cell r="A197">
            <v>37449</v>
          </cell>
          <cell r="B197">
            <v>10.313333333333334</v>
          </cell>
        </row>
        <row r="198">
          <cell r="A198">
            <v>37450</v>
          </cell>
          <cell r="B198">
            <v>10.313333333333334</v>
          </cell>
        </row>
        <row r="199">
          <cell r="A199">
            <v>37451</v>
          </cell>
          <cell r="B199">
            <v>6.5</v>
          </cell>
        </row>
        <row r="200">
          <cell r="A200">
            <v>37452</v>
          </cell>
          <cell r="B200">
            <v>8.5033333333333321</v>
          </cell>
        </row>
        <row r="201">
          <cell r="A201">
            <v>37453</v>
          </cell>
          <cell r="B201">
            <v>5.1366666666666667</v>
          </cell>
        </row>
        <row r="202">
          <cell r="A202">
            <v>37454</v>
          </cell>
          <cell r="B202">
            <v>4.8633333333333333</v>
          </cell>
        </row>
        <row r="203">
          <cell r="A203">
            <v>37455</v>
          </cell>
          <cell r="B203">
            <v>4.9766666666666666</v>
          </cell>
        </row>
        <row r="204">
          <cell r="A204">
            <v>37456</v>
          </cell>
          <cell r="B204">
            <v>5.56</v>
          </cell>
        </row>
        <row r="205">
          <cell r="A205">
            <v>37457</v>
          </cell>
          <cell r="B205">
            <v>5.5633333333333326</v>
          </cell>
        </row>
        <row r="206">
          <cell r="A206">
            <v>37458</v>
          </cell>
          <cell r="B206">
            <v>12.333333333333334</v>
          </cell>
        </row>
        <row r="207">
          <cell r="A207">
            <v>37459</v>
          </cell>
          <cell r="B207">
            <v>13.346666666666666</v>
          </cell>
        </row>
        <row r="208">
          <cell r="A208">
            <v>37460</v>
          </cell>
          <cell r="B208">
            <v>14.633333333333333</v>
          </cell>
        </row>
        <row r="209">
          <cell r="A209">
            <v>37461</v>
          </cell>
          <cell r="B209">
            <v>16.003333333333334</v>
          </cell>
        </row>
        <row r="210">
          <cell r="A210">
            <v>37462</v>
          </cell>
          <cell r="B210">
            <v>19.236666666666668</v>
          </cell>
        </row>
        <row r="211">
          <cell r="A211">
            <v>37463</v>
          </cell>
          <cell r="B211">
            <v>17.596666666666668</v>
          </cell>
        </row>
        <row r="212">
          <cell r="A212">
            <v>37464</v>
          </cell>
          <cell r="B212">
            <v>17.596666666666668</v>
          </cell>
        </row>
        <row r="213">
          <cell r="A213">
            <v>37465</v>
          </cell>
          <cell r="B213">
            <v>15.833333333333334</v>
          </cell>
        </row>
        <row r="214">
          <cell r="A214">
            <v>37466</v>
          </cell>
          <cell r="B214">
            <v>19.760000000000002</v>
          </cell>
        </row>
        <row r="215">
          <cell r="A215">
            <v>37467</v>
          </cell>
          <cell r="B215">
            <v>15.300000000000002</v>
          </cell>
        </row>
        <row r="216">
          <cell r="A216">
            <v>37468</v>
          </cell>
          <cell r="B216">
            <v>15.049999999999999</v>
          </cell>
        </row>
        <row r="217">
          <cell r="A217">
            <v>37469</v>
          </cell>
          <cell r="B217">
            <v>16.61</v>
          </cell>
        </row>
        <row r="218">
          <cell r="A218">
            <v>37470</v>
          </cell>
          <cell r="B218">
            <v>16.16</v>
          </cell>
        </row>
        <row r="219">
          <cell r="A219">
            <v>37471</v>
          </cell>
          <cell r="B219">
            <v>16.170000000000002</v>
          </cell>
        </row>
        <row r="220">
          <cell r="A220">
            <v>37472</v>
          </cell>
          <cell r="B220">
            <v>16.343333333333334</v>
          </cell>
        </row>
        <row r="221">
          <cell r="A221">
            <v>37473</v>
          </cell>
          <cell r="B221">
            <v>16.663333333333334</v>
          </cell>
        </row>
        <row r="222">
          <cell r="A222">
            <v>37474</v>
          </cell>
          <cell r="B222">
            <v>14.826666666666668</v>
          </cell>
        </row>
        <row r="223">
          <cell r="A223">
            <v>37475</v>
          </cell>
          <cell r="B223">
            <v>15.6</v>
          </cell>
        </row>
        <row r="224">
          <cell r="A224">
            <v>37476</v>
          </cell>
          <cell r="B224">
            <v>16.046666666666667</v>
          </cell>
        </row>
        <row r="225">
          <cell r="A225">
            <v>37477</v>
          </cell>
          <cell r="B225">
            <v>13.766666666666666</v>
          </cell>
        </row>
        <row r="226">
          <cell r="A226">
            <v>37478</v>
          </cell>
          <cell r="B226">
            <v>13.766666666666666</v>
          </cell>
        </row>
        <row r="227">
          <cell r="A227">
            <v>37479</v>
          </cell>
          <cell r="B227">
            <v>13.666666666666666</v>
          </cell>
        </row>
        <row r="228">
          <cell r="A228">
            <v>37480</v>
          </cell>
          <cell r="B228">
            <v>16.896666666666665</v>
          </cell>
        </row>
        <row r="229">
          <cell r="A229">
            <v>37481</v>
          </cell>
          <cell r="B229">
            <v>19.936666666666667</v>
          </cell>
        </row>
        <row r="230">
          <cell r="A230">
            <v>37482</v>
          </cell>
          <cell r="B230">
            <v>20.786666666666665</v>
          </cell>
        </row>
        <row r="231">
          <cell r="A231">
            <v>37483</v>
          </cell>
          <cell r="B231">
            <v>20.943333333333332</v>
          </cell>
        </row>
        <row r="232">
          <cell r="A232">
            <v>37484</v>
          </cell>
          <cell r="B232">
            <v>18.646666666666665</v>
          </cell>
        </row>
        <row r="233">
          <cell r="A233">
            <v>37485</v>
          </cell>
          <cell r="B233">
            <v>18.616666666666667</v>
          </cell>
        </row>
        <row r="234">
          <cell r="A234">
            <v>37486</v>
          </cell>
          <cell r="B234">
            <v>16.846666666666668</v>
          </cell>
        </row>
        <row r="235">
          <cell r="A235">
            <v>37487</v>
          </cell>
          <cell r="B235">
            <v>21.056666666666668</v>
          </cell>
        </row>
        <row r="236">
          <cell r="A236">
            <v>37488</v>
          </cell>
          <cell r="B236">
            <v>17.083333333333332</v>
          </cell>
        </row>
        <row r="237">
          <cell r="A237">
            <v>37489</v>
          </cell>
          <cell r="B237">
            <v>16.173333333333332</v>
          </cell>
        </row>
        <row r="238">
          <cell r="A238">
            <v>37490</v>
          </cell>
          <cell r="B238">
            <v>15.94</v>
          </cell>
        </row>
        <row r="239">
          <cell r="A239">
            <v>37491</v>
          </cell>
          <cell r="B239">
            <v>15.840000000000002</v>
          </cell>
        </row>
        <row r="240">
          <cell r="A240">
            <v>37492</v>
          </cell>
          <cell r="B240">
            <v>15.833333333333334</v>
          </cell>
        </row>
        <row r="241">
          <cell r="A241">
            <v>37493</v>
          </cell>
          <cell r="B241">
            <v>15.876666666666665</v>
          </cell>
        </row>
        <row r="242">
          <cell r="A242">
            <v>37494</v>
          </cell>
          <cell r="B242">
            <v>18.97</v>
          </cell>
        </row>
        <row r="243">
          <cell r="A243">
            <v>37495</v>
          </cell>
          <cell r="B243">
            <v>18.943333333333332</v>
          </cell>
        </row>
        <row r="244">
          <cell r="A244">
            <v>37496</v>
          </cell>
          <cell r="B244">
            <v>20.886666666666667</v>
          </cell>
        </row>
        <row r="245">
          <cell r="A245">
            <v>37497</v>
          </cell>
          <cell r="B245">
            <v>20.779999999999998</v>
          </cell>
        </row>
        <row r="246">
          <cell r="A246">
            <v>37498</v>
          </cell>
          <cell r="B246">
            <v>23.01</v>
          </cell>
        </row>
        <row r="247">
          <cell r="A247">
            <v>37499</v>
          </cell>
          <cell r="B247">
            <v>23.01</v>
          </cell>
        </row>
        <row r="248">
          <cell r="A248">
            <v>37500</v>
          </cell>
          <cell r="B248">
            <v>26</v>
          </cell>
        </row>
        <row r="249">
          <cell r="A249">
            <v>37501</v>
          </cell>
          <cell r="B249">
            <v>26</v>
          </cell>
        </row>
        <row r="250">
          <cell r="A250">
            <v>37502</v>
          </cell>
          <cell r="B250">
            <v>24.726666666666663</v>
          </cell>
        </row>
        <row r="251">
          <cell r="A251">
            <v>37503</v>
          </cell>
          <cell r="B251">
            <v>24.223333333333333</v>
          </cell>
        </row>
        <row r="252">
          <cell r="A252">
            <v>37504</v>
          </cell>
          <cell r="B252">
            <v>22.563333333333333</v>
          </cell>
        </row>
        <row r="253">
          <cell r="A253">
            <v>37505</v>
          </cell>
          <cell r="B253">
            <v>20.319999999999997</v>
          </cell>
        </row>
        <row r="254">
          <cell r="A254">
            <v>37506</v>
          </cell>
          <cell r="B254">
            <v>20.319999999999997</v>
          </cell>
        </row>
        <row r="255">
          <cell r="A255">
            <v>37507</v>
          </cell>
          <cell r="B255">
            <v>26.033333333333331</v>
          </cell>
        </row>
        <row r="256">
          <cell r="A256">
            <v>37508</v>
          </cell>
          <cell r="B256">
            <v>25.41</v>
          </cell>
        </row>
        <row r="257">
          <cell r="A257">
            <v>37509</v>
          </cell>
          <cell r="B257">
            <v>24.959999999999997</v>
          </cell>
        </row>
        <row r="258">
          <cell r="A258">
            <v>37510</v>
          </cell>
          <cell r="B258">
            <v>25.863333333333333</v>
          </cell>
        </row>
        <row r="259">
          <cell r="A259">
            <v>37511</v>
          </cell>
          <cell r="B259">
            <v>26.706666666666667</v>
          </cell>
        </row>
        <row r="260">
          <cell r="A260">
            <v>37512</v>
          </cell>
          <cell r="B260">
            <v>25.566666666666666</v>
          </cell>
        </row>
        <row r="261">
          <cell r="A261">
            <v>37513</v>
          </cell>
          <cell r="B261">
            <v>25.566666666666666</v>
          </cell>
        </row>
        <row r="262">
          <cell r="A262">
            <v>37514</v>
          </cell>
          <cell r="B262">
            <v>25.400000000000002</v>
          </cell>
        </row>
        <row r="263">
          <cell r="A263">
            <v>37515</v>
          </cell>
          <cell r="B263">
            <v>27.13</v>
          </cell>
        </row>
        <row r="264">
          <cell r="A264">
            <v>37516</v>
          </cell>
          <cell r="B264">
            <v>24.916666666666668</v>
          </cell>
        </row>
        <row r="265">
          <cell r="A265">
            <v>37517</v>
          </cell>
          <cell r="B265">
            <v>24.106666666666666</v>
          </cell>
        </row>
        <row r="266">
          <cell r="A266">
            <v>37518</v>
          </cell>
          <cell r="B266">
            <v>23.533333333333331</v>
          </cell>
        </row>
        <row r="267">
          <cell r="A267">
            <v>37519</v>
          </cell>
          <cell r="B267">
            <v>21.856666666666669</v>
          </cell>
        </row>
        <row r="268">
          <cell r="A268">
            <v>37520</v>
          </cell>
          <cell r="B268">
            <v>21.856666666666669</v>
          </cell>
        </row>
        <row r="269">
          <cell r="A269">
            <v>37521</v>
          </cell>
          <cell r="B269">
            <v>25.25</v>
          </cell>
        </row>
        <row r="270">
          <cell r="A270">
            <v>37522</v>
          </cell>
          <cell r="B270">
            <v>25.02</v>
          </cell>
        </row>
        <row r="271">
          <cell r="A271">
            <v>37523</v>
          </cell>
          <cell r="B271">
            <v>24.363333333333333</v>
          </cell>
        </row>
        <row r="272">
          <cell r="A272">
            <v>37524</v>
          </cell>
          <cell r="B272">
            <v>24.916666666666668</v>
          </cell>
        </row>
        <row r="273">
          <cell r="A273">
            <v>37525</v>
          </cell>
          <cell r="B273">
            <v>24.783333333333331</v>
          </cell>
        </row>
        <row r="274">
          <cell r="A274">
            <v>37526</v>
          </cell>
          <cell r="B274">
            <v>25.330000000000002</v>
          </cell>
        </row>
        <row r="275">
          <cell r="A275">
            <v>37527</v>
          </cell>
          <cell r="B275">
            <v>25.330000000000002</v>
          </cell>
        </row>
        <row r="276">
          <cell r="A276">
            <v>37528</v>
          </cell>
          <cell r="B276">
            <v>23.776666666666667</v>
          </cell>
        </row>
        <row r="277">
          <cell r="A277">
            <v>37529</v>
          </cell>
          <cell r="B277">
            <v>25.583333333333332</v>
          </cell>
        </row>
        <row r="278">
          <cell r="A278">
            <v>37530</v>
          </cell>
          <cell r="B278">
            <v>25.040000000000003</v>
          </cell>
        </row>
        <row r="279">
          <cell r="A279">
            <v>37531</v>
          </cell>
          <cell r="B279">
            <v>26.833333333333332</v>
          </cell>
        </row>
        <row r="280">
          <cell r="A280">
            <v>37532</v>
          </cell>
          <cell r="B280">
            <v>27.02</v>
          </cell>
        </row>
        <row r="281">
          <cell r="A281">
            <v>37533</v>
          </cell>
          <cell r="B281">
            <v>25.12</v>
          </cell>
        </row>
        <row r="282">
          <cell r="A282">
            <v>37534</v>
          </cell>
          <cell r="B282">
            <v>25.12</v>
          </cell>
        </row>
        <row r="283">
          <cell r="A283">
            <v>37535</v>
          </cell>
          <cell r="B283">
            <v>24.8</v>
          </cell>
        </row>
        <row r="284">
          <cell r="A284">
            <v>37536</v>
          </cell>
          <cell r="B284">
            <v>26.669999999999998</v>
          </cell>
        </row>
        <row r="285">
          <cell r="A285">
            <v>37537</v>
          </cell>
          <cell r="B285">
            <v>24.996666666666666</v>
          </cell>
        </row>
        <row r="286">
          <cell r="A286">
            <v>37538</v>
          </cell>
          <cell r="B286">
            <v>24.283333333333331</v>
          </cell>
        </row>
        <row r="287">
          <cell r="A287">
            <v>37539</v>
          </cell>
          <cell r="B287">
            <v>24.313333333333333</v>
          </cell>
        </row>
        <row r="288">
          <cell r="A288">
            <v>37540</v>
          </cell>
          <cell r="B288">
            <v>25.933333333333334</v>
          </cell>
        </row>
        <row r="289">
          <cell r="A289">
            <v>37541</v>
          </cell>
          <cell r="B289">
            <v>25.933333333333334</v>
          </cell>
        </row>
        <row r="290">
          <cell r="A290">
            <v>37542</v>
          </cell>
          <cell r="B290">
            <v>25.75333333333333</v>
          </cell>
        </row>
        <row r="291">
          <cell r="A291">
            <v>37543</v>
          </cell>
          <cell r="B291">
            <v>27.136666666666667</v>
          </cell>
        </row>
        <row r="292">
          <cell r="A292">
            <v>37544</v>
          </cell>
          <cell r="B292">
            <v>28.650000000000002</v>
          </cell>
        </row>
        <row r="293">
          <cell r="A293">
            <v>37545</v>
          </cell>
          <cell r="B293">
            <v>31.676666666666666</v>
          </cell>
        </row>
        <row r="294">
          <cell r="A294">
            <v>37546</v>
          </cell>
          <cell r="B294">
            <v>30.326666666666664</v>
          </cell>
        </row>
        <row r="295">
          <cell r="A295">
            <v>37547</v>
          </cell>
          <cell r="B295">
            <v>28.176666666666666</v>
          </cell>
        </row>
        <row r="296">
          <cell r="A296">
            <v>37548</v>
          </cell>
          <cell r="B296">
            <v>28.169999999999998</v>
          </cell>
        </row>
        <row r="297">
          <cell r="A297">
            <v>37549</v>
          </cell>
          <cell r="B297">
            <v>23.633333333333336</v>
          </cell>
        </row>
        <row r="298">
          <cell r="A298">
            <v>37550</v>
          </cell>
          <cell r="B298">
            <v>29.546666666666667</v>
          </cell>
        </row>
        <row r="299">
          <cell r="A299">
            <v>37551</v>
          </cell>
          <cell r="B299">
            <v>31.013333333333332</v>
          </cell>
        </row>
        <row r="300">
          <cell r="A300">
            <v>37552</v>
          </cell>
          <cell r="B300">
            <v>30.99</v>
          </cell>
        </row>
        <row r="301">
          <cell r="A301">
            <v>37553</v>
          </cell>
          <cell r="B301">
            <v>30.99</v>
          </cell>
        </row>
        <row r="302">
          <cell r="A302">
            <v>37554</v>
          </cell>
          <cell r="B302">
            <v>29.099999999999998</v>
          </cell>
        </row>
        <row r="303">
          <cell r="A303">
            <v>37555</v>
          </cell>
          <cell r="B303">
            <v>29.086666666666662</v>
          </cell>
        </row>
        <row r="304">
          <cell r="A304">
            <v>37556</v>
          </cell>
          <cell r="B304">
            <v>29.296666666666667</v>
          </cell>
        </row>
        <row r="305">
          <cell r="A305">
            <v>37557</v>
          </cell>
          <cell r="B305">
            <v>32.173333333333332</v>
          </cell>
        </row>
        <row r="306">
          <cell r="A306">
            <v>37558</v>
          </cell>
          <cell r="B306">
            <v>34.233333333333334</v>
          </cell>
        </row>
        <row r="307">
          <cell r="A307">
            <v>37559</v>
          </cell>
          <cell r="B307">
            <v>36.226666666666667</v>
          </cell>
        </row>
        <row r="308">
          <cell r="A308">
            <v>37560</v>
          </cell>
          <cell r="B308">
            <v>40.6</v>
          </cell>
        </row>
        <row r="309">
          <cell r="A309">
            <v>37561</v>
          </cell>
          <cell r="B309">
            <v>41.24666666666667</v>
          </cell>
        </row>
        <row r="310">
          <cell r="A310">
            <v>37562</v>
          </cell>
          <cell r="B310">
            <v>42.383333333333333</v>
          </cell>
        </row>
        <row r="311">
          <cell r="A311">
            <v>37563</v>
          </cell>
          <cell r="B311">
            <v>37.04</v>
          </cell>
        </row>
        <row r="312">
          <cell r="A312">
            <v>37564</v>
          </cell>
          <cell r="B312">
            <v>40.270000000000003</v>
          </cell>
        </row>
        <row r="313">
          <cell r="A313">
            <v>37565</v>
          </cell>
          <cell r="B313">
            <v>35.58</v>
          </cell>
        </row>
        <row r="314">
          <cell r="A314">
            <v>37566</v>
          </cell>
          <cell r="B314">
            <v>31.7</v>
          </cell>
        </row>
        <row r="315">
          <cell r="A315">
            <v>37567</v>
          </cell>
          <cell r="B315">
            <v>30.040000000000003</v>
          </cell>
        </row>
        <row r="316">
          <cell r="A316">
            <v>37568</v>
          </cell>
          <cell r="B316">
            <v>30.040000000000003</v>
          </cell>
        </row>
        <row r="317">
          <cell r="A317">
            <v>37569</v>
          </cell>
          <cell r="B317">
            <v>27.633333333333336</v>
          </cell>
        </row>
        <row r="318">
          <cell r="A318">
            <v>37570</v>
          </cell>
          <cell r="B318">
            <v>22.066666666666666</v>
          </cell>
        </row>
        <row r="319">
          <cell r="A319">
            <v>37571</v>
          </cell>
          <cell r="B319">
            <v>27.403333333333336</v>
          </cell>
        </row>
        <row r="320">
          <cell r="A320">
            <v>37572</v>
          </cell>
          <cell r="B320">
            <v>27.403333333333336</v>
          </cell>
        </row>
        <row r="321">
          <cell r="A321">
            <v>37573</v>
          </cell>
          <cell r="B321">
            <v>29.603333333333335</v>
          </cell>
        </row>
        <row r="322">
          <cell r="A322">
            <v>37574</v>
          </cell>
          <cell r="B322">
            <v>30.7</v>
          </cell>
        </row>
        <row r="323">
          <cell r="A323">
            <v>37575</v>
          </cell>
          <cell r="B323">
            <v>27.22</v>
          </cell>
        </row>
        <row r="324">
          <cell r="A324">
            <v>37576</v>
          </cell>
          <cell r="B324">
            <v>27.209999999999997</v>
          </cell>
        </row>
        <row r="325">
          <cell r="A325">
            <v>37577</v>
          </cell>
          <cell r="B325">
            <v>24.75</v>
          </cell>
        </row>
        <row r="326">
          <cell r="A326">
            <v>37578</v>
          </cell>
          <cell r="B326">
            <v>29</v>
          </cell>
        </row>
        <row r="327">
          <cell r="A327">
            <v>37579</v>
          </cell>
          <cell r="B327">
            <v>28.419999999999998</v>
          </cell>
        </row>
        <row r="328">
          <cell r="A328">
            <v>37580</v>
          </cell>
          <cell r="B328">
            <v>29.466666666666669</v>
          </cell>
        </row>
        <row r="329">
          <cell r="A329">
            <v>37581</v>
          </cell>
          <cell r="B329">
            <v>26.853333333333335</v>
          </cell>
        </row>
        <row r="330">
          <cell r="A330">
            <v>37582</v>
          </cell>
          <cell r="B330">
            <v>25.566666666666666</v>
          </cell>
        </row>
        <row r="331">
          <cell r="A331">
            <v>37583</v>
          </cell>
          <cell r="B331">
            <v>25.553333333333331</v>
          </cell>
        </row>
        <row r="332">
          <cell r="A332">
            <v>37584</v>
          </cell>
          <cell r="B332">
            <v>24.106666666666666</v>
          </cell>
        </row>
        <row r="333">
          <cell r="A333">
            <v>37585</v>
          </cell>
          <cell r="B333">
            <v>30.130000000000006</v>
          </cell>
        </row>
        <row r="334">
          <cell r="A334">
            <v>37586</v>
          </cell>
          <cell r="B334">
            <v>30.055466666666668</v>
          </cell>
        </row>
        <row r="335">
          <cell r="A335">
            <v>37587</v>
          </cell>
          <cell r="B335">
            <v>29.607818666666667</v>
          </cell>
        </row>
        <row r="336">
          <cell r="A336">
            <v>37588</v>
          </cell>
          <cell r="B336">
            <v>29.096798079999999</v>
          </cell>
        </row>
        <row r="337">
          <cell r="A337">
            <v>37589</v>
          </cell>
          <cell r="B337">
            <v>28.779070003200001</v>
          </cell>
        </row>
        <row r="338">
          <cell r="A338">
            <v>37590</v>
          </cell>
          <cell r="B338">
            <v>28.319432803327999</v>
          </cell>
        </row>
        <row r="339">
          <cell r="A339">
            <v>37591</v>
          </cell>
          <cell r="B339">
            <v>26.533333333333331</v>
          </cell>
        </row>
        <row r="340">
          <cell r="A340">
            <v>37592</v>
          </cell>
          <cell r="B340">
            <v>33.17</v>
          </cell>
        </row>
        <row r="341">
          <cell r="A341">
            <v>37593</v>
          </cell>
          <cell r="B341">
            <v>34.876666666666665</v>
          </cell>
        </row>
        <row r="342">
          <cell r="A342">
            <v>37594</v>
          </cell>
          <cell r="B342">
            <v>37.116666666666667</v>
          </cell>
        </row>
        <row r="343">
          <cell r="A343">
            <v>37595</v>
          </cell>
          <cell r="B343">
            <v>37.903333333333336</v>
          </cell>
        </row>
        <row r="344">
          <cell r="A344">
            <v>37596</v>
          </cell>
          <cell r="B344">
            <v>35.383333333333333</v>
          </cell>
        </row>
        <row r="345">
          <cell r="A345">
            <v>37597</v>
          </cell>
          <cell r="B345">
            <v>35.383333333333333</v>
          </cell>
        </row>
        <row r="346">
          <cell r="A346">
            <v>37598</v>
          </cell>
          <cell r="B346">
            <v>29.316666666666666</v>
          </cell>
        </row>
        <row r="347">
          <cell r="A347">
            <v>37599</v>
          </cell>
          <cell r="B347">
            <v>36.64</v>
          </cell>
        </row>
        <row r="348">
          <cell r="A348">
            <v>37600</v>
          </cell>
          <cell r="B348">
            <v>34.176666666666669</v>
          </cell>
        </row>
        <row r="349">
          <cell r="A349">
            <v>37601</v>
          </cell>
          <cell r="B349">
            <v>34.463333333333331</v>
          </cell>
        </row>
        <row r="350">
          <cell r="A350">
            <v>37602</v>
          </cell>
          <cell r="B350">
            <v>38.08</v>
          </cell>
        </row>
        <row r="351">
          <cell r="A351">
            <v>37603</v>
          </cell>
          <cell r="B351">
            <v>36.57</v>
          </cell>
        </row>
        <row r="352">
          <cell r="A352">
            <v>37604</v>
          </cell>
          <cell r="B352">
            <v>36.57</v>
          </cell>
        </row>
        <row r="353">
          <cell r="A353">
            <v>37605</v>
          </cell>
          <cell r="B353">
            <v>34.013333333333335</v>
          </cell>
        </row>
        <row r="354">
          <cell r="A354">
            <v>37606</v>
          </cell>
          <cell r="B354">
            <v>42.513333333333335</v>
          </cell>
        </row>
        <row r="355">
          <cell r="A355">
            <v>37607</v>
          </cell>
          <cell r="B355">
            <v>42.656666666666666</v>
          </cell>
        </row>
        <row r="356">
          <cell r="A356">
            <v>37608</v>
          </cell>
          <cell r="B356">
            <v>40.793333333333337</v>
          </cell>
        </row>
        <row r="357">
          <cell r="A357">
            <v>37609</v>
          </cell>
          <cell r="B357">
            <v>41.606666666666662</v>
          </cell>
        </row>
        <row r="358">
          <cell r="A358">
            <v>37610</v>
          </cell>
          <cell r="B358">
            <v>37.96</v>
          </cell>
        </row>
        <row r="359">
          <cell r="A359">
            <v>37611</v>
          </cell>
          <cell r="B359">
            <v>36.78</v>
          </cell>
        </row>
        <row r="360">
          <cell r="A360">
            <v>37612</v>
          </cell>
          <cell r="B360">
            <v>33.433333333333337</v>
          </cell>
        </row>
        <row r="361">
          <cell r="A361">
            <v>37613</v>
          </cell>
          <cell r="B361">
            <v>41.793333333333329</v>
          </cell>
        </row>
        <row r="362">
          <cell r="A362">
            <v>37614</v>
          </cell>
          <cell r="B362">
            <v>39.333333333333336</v>
          </cell>
        </row>
        <row r="363">
          <cell r="A363">
            <v>37615</v>
          </cell>
          <cell r="B363">
            <v>31.466666666666669</v>
          </cell>
        </row>
        <row r="364">
          <cell r="A364">
            <v>37616</v>
          </cell>
          <cell r="B364">
            <v>43.833333333333336</v>
          </cell>
        </row>
        <row r="365">
          <cell r="A365">
            <v>37617</v>
          </cell>
          <cell r="B365">
            <v>36.496666666666663</v>
          </cell>
        </row>
        <row r="366">
          <cell r="A366">
            <v>37618</v>
          </cell>
          <cell r="B366">
            <v>36.496666666666663</v>
          </cell>
        </row>
        <row r="367">
          <cell r="A367">
            <v>37619</v>
          </cell>
          <cell r="B367">
            <v>31.066666666666666</v>
          </cell>
        </row>
        <row r="368">
          <cell r="A368">
            <v>37620</v>
          </cell>
          <cell r="B368">
            <v>38.833333333333336</v>
          </cell>
        </row>
        <row r="369">
          <cell r="A369">
            <v>37621</v>
          </cell>
          <cell r="B369">
            <v>35.416666666666664</v>
          </cell>
        </row>
        <row r="370">
          <cell r="A370">
            <v>0</v>
          </cell>
          <cell r="B370">
            <v>0</v>
          </cell>
        </row>
        <row r="371">
          <cell r="A371">
            <v>0</v>
          </cell>
          <cell r="B371">
            <v>0</v>
          </cell>
        </row>
        <row r="372">
          <cell r="A372">
            <v>0</v>
          </cell>
          <cell r="B372">
            <v>0</v>
          </cell>
        </row>
        <row r="373">
          <cell r="A373">
            <v>0</v>
          </cell>
          <cell r="B373">
            <v>0</v>
          </cell>
        </row>
        <row r="374">
          <cell r="A374">
            <v>0</v>
          </cell>
          <cell r="B374">
            <v>0</v>
          </cell>
        </row>
      </sheetData>
      <sheetData sheetId="1"/>
      <sheetData sheetId="2"/>
      <sheetData sheetId="3"/>
      <sheetData sheetId="4"/>
      <sheetData sheetId="5"/>
      <sheetData sheetId="6"/>
      <sheetData sheetId="7"/>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_Flow"/>
      <sheetName val="Escalation"/>
      <sheetName val="Adders"/>
      <sheetName val="Summary"/>
      <sheetName val="Project Summary "/>
      <sheetName val="AOC"/>
      <sheetName val="Lab"/>
      <sheetName val="Security &amp; Change Room"/>
      <sheetName val="MAC"/>
      <sheetName val="MSC"/>
      <sheetName val="Auto Shop"/>
      <sheetName val="Paint Shop"/>
      <sheetName val="Fire Hall "/>
      <sheetName val="Warehouse"/>
      <sheetName val="Sitework"/>
      <sheetName val="Electrical Bldg."/>
      <sheetName val="Demolition"/>
      <sheetName val="Abatement"/>
      <sheetName val="FF &amp; E"/>
      <sheetName val="Migration Cost"/>
      <sheetName val="Warehouse Racking"/>
      <sheetName val="Photo Voltaic - Warehouse"/>
      <sheetName val="Photo Voltaic - MSC"/>
      <sheetName val="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0">
          <cell r="C50">
            <v>1</v>
          </cell>
          <cell r="D50" t="str">
            <v>Substructure</v>
          </cell>
          <cell r="I50">
            <v>1735639.4566600001</v>
          </cell>
        </row>
        <row r="52">
          <cell r="D52">
            <v>1.01</v>
          </cell>
          <cell r="E52" t="str">
            <v xml:space="preserve">Site Clearing, Grading </v>
          </cell>
          <cell r="F52">
            <v>67911</v>
          </cell>
          <cell r="G52" t="str">
            <v>sf</v>
          </cell>
          <cell r="H52">
            <v>2.1240000000000001</v>
          </cell>
          <cell r="I52">
            <v>144242.96400000001</v>
          </cell>
        </row>
        <row r="53">
          <cell r="D53">
            <v>1.02</v>
          </cell>
          <cell r="E53" t="str">
            <v>Spread Footings</v>
          </cell>
          <cell r="F53">
            <v>169.7775</v>
          </cell>
          <cell r="G53" t="str">
            <v>ea</v>
          </cell>
          <cell r="H53">
            <v>642.20000000000005</v>
          </cell>
          <cell r="I53">
            <v>109031.11050000001</v>
          </cell>
        </row>
        <row r="54">
          <cell r="D54">
            <v>1.03</v>
          </cell>
          <cell r="E54" t="str">
            <v>Continuous Footings</v>
          </cell>
          <cell r="F54">
            <v>10140</v>
          </cell>
          <cell r="G54" t="str">
            <v>lf</v>
          </cell>
          <cell r="H54">
            <v>88.92</v>
          </cell>
          <cell r="I54">
            <v>901648.8</v>
          </cell>
        </row>
        <row r="55">
          <cell r="D55">
            <v>1.04</v>
          </cell>
          <cell r="E55" t="str">
            <v>Slab on Grade - 8" thick</v>
          </cell>
          <cell r="F55">
            <v>67911</v>
          </cell>
          <cell r="G55" t="str">
            <v>sf</v>
          </cell>
          <cell r="H55">
            <v>7.3112000000000004</v>
          </cell>
          <cell r="I55">
            <v>496510.9032</v>
          </cell>
        </row>
        <row r="56">
          <cell r="D56">
            <v>1.05</v>
          </cell>
          <cell r="E56" t="str">
            <v>4" Sand, Compaction</v>
          </cell>
          <cell r="F56">
            <v>996.02800000000002</v>
          </cell>
          <cell r="G56" t="str">
            <v>cy</v>
          </cell>
          <cell r="H56">
            <v>34.58</v>
          </cell>
          <cell r="I56">
            <v>34442.648240000002</v>
          </cell>
        </row>
        <row r="57">
          <cell r="D57">
            <v>1.06</v>
          </cell>
          <cell r="E57" t="str">
            <v>6 mil membrane</v>
          </cell>
          <cell r="F57">
            <v>67911</v>
          </cell>
          <cell r="G57" t="str">
            <v>sf</v>
          </cell>
          <cell r="H57">
            <v>0.23712</v>
          </cell>
          <cell r="I57">
            <v>16103.05632</v>
          </cell>
        </row>
        <row r="58">
          <cell r="D58">
            <v>1.07</v>
          </cell>
          <cell r="E58" t="str">
            <v>Structural excavation, Backfill</v>
          </cell>
          <cell r="F58">
            <v>1703.4399999999998</v>
          </cell>
          <cell r="G58" t="str">
            <v>cy</v>
          </cell>
          <cell r="H58">
            <v>19.759999999999998</v>
          </cell>
          <cell r="I58">
            <v>33659.974399999992</v>
          </cell>
        </row>
        <row r="60">
          <cell r="C60">
            <v>2</v>
          </cell>
          <cell r="D60" t="str">
            <v>Superstructure</v>
          </cell>
          <cell r="I60">
            <v>4041105.36</v>
          </cell>
        </row>
        <row r="62">
          <cell r="D62">
            <v>2.0099999999999998</v>
          </cell>
          <cell r="E62" t="str">
            <v>Pre-Engineered Metal Bldg.</v>
          </cell>
          <cell r="F62">
            <v>89411</v>
          </cell>
          <cell r="G62" t="str">
            <v>sf</v>
          </cell>
          <cell r="H62">
            <v>38.76</v>
          </cell>
          <cell r="I62">
            <v>3465570.36</v>
          </cell>
        </row>
        <row r="63">
          <cell r="D63">
            <v>2.0199999999999996</v>
          </cell>
          <cell r="E63" t="str">
            <v>Structural Steel - Additional Steel for Cranes</v>
          </cell>
          <cell r="F63">
            <v>120</v>
          </cell>
          <cell r="G63" t="str">
            <v>tons</v>
          </cell>
          <cell r="H63">
            <v>3060</v>
          </cell>
          <cell r="I63">
            <v>367200</v>
          </cell>
        </row>
        <row r="64">
          <cell r="D64">
            <v>2.0299999999999994</v>
          </cell>
          <cell r="E64" t="str">
            <v>Roof Framing</v>
          </cell>
          <cell r="G64" t="str">
            <v>tons</v>
          </cell>
          <cell r="H64">
            <v>3264</v>
          </cell>
          <cell r="I64">
            <v>0</v>
          </cell>
        </row>
        <row r="65">
          <cell r="D65">
            <v>2.0399999999999991</v>
          </cell>
          <cell r="E65" t="str">
            <v>Misc. Steel - Connections, Plates etc</v>
          </cell>
          <cell r="G65" t="str">
            <v>tons</v>
          </cell>
          <cell r="H65">
            <v>4080</v>
          </cell>
          <cell r="I65">
            <v>0</v>
          </cell>
        </row>
        <row r="66">
          <cell r="D66">
            <v>2.0499999999999989</v>
          </cell>
          <cell r="E66" t="str">
            <v>Roof Deck - 11/2" Deck</v>
          </cell>
          <cell r="G66" t="str">
            <v>sf</v>
          </cell>
          <cell r="H66">
            <v>3.8250000000000002</v>
          </cell>
          <cell r="I66">
            <v>0</v>
          </cell>
        </row>
        <row r="67">
          <cell r="D67">
            <v>2.0599999999999987</v>
          </cell>
          <cell r="E67" t="str">
            <v>2nd Floor Metal Deck - 3" Deck</v>
          </cell>
          <cell r="F67">
            <v>10750</v>
          </cell>
          <cell r="G67" t="str">
            <v>sf</v>
          </cell>
          <cell r="H67">
            <v>4.59</v>
          </cell>
          <cell r="I67">
            <v>49342.5</v>
          </cell>
        </row>
        <row r="68">
          <cell r="D68">
            <v>2.0699999999999985</v>
          </cell>
          <cell r="E68" t="str">
            <v>2nd Floor Concrete Floor</v>
          </cell>
          <cell r="F68">
            <v>10750</v>
          </cell>
          <cell r="G68" t="str">
            <v>sf</v>
          </cell>
          <cell r="H68">
            <v>5.0999999999999996</v>
          </cell>
          <cell r="I68">
            <v>54824.999999999993</v>
          </cell>
        </row>
        <row r="69">
          <cell r="D69">
            <v>2.0799999999999983</v>
          </cell>
          <cell r="E69" t="str">
            <v>3rd Floor Metal Deck - 3" Deck</v>
          </cell>
          <cell r="F69">
            <v>10750</v>
          </cell>
          <cell r="G69" t="str">
            <v>sf</v>
          </cell>
          <cell r="H69">
            <v>4.59</v>
          </cell>
          <cell r="I69">
            <v>49342.5</v>
          </cell>
        </row>
        <row r="70">
          <cell r="D70">
            <v>2.0899999999999981</v>
          </cell>
          <cell r="E70" t="str">
            <v>2rd Floor Concrete Floor</v>
          </cell>
          <cell r="F70">
            <v>10750</v>
          </cell>
          <cell r="G70" t="str">
            <v>sf</v>
          </cell>
          <cell r="H70">
            <v>5.0999999999999996</v>
          </cell>
          <cell r="I70">
            <v>54824.999999999993</v>
          </cell>
        </row>
        <row r="71">
          <cell r="D71">
            <v>2.0999999999999979</v>
          </cell>
          <cell r="E71" t="str">
            <v>Stairs</v>
          </cell>
          <cell r="G71" t="str">
            <v>ea</v>
          </cell>
          <cell r="H71">
            <v>8670</v>
          </cell>
          <cell r="I71">
            <v>0</v>
          </cell>
        </row>
        <row r="72">
          <cell r="D72">
            <v>2.1099999999999977</v>
          </cell>
          <cell r="E72" t="str">
            <v>Fireproofing - Steel</v>
          </cell>
          <cell r="G72" t="str">
            <v>tons</v>
          </cell>
          <cell r="H72">
            <v>484.5</v>
          </cell>
          <cell r="I72">
            <v>0</v>
          </cell>
        </row>
        <row r="74">
          <cell r="C74">
            <v>3</v>
          </cell>
          <cell r="D74" t="str">
            <v>Exterior Closure</v>
          </cell>
          <cell r="I74">
            <v>596866.07999999996</v>
          </cell>
        </row>
        <row r="76">
          <cell r="D76">
            <v>3.01</v>
          </cell>
          <cell r="E76" t="str">
            <v>Exterior Metal Stud Framing, Gyp. Bd, Insulation</v>
          </cell>
          <cell r="G76" t="str">
            <v>sf</v>
          </cell>
          <cell r="H76">
            <v>10.241999999999999</v>
          </cell>
          <cell r="I76">
            <v>0</v>
          </cell>
        </row>
        <row r="77">
          <cell r="D77">
            <v>3.0199999999999996</v>
          </cell>
          <cell r="E77" t="str">
            <v>Exterior Concrete Walls - 6" thick, 8' high</v>
          </cell>
          <cell r="F77">
            <v>9440</v>
          </cell>
          <cell r="G77" t="str">
            <v>sf</v>
          </cell>
          <cell r="H77">
            <v>28.449999999999996</v>
          </cell>
          <cell r="I77">
            <v>268567.99999999994</v>
          </cell>
        </row>
        <row r="78">
          <cell r="D78">
            <v>3.0299999999999994</v>
          </cell>
          <cell r="E78" t="str">
            <v>Alum Glass Windows, Storefronts - 10%</v>
          </cell>
          <cell r="F78">
            <v>944</v>
          </cell>
          <cell r="G78" t="str">
            <v>sf</v>
          </cell>
          <cell r="H78">
            <v>73.97</v>
          </cell>
          <cell r="I78">
            <v>69827.679999999993</v>
          </cell>
        </row>
        <row r="79">
          <cell r="D79">
            <v>3.0399999999999991</v>
          </cell>
          <cell r="E79" t="str">
            <v xml:space="preserve">Metal Panel Systems </v>
          </cell>
          <cell r="G79" t="str">
            <v>sf</v>
          </cell>
          <cell r="H79">
            <v>20.483999999999998</v>
          </cell>
          <cell r="I79">
            <v>0</v>
          </cell>
        </row>
        <row r="80">
          <cell r="D80">
            <v>3.0499999999999989</v>
          </cell>
          <cell r="E80" t="str">
            <v>Coping</v>
          </cell>
          <cell r="G80" t="str">
            <v>lf</v>
          </cell>
          <cell r="H80">
            <v>25.4</v>
          </cell>
          <cell r="I80">
            <v>0</v>
          </cell>
        </row>
        <row r="81">
          <cell r="D81">
            <v>3.0599999999999987</v>
          </cell>
          <cell r="E81" t="str">
            <v xml:space="preserve">Exterior Double Doors 6080 </v>
          </cell>
          <cell r="F81">
            <v>4</v>
          </cell>
          <cell r="G81" t="str">
            <v>ea</v>
          </cell>
          <cell r="H81">
            <v>7721.6</v>
          </cell>
          <cell r="I81">
            <v>30886.400000000001</v>
          </cell>
        </row>
        <row r="82">
          <cell r="D82">
            <v>3.0699999999999985</v>
          </cell>
          <cell r="E82" t="str">
            <v>Exterior Single Doors 3070</v>
          </cell>
          <cell r="F82">
            <v>10</v>
          </cell>
          <cell r="G82" t="str">
            <v>ea</v>
          </cell>
          <cell r="H82">
            <v>3860.8</v>
          </cell>
          <cell r="I82">
            <v>38608</v>
          </cell>
        </row>
        <row r="83">
          <cell r="D83">
            <v>3.0799999999999983</v>
          </cell>
          <cell r="E83" t="str">
            <v>Roll-up Doors</v>
          </cell>
          <cell r="F83">
            <v>20</v>
          </cell>
          <cell r="G83" t="str">
            <v>ea</v>
          </cell>
          <cell r="H83">
            <v>8636</v>
          </cell>
          <cell r="I83">
            <v>172720</v>
          </cell>
        </row>
        <row r="84">
          <cell r="D84">
            <v>3.0899999999999981</v>
          </cell>
          <cell r="E84" t="str">
            <v>Exterior Building Sign</v>
          </cell>
          <cell r="F84">
            <v>1</v>
          </cell>
          <cell r="G84" t="str">
            <v>ls</v>
          </cell>
          <cell r="H84">
            <v>4064</v>
          </cell>
          <cell r="I84">
            <v>4064</v>
          </cell>
        </row>
        <row r="85">
          <cell r="D85">
            <v>3.0999999999999979</v>
          </cell>
          <cell r="E85" t="str">
            <v>Exterior Paint</v>
          </cell>
          <cell r="F85">
            <v>1</v>
          </cell>
          <cell r="G85" t="str">
            <v>ls</v>
          </cell>
          <cell r="H85">
            <v>12192</v>
          </cell>
          <cell r="I85">
            <v>12192</v>
          </cell>
        </row>
        <row r="87">
          <cell r="C87">
            <v>4</v>
          </cell>
          <cell r="D87" t="str">
            <v>Roofing</v>
          </cell>
          <cell r="I87">
            <v>223920.16499999998</v>
          </cell>
        </row>
        <row r="89">
          <cell r="D89">
            <v>4.01</v>
          </cell>
          <cell r="E89" t="str">
            <v>Roof Coverings - Built-Up Flat Roof Cover</v>
          </cell>
          <cell r="F89">
            <v>0</v>
          </cell>
          <cell r="G89" t="str">
            <v>sf</v>
          </cell>
          <cell r="H89">
            <v>7.1049999999999995</v>
          </cell>
          <cell r="I89">
            <v>0</v>
          </cell>
        </row>
        <row r="90">
          <cell r="D90">
            <v>4.0199999999999996</v>
          </cell>
          <cell r="E90" t="str">
            <v>Insulation</v>
          </cell>
          <cell r="F90">
            <v>0</v>
          </cell>
          <cell r="G90" t="str">
            <v>sf</v>
          </cell>
          <cell r="H90">
            <v>2.0299999999999998</v>
          </cell>
          <cell r="I90">
            <v>0</v>
          </cell>
        </row>
        <row r="91">
          <cell r="D91">
            <v>4.0299999999999994</v>
          </cell>
          <cell r="E91" t="str">
            <v>Flashing and Trim</v>
          </cell>
          <cell r="F91">
            <v>2360</v>
          </cell>
          <cell r="G91" t="str">
            <v>lf</v>
          </cell>
          <cell r="H91">
            <v>8.1199999999999992</v>
          </cell>
          <cell r="I91">
            <v>19163.199999999997</v>
          </cell>
        </row>
        <row r="92">
          <cell r="D92">
            <v>4.0399999999999991</v>
          </cell>
          <cell r="E92" t="str">
            <v>Roof Drains</v>
          </cell>
          <cell r="F92">
            <v>720</v>
          </cell>
          <cell r="G92" t="str">
            <v>lf</v>
          </cell>
          <cell r="H92">
            <v>77.139999999999986</v>
          </cell>
          <cell r="I92">
            <v>55540.799999999988</v>
          </cell>
        </row>
        <row r="93">
          <cell r="D93">
            <v>4.0499999999999989</v>
          </cell>
          <cell r="E93" t="str">
            <v>Misc. Roof Openings, Hatches</v>
          </cell>
          <cell r="F93">
            <v>89411</v>
          </cell>
          <cell r="G93" t="str">
            <v>sf</v>
          </cell>
          <cell r="H93">
            <v>1.0149999999999999</v>
          </cell>
          <cell r="I93">
            <v>90752.164999999994</v>
          </cell>
        </row>
        <row r="94">
          <cell r="D94">
            <v>4.0599999999999987</v>
          </cell>
          <cell r="E94" t="str">
            <v>Skylights - 3 x 8</v>
          </cell>
          <cell r="F94">
            <v>60</v>
          </cell>
          <cell r="G94" t="str">
            <v>ea</v>
          </cell>
          <cell r="H94">
            <v>974.39999999999986</v>
          </cell>
          <cell r="I94">
            <v>58463.999999999993</v>
          </cell>
        </row>
        <row r="96">
          <cell r="C96">
            <v>5</v>
          </cell>
          <cell r="D96" t="str">
            <v>Interior Construction</v>
          </cell>
          <cell r="I96">
            <v>1358926.6047</v>
          </cell>
        </row>
        <row r="98">
          <cell r="D98">
            <v>5.01</v>
          </cell>
          <cell r="E98" t="str">
            <v>Int. Partitions Full Ht.- Framing, Gypboard, Insulation</v>
          </cell>
          <cell r="F98">
            <v>13411.65</v>
          </cell>
          <cell r="G98" t="str">
            <v>sf</v>
          </cell>
          <cell r="H98">
            <v>10.709999999999999</v>
          </cell>
          <cell r="I98">
            <v>143638.77149999997</v>
          </cell>
        </row>
        <row r="99">
          <cell r="D99">
            <v>5.0199999999999996</v>
          </cell>
          <cell r="E99" t="str">
            <v xml:space="preserve">Int. Partitions 10' - Framing, Gypboard, Insulation </v>
          </cell>
          <cell r="F99">
            <v>20862.566666666666</v>
          </cell>
          <cell r="G99" t="str">
            <v>sf</v>
          </cell>
          <cell r="H99">
            <v>8.5679999999999996</v>
          </cell>
          <cell r="I99">
            <v>178750.47119999997</v>
          </cell>
        </row>
        <row r="100">
          <cell r="D100">
            <v>5.0299999999999994</v>
          </cell>
          <cell r="E100" t="str">
            <v>Translucent Walls</v>
          </cell>
          <cell r="F100">
            <v>15540</v>
          </cell>
          <cell r="G100" t="str">
            <v>sf</v>
          </cell>
          <cell r="H100">
            <v>23.561999999999998</v>
          </cell>
          <cell r="I100">
            <v>366153.48</v>
          </cell>
        </row>
        <row r="101">
          <cell r="D101">
            <v>5.0399999999999991</v>
          </cell>
          <cell r="E101" t="str">
            <v xml:space="preserve">Interior Doors - Double </v>
          </cell>
          <cell r="F101">
            <v>10</v>
          </cell>
          <cell r="G101" t="str">
            <v>ea</v>
          </cell>
          <cell r="H101">
            <v>2356.1999999999998</v>
          </cell>
          <cell r="I101">
            <v>23562</v>
          </cell>
        </row>
        <row r="102">
          <cell r="D102">
            <v>5.0499999999999989</v>
          </cell>
          <cell r="E102" t="str">
            <v>Interior Doors - Single</v>
          </cell>
          <cell r="F102">
            <v>60</v>
          </cell>
          <cell r="G102" t="str">
            <v>ea</v>
          </cell>
          <cell r="H102">
            <v>1392.3</v>
          </cell>
          <cell r="I102">
            <v>83538</v>
          </cell>
        </row>
        <row r="103">
          <cell r="D103">
            <v>5.0599999999999987</v>
          </cell>
          <cell r="E103" t="str">
            <v>Interior Roll-Up Doors</v>
          </cell>
          <cell r="F103">
            <v>4</v>
          </cell>
          <cell r="G103" t="str">
            <v>ea</v>
          </cell>
          <cell r="H103">
            <v>13387.5</v>
          </cell>
          <cell r="I103">
            <v>53550</v>
          </cell>
        </row>
        <row r="104">
          <cell r="D104">
            <v>5.0599999999999987</v>
          </cell>
          <cell r="E104" t="str">
            <v>Cabinets, Uppers, Lowers, Contertops - Breakrooms etc</v>
          </cell>
          <cell r="F104">
            <v>200</v>
          </cell>
          <cell r="G104" t="str">
            <v>lf</v>
          </cell>
          <cell r="H104">
            <v>428.4</v>
          </cell>
          <cell r="I104">
            <v>85680</v>
          </cell>
        </row>
        <row r="105">
          <cell r="D105">
            <v>5.0699999999999985</v>
          </cell>
          <cell r="E105" t="str">
            <v>Storage, Shelving</v>
          </cell>
          <cell r="F105">
            <v>160</v>
          </cell>
          <cell r="G105" t="str">
            <v>lf</v>
          </cell>
          <cell r="H105">
            <v>214.2</v>
          </cell>
          <cell r="I105">
            <v>34272</v>
          </cell>
        </row>
        <row r="106">
          <cell r="D106">
            <v>5.0799999999999983</v>
          </cell>
          <cell r="E106" t="str">
            <v>HC Toilet Compartments - Plastic Laminated</v>
          </cell>
          <cell r="F106">
            <v>4</v>
          </cell>
          <cell r="G106" t="str">
            <v>ea</v>
          </cell>
          <cell r="H106">
            <v>1071</v>
          </cell>
          <cell r="I106">
            <v>4284</v>
          </cell>
        </row>
        <row r="107">
          <cell r="D107">
            <v>5.0899999999999981</v>
          </cell>
          <cell r="E107" t="str">
            <v>Toilet Compartments - Plastic Laminated</v>
          </cell>
          <cell r="F107">
            <v>16</v>
          </cell>
          <cell r="G107" t="str">
            <v>ea</v>
          </cell>
          <cell r="H107">
            <v>963.9</v>
          </cell>
          <cell r="I107">
            <v>15422.4</v>
          </cell>
        </row>
        <row r="108">
          <cell r="D108">
            <v>5.0999999999999979</v>
          </cell>
          <cell r="E108" t="str">
            <v>Urinal Screens - Plastic Laminated</v>
          </cell>
          <cell r="F108">
            <v>12</v>
          </cell>
          <cell r="G108" t="str">
            <v>ea</v>
          </cell>
          <cell r="H108">
            <v>481.95</v>
          </cell>
          <cell r="I108">
            <v>5783.4</v>
          </cell>
        </row>
        <row r="109">
          <cell r="D109">
            <v>5.0999999999999979</v>
          </cell>
          <cell r="E109" t="str">
            <v>Lockers</v>
          </cell>
          <cell r="F109">
            <v>60</v>
          </cell>
          <cell r="G109" t="str">
            <v>ea</v>
          </cell>
          <cell r="H109">
            <v>492.65999999999997</v>
          </cell>
          <cell r="I109">
            <v>29559.599999999999</v>
          </cell>
        </row>
        <row r="110">
          <cell r="D110">
            <v>5.1099999999999977</v>
          </cell>
          <cell r="E110" t="str">
            <v>Locker Benches</v>
          </cell>
          <cell r="F110">
            <v>48</v>
          </cell>
          <cell r="G110" t="str">
            <v>lf</v>
          </cell>
          <cell r="H110">
            <v>58.904999999999994</v>
          </cell>
          <cell r="I110">
            <v>2827.4399999999996</v>
          </cell>
        </row>
        <row r="111">
          <cell r="D111">
            <v>5.1199999999999974</v>
          </cell>
          <cell r="E111" t="str">
            <v>Grab Bars - 36"</v>
          </cell>
          <cell r="F111">
            <v>8</v>
          </cell>
          <cell r="G111" t="str">
            <v>ea</v>
          </cell>
          <cell r="H111">
            <v>428.4</v>
          </cell>
          <cell r="I111">
            <v>3427.2</v>
          </cell>
        </row>
        <row r="112">
          <cell r="D112">
            <v>5.1299999999999972</v>
          </cell>
          <cell r="E112" t="str">
            <v>Grab Bars - 42"</v>
          </cell>
          <cell r="F112">
            <v>8</v>
          </cell>
          <cell r="G112" t="str">
            <v>ea</v>
          </cell>
          <cell r="H112">
            <v>481.95</v>
          </cell>
          <cell r="I112">
            <v>3855.6</v>
          </cell>
        </row>
        <row r="113">
          <cell r="D113">
            <v>5.139999999999997</v>
          </cell>
          <cell r="E113" t="str">
            <v>Toilet Seat Cover/Paper Dispenser - Recessed</v>
          </cell>
          <cell r="F113">
            <v>20</v>
          </cell>
          <cell r="G113" t="str">
            <v>ea</v>
          </cell>
          <cell r="H113">
            <v>83.537999999999997</v>
          </cell>
          <cell r="I113">
            <v>1670.76</v>
          </cell>
        </row>
        <row r="114">
          <cell r="D114">
            <v>5.1499999999999968</v>
          </cell>
          <cell r="E114" t="str">
            <v>Soap Dispenser</v>
          </cell>
          <cell r="F114">
            <v>20</v>
          </cell>
          <cell r="G114" t="str">
            <v>ea</v>
          </cell>
          <cell r="H114">
            <v>124.23599999999999</v>
          </cell>
          <cell r="I114">
            <v>2484.7199999999998</v>
          </cell>
        </row>
        <row r="115">
          <cell r="D115">
            <v>5.1599999999999966</v>
          </cell>
          <cell r="E115" t="str">
            <v xml:space="preserve">Paper Towel Dispenser </v>
          </cell>
          <cell r="F115">
            <v>20</v>
          </cell>
          <cell r="G115" t="str">
            <v>ea</v>
          </cell>
          <cell r="H115">
            <v>265.608</v>
          </cell>
          <cell r="I115">
            <v>5312.16</v>
          </cell>
        </row>
        <row r="116">
          <cell r="D116">
            <v>5.1699999999999964</v>
          </cell>
          <cell r="E116" t="str">
            <v>Trash Receptacle</v>
          </cell>
          <cell r="F116">
            <v>20</v>
          </cell>
          <cell r="G116" t="str">
            <v>ea</v>
          </cell>
          <cell r="H116">
            <v>104.958</v>
          </cell>
          <cell r="I116">
            <v>2099.16</v>
          </cell>
        </row>
        <row r="117">
          <cell r="D117">
            <v>5.1799999999999962</v>
          </cell>
          <cell r="E117" t="str">
            <v>Mirrors</v>
          </cell>
          <cell r="F117">
            <v>48</v>
          </cell>
          <cell r="G117" t="str">
            <v>ea</v>
          </cell>
          <cell r="H117">
            <v>299.88</v>
          </cell>
          <cell r="I117">
            <v>14394.24</v>
          </cell>
        </row>
        <row r="118">
          <cell r="D118">
            <v>5.1899999999999959</v>
          </cell>
          <cell r="E118" t="str">
            <v>Mop Rack</v>
          </cell>
          <cell r="F118">
            <v>2</v>
          </cell>
          <cell r="G118" t="str">
            <v>ea</v>
          </cell>
          <cell r="H118">
            <v>128.51999999999998</v>
          </cell>
          <cell r="I118">
            <v>257.03999999999996</v>
          </cell>
        </row>
        <row r="119">
          <cell r="D119">
            <v>5.1999999999999957</v>
          </cell>
          <cell r="E119" t="str">
            <v>Interior Signage</v>
          </cell>
          <cell r="F119">
            <v>10</v>
          </cell>
          <cell r="G119" t="str">
            <v>ea</v>
          </cell>
          <cell r="H119">
            <v>214.2</v>
          </cell>
          <cell r="I119">
            <v>2142</v>
          </cell>
        </row>
        <row r="120">
          <cell r="D120">
            <v>5.2099999999999955</v>
          </cell>
          <cell r="E120" t="str">
            <v>Fire Extinguishers</v>
          </cell>
          <cell r="F120">
            <v>12</v>
          </cell>
          <cell r="G120" t="str">
            <v>ea</v>
          </cell>
          <cell r="H120">
            <v>481.95</v>
          </cell>
          <cell r="I120">
            <v>5783.4</v>
          </cell>
        </row>
        <row r="121">
          <cell r="D121">
            <v>5.2199999999999953</v>
          </cell>
          <cell r="E121" t="str">
            <v>Interior Glass/Fixed Glass</v>
          </cell>
          <cell r="F121">
            <v>480</v>
          </cell>
          <cell r="G121" t="str">
            <v>sf</v>
          </cell>
          <cell r="H121">
            <v>48.195</v>
          </cell>
          <cell r="I121">
            <v>23133.599999999999</v>
          </cell>
        </row>
        <row r="122">
          <cell r="D122">
            <v>5.2299999999999951</v>
          </cell>
          <cell r="E122" t="str">
            <v>Grated Entry</v>
          </cell>
          <cell r="F122">
            <v>420</v>
          </cell>
          <cell r="G122" t="str">
            <v>lf</v>
          </cell>
          <cell r="H122">
            <v>107.1</v>
          </cell>
          <cell r="I122">
            <v>44982</v>
          </cell>
        </row>
        <row r="123">
          <cell r="D123">
            <v>5.2399999999999949</v>
          </cell>
          <cell r="E123" t="str">
            <v>Corner Guards</v>
          </cell>
          <cell r="F123">
            <v>0</v>
          </cell>
          <cell r="G123" t="str">
            <v>ea</v>
          </cell>
          <cell r="H123">
            <v>37.484999999999999</v>
          </cell>
          <cell r="I123">
            <v>0</v>
          </cell>
        </row>
        <row r="124">
          <cell r="D124">
            <v>5.2499999999999947</v>
          </cell>
          <cell r="E124" t="str">
            <v>Projector Screen and Clg Hung Projector</v>
          </cell>
          <cell r="F124">
            <v>4</v>
          </cell>
          <cell r="G124" t="str">
            <v>ea</v>
          </cell>
          <cell r="H124">
            <v>7711.2</v>
          </cell>
          <cell r="I124">
            <v>30844.799999999999</v>
          </cell>
        </row>
        <row r="125">
          <cell r="D125">
            <v>5.2599999999999945</v>
          </cell>
          <cell r="E125" t="str">
            <v>Misc. Specialties</v>
          </cell>
          <cell r="F125">
            <v>89411</v>
          </cell>
          <cell r="G125" t="str">
            <v>sf</v>
          </cell>
          <cell r="H125">
            <v>2.1419999999999999</v>
          </cell>
          <cell r="I125">
            <v>191518.36199999999</v>
          </cell>
        </row>
        <row r="127">
          <cell r="C127">
            <v>6</v>
          </cell>
          <cell r="D127" t="str">
            <v>Interior Finishes</v>
          </cell>
          <cell r="I127">
            <v>808763.08705850004</v>
          </cell>
        </row>
        <row r="129">
          <cell r="D129">
            <v>6.01</v>
          </cell>
          <cell r="E129" t="str">
            <v>Walls- Paint</v>
          </cell>
          <cell r="F129">
            <v>92252.123333333322</v>
          </cell>
          <cell r="G129" t="str">
            <v>sf</v>
          </cell>
          <cell r="H129">
            <v>0.69615000000000005</v>
          </cell>
          <cell r="I129">
            <v>64221.315658499996</v>
          </cell>
        </row>
        <row r="130">
          <cell r="D130">
            <v>6.02</v>
          </cell>
          <cell r="E130" t="str">
            <v>Paint - Doors</v>
          </cell>
          <cell r="F130">
            <v>70</v>
          </cell>
          <cell r="G130" t="str">
            <v>ea</v>
          </cell>
          <cell r="H130">
            <v>133.875</v>
          </cell>
          <cell r="I130">
            <v>9371.25</v>
          </cell>
        </row>
        <row r="131">
          <cell r="D131">
            <v>6.0299999999999994</v>
          </cell>
          <cell r="E131" t="str">
            <v xml:space="preserve">Floor Finishes - Epoxy, VCT </v>
          </cell>
          <cell r="F131">
            <v>78069.900000000009</v>
          </cell>
          <cell r="G131" t="str">
            <v>sf</v>
          </cell>
          <cell r="H131">
            <v>4.2839999999999998</v>
          </cell>
          <cell r="I131">
            <v>334451.45160000003</v>
          </cell>
        </row>
        <row r="132">
          <cell r="D132">
            <v>6.0399999999999991</v>
          </cell>
          <cell r="E132" t="str">
            <v>Ceramic Tile - Walls - Bathrooms</v>
          </cell>
          <cell r="F132">
            <v>2600</v>
          </cell>
          <cell r="G132" t="str">
            <v>sf</v>
          </cell>
          <cell r="H132">
            <v>13.387499999999999</v>
          </cell>
          <cell r="I132">
            <v>34807.5</v>
          </cell>
        </row>
        <row r="133">
          <cell r="D133">
            <v>6.0499999999999989</v>
          </cell>
          <cell r="E133" t="str">
            <v>Ceramic Tile - Floors - Bathrooms</v>
          </cell>
          <cell r="F133">
            <v>2400</v>
          </cell>
          <cell r="G133" t="str">
            <v>sf</v>
          </cell>
          <cell r="H133">
            <v>11.2455</v>
          </cell>
          <cell r="I133">
            <v>26989.200000000001</v>
          </cell>
        </row>
        <row r="134">
          <cell r="D134">
            <v>6.0599999999999987</v>
          </cell>
          <cell r="E134" t="str">
            <v>Ceiling - Open, Painted Black</v>
          </cell>
          <cell r="F134">
            <v>77269.900000000009</v>
          </cell>
          <cell r="G134" t="str">
            <v>sf</v>
          </cell>
          <cell r="H134">
            <v>2.1419999999999999</v>
          </cell>
          <cell r="I134">
            <v>165512.12580000001</v>
          </cell>
        </row>
        <row r="135">
          <cell r="D135">
            <v>6.0699999999999985</v>
          </cell>
          <cell r="E135" t="str">
            <v xml:space="preserve">Hard Lid Ceiling </v>
          </cell>
          <cell r="F135">
            <v>3200</v>
          </cell>
          <cell r="G135" t="str">
            <v>sf</v>
          </cell>
          <cell r="H135">
            <v>8.5679999999999996</v>
          </cell>
          <cell r="I135">
            <v>27417.599999999999</v>
          </cell>
        </row>
        <row r="136">
          <cell r="D136">
            <v>6.0799999999999983</v>
          </cell>
          <cell r="E136" t="str">
            <v>Front Counters</v>
          </cell>
          <cell r="F136">
            <v>80</v>
          </cell>
          <cell r="G136" t="str">
            <v>lf</v>
          </cell>
          <cell r="H136">
            <v>602.4</v>
          </cell>
          <cell r="I136">
            <v>48192</v>
          </cell>
        </row>
        <row r="137">
          <cell r="D137">
            <v>6.0899999999999981</v>
          </cell>
          <cell r="E137" t="str">
            <v>Lobby additional finishes</v>
          </cell>
          <cell r="F137">
            <v>400</v>
          </cell>
          <cell r="G137" t="str">
            <v>sf</v>
          </cell>
          <cell r="H137">
            <v>20.079999999999998</v>
          </cell>
          <cell r="I137">
            <v>8031.9999999999991</v>
          </cell>
        </row>
        <row r="138">
          <cell r="D138">
            <v>6.0999999999999979</v>
          </cell>
          <cell r="E138" t="str">
            <v>Millwork, Finish Carpentry</v>
          </cell>
          <cell r="F138">
            <v>89411</v>
          </cell>
          <cell r="G138" t="str">
            <v>sf</v>
          </cell>
          <cell r="H138">
            <v>1.004</v>
          </cell>
          <cell r="I138">
            <v>89768.644</v>
          </cell>
        </row>
        <row r="140">
          <cell r="C140">
            <v>7</v>
          </cell>
          <cell r="D140" t="str">
            <v>Conveying</v>
          </cell>
          <cell r="I140">
            <v>206422.39999999999</v>
          </cell>
        </row>
        <row r="142">
          <cell r="D142">
            <v>7.01</v>
          </cell>
          <cell r="E142" t="str">
            <v>Hydraulic Elevator - 3 Stops, 3500 lbs</v>
          </cell>
          <cell r="F142">
            <v>2</v>
          </cell>
          <cell r="G142" t="str">
            <v>ea</v>
          </cell>
          <cell r="H142">
            <v>103211.2</v>
          </cell>
          <cell r="I142">
            <v>206422.39999999999</v>
          </cell>
        </row>
        <row r="144">
          <cell r="C144">
            <v>8</v>
          </cell>
          <cell r="D144" t="str">
            <v>Plumbing</v>
          </cell>
          <cell r="I144">
            <v>579983.36599999992</v>
          </cell>
        </row>
        <row r="146">
          <cell r="D146">
            <v>8.01</v>
          </cell>
          <cell r="E146" t="str">
            <v>Plumbing Fixtures</v>
          </cell>
          <cell r="F146">
            <v>62</v>
          </cell>
          <cell r="G146" t="str">
            <v>sf</v>
          </cell>
          <cell r="H146">
            <v>2133.6</v>
          </cell>
          <cell r="I146">
            <v>132283.19999999998</v>
          </cell>
        </row>
        <row r="147">
          <cell r="D147">
            <v>8.02</v>
          </cell>
          <cell r="E147" t="str">
            <v>Water Heaters - 200 MBH</v>
          </cell>
          <cell r="F147">
            <v>2</v>
          </cell>
          <cell r="G147" t="str">
            <v>ea</v>
          </cell>
          <cell r="H147">
            <v>16064</v>
          </cell>
          <cell r="I147">
            <v>32128</v>
          </cell>
        </row>
        <row r="148">
          <cell r="D148">
            <v>8.0299999999999994</v>
          </cell>
          <cell r="E148" t="str">
            <v>Boilers - 3000 MBH</v>
          </cell>
          <cell r="F148">
            <v>2</v>
          </cell>
          <cell r="G148" t="str">
            <v>ea</v>
          </cell>
          <cell r="H148">
            <v>20080</v>
          </cell>
          <cell r="I148">
            <v>40160</v>
          </cell>
        </row>
        <row r="149">
          <cell r="D149">
            <v>8.0399999999999991</v>
          </cell>
          <cell r="E149" t="str">
            <v>Hot and Cold Water Piping</v>
          </cell>
          <cell r="F149">
            <v>89411</v>
          </cell>
          <cell r="G149" t="str">
            <v>sf</v>
          </cell>
          <cell r="H149">
            <v>1.506</v>
          </cell>
          <cell r="I149">
            <v>134652.96600000001</v>
          </cell>
        </row>
        <row r="150">
          <cell r="D150">
            <v>8.0499999999999989</v>
          </cell>
          <cell r="E150" t="str">
            <v>Air Lines</v>
          </cell>
          <cell r="F150">
            <v>3200</v>
          </cell>
          <cell r="G150" t="str">
            <v>lf</v>
          </cell>
          <cell r="H150">
            <v>35.14</v>
          </cell>
          <cell r="I150">
            <v>112448</v>
          </cell>
        </row>
        <row r="151">
          <cell r="D151">
            <v>8.0599999999999987</v>
          </cell>
          <cell r="E151" t="str">
            <v>Gas Piping - 2"</v>
          </cell>
          <cell r="F151">
            <v>400</v>
          </cell>
          <cell r="G151" t="str">
            <v>lf</v>
          </cell>
          <cell r="H151">
            <v>35.14</v>
          </cell>
          <cell r="I151">
            <v>14056</v>
          </cell>
        </row>
        <row r="152">
          <cell r="D152">
            <v>8.0699999999999985</v>
          </cell>
          <cell r="E152" t="str">
            <v>Misc. Piping</v>
          </cell>
          <cell r="F152">
            <v>2200</v>
          </cell>
          <cell r="G152" t="str">
            <v>lf</v>
          </cell>
          <cell r="H152">
            <v>25.1</v>
          </cell>
          <cell r="I152">
            <v>55220</v>
          </cell>
        </row>
        <row r="153">
          <cell r="D153">
            <v>8.0799999999999983</v>
          </cell>
          <cell r="E153" t="str">
            <v>Emergency Showers</v>
          </cell>
          <cell r="F153">
            <v>4</v>
          </cell>
          <cell r="G153" t="str">
            <v>ea</v>
          </cell>
          <cell r="H153">
            <v>1606.4</v>
          </cell>
          <cell r="I153">
            <v>6425.6</v>
          </cell>
        </row>
        <row r="154">
          <cell r="D154">
            <v>8.0899999999999981</v>
          </cell>
          <cell r="E154" t="str">
            <v>Eye Washes</v>
          </cell>
          <cell r="F154">
            <v>6</v>
          </cell>
          <cell r="G154" t="str">
            <v>ea</v>
          </cell>
          <cell r="H154">
            <v>1405.6</v>
          </cell>
          <cell r="I154">
            <v>8433.5999999999985</v>
          </cell>
        </row>
        <row r="155">
          <cell r="D155">
            <v>8.0799999999999983</v>
          </cell>
          <cell r="E155" t="str">
            <v>Exhaust Hoods</v>
          </cell>
          <cell r="F155">
            <v>2</v>
          </cell>
          <cell r="G155" t="str">
            <v>ea</v>
          </cell>
          <cell r="H155">
            <v>22088</v>
          </cell>
          <cell r="I155">
            <v>44176</v>
          </cell>
        </row>
        <row r="157">
          <cell r="C157">
            <v>9</v>
          </cell>
          <cell r="D157" t="str">
            <v>HVAC</v>
          </cell>
          <cell r="I157">
            <v>2568153.2864000001</v>
          </cell>
        </row>
        <row r="159">
          <cell r="D159">
            <v>9.01</v>
          </cell>
          <cell r="E159" t="str">
            <v>Heating and Cooling Systems</v>
          </cell>
          <cell r="F159">
            <v>89411</v>
          </cell>
          <cell r="G159" t="str">
            <v>sf</v>
          </cell>
          <cell r="H159">
            <v>14.056000000000001</v>
          </cell>
          <cell r="I159">
            <v>1256761.0160000001</v>
          </cell>
        </row>
        <row r="160">
          <cell r="D160">
            <v>9.02</v>
          </cell>
          <cell r="E160" t="str">
            <v>Package Units Units</v>
          </cell>
          <cell r="F160">
            <v>89411</v>
          </cell>
          <cell r="G160" t="str">
            <v>sf</v>
          </cell>
          <cell r="H160">
            <v>3.012</v>
          </cell>
          <cell r="I160">
            <v>269305.93200000003</v>
          </cell>
        </row>
        <row r="161">
          <cell r="D161">
            <v>9.0299999999999994</v>
          </cell>
          <cell r="E161" t="str">
            <v>Distribution - Ducts, Registers, Diffusers</v>
          </cell>
          <cell r="F161">
            <v>89411</v>
          </cell>
          <cell r="G161" t="str">
            <v>sf</v>
          </cell>
          <cell r="H161">
            <v>8.032</v>
          </cell>
          <cell r="I161">
            <v>718149.152</v>
          </cell>
        </row>
        <row r="162">
          <cell r="D162">
            <v>9.0399999999999991</v>
          </cell>
          <cell r="E162" t="str">
            <v>Insulation</v>
          </cell>
          <cell r="F162">
            <v>1</v>
          </cell>
          <cell r="G162" t="str">
            <v>ls</v>
          </cell>
          <cell r="H162">
            <v>25100</v>
          </cell>
          <cell r="I162">
            <v>25100</v>
          </cell>
        </row>
        <row r="163">
          <cell r="D163">
            <v>9.0499999999999989</v>
          </cell>
          <cell r="E163" t="str">
            <v>VAV Boxes</v>
          </cell>
          <cell r="F163">
            <v>120</v>
          </cell>
          <cell r="G163" t="str">
            <v>ea</v>
          </cell>
          <cell r="H163">
            <v>451.8</v>
          </cell>
          <cell r="I163">
            <v>54216</v>
          </cell>
        </row>
        <row r="164">
          <cell r="D164">
            <v>9.0599999999999987</v>
          </cell>
          <cell r="E164" t="str">
            <v>Controls</v>
          </cell>
          <cell r="F164">
            <v>200</v>
          </cell>
          <cell r="G164" t="str">
            <v>ea</v>
          </cell>
          <cell r="H164">
            <v>953.8</v>
          </cell>
          <cell r="I164">
            <v>190760</v>
          </cell>
        </row>
        <row r="165">
          <cell r="D165">
            <v>9.0699999999999985</v>
          </cell>
          <cell r="E165" t="str">
            <v>Test Balance</v>
          </cell>
          <cell r="F165">
            <v>89411</v>
          </cell>
          <cell r="G165" t="str">
            <v>sf</v>
          </cell>
          <cell r="H165">
            <v>0.60239999999999994</v>
          </cell>
          <cell r="I165">
            <v>53861.186399999991</v>
          </cell>
        </row>
        <row r="167">
          <cell r="C167">
            <v>10</v>
          </cell>
          <cell r="D167" t="str">
            <v>Fire Protection</v>
          </cell>
          <cell r="I167">
            <v>648083.03200000001</v>
          </cell>
        </row>
        <row r="169">
          <cell r="D169">
            <v>10.01</v>
          </cell>
          <cell r="E169" t="str">
            <v>Fire Protection</v>
          </cell>
          <cell r="F169">
            <v>89411</v>
          </cell>
          <cell r="H169">
            <v>4.0640000000000001</v>
          </cell>
          <cell r="I169">
            <v>363366.304</v>
          </cell>
        </row>
        <row r="170">
          <cell r="D170">
            <v>10.02</v>
          </cell>
          <cell r="E170" t="str">
            <v>Stand Pipe</v>
          </cell>
          <cell r="F170">
            <v>2</v>
          </cell>
          <cell r="G170" t="str">
            <v>ea</v>
          </cell>
          <cell r="H170">
            <v>6096</v>
          </cell>
          <cell r="I170">
            <v>12192</v>
          </cell>
        </row>
        <row r="171">
          <cell r="D171">
            <v>10.029999999999999</v>
          </cell>
          <cell r="E171" t="str">
            <v>Fire Pumps</v>
          </cell>
          <cell r="G171" t="str">
            <v>ea</v>
          </cell>
          <cell r="H171">
            <v>15240</v>
          </cell>
          <cell r="I171">
            <v>0</v>
          </cell>
        </row>
        <row r="172">
          <cell r="D172">
            <v>10.039999999999999</v>
          </cell>
          <cell r="E172" t="str">
            <v>Fire Alarm System, Mass Notification - 3.00</v>
          </cell>
          <cell r="F172">
            <v>89411</v>
          </cell>
          <cell r="G172" t="str">
            <v>sf</v>
          </cell>
          <cell r="H172">
            <v>3.048</v>
          </cell>
          <cell r="I172">
            <v>272524.728</v>
          </cell>
        </row>
        <row r="174">
          <cell r="C174">
            <v>11</v>
          </cell>
          <cell r="D174" t="str">
            <v>Electrical</v>
          </cell>
          <cell r="I174">
            <v>1975804.2779999999</v>
          </cell>
        </row>
        <row r="176">
          <cell r="D176">
            <v>11.01</v>
          </cell>
          <cell r="E176" t="str">
            <v>Service and Distribution</v>
          </cell>
          <cell r="F176">
            <v>89411</v>
          </cell>
          <cell r="H176">
            <v>7.1120000000000001</v>
          </cell>
          <cell r="I176">
            <v>635891.03200000001</v>
          </cell>
        </row>
        <row r="177">
          <cell r="D177">
            <v>11.02</v>
          </cell>
          <cell r="E177" t="str">
            <v>Feeders, Cables, Wiring</v>
          </cell>
          <cell r="F177">
            <v>89411</v>
          </cell>
          <cell r="H177">
            <v>3.048</v>
          </cell>
          <cell r="I177">
            <v>272524.728</v>
          </cell>
        </row>
        <row r="178">
          <cell r="D178">
            <v>11.03</v>
          </cell>
          <cell r="E178" t="str">
            <v>Lighting and power</v>
          </cell>
          <cell r="F178">
            <v>89411</v>
          </cell>
          <cell r="H178">
            <v>8.1280000000000001</v>
          </cell>
          <cell r="I178">
            <v>726732.60800000001</v>
          </cell>
        </row>
        <row r="179">
          <cell r="D179">
            <v>11.04</v>
          </cell>
          <cell r="E179" t="str">
            <v>Switches</v>
          </cell>
          <cell r="F179">
            <v>89411</v>
          </cell>
          <cell r="H179">
            <v>3.048</v>
          </cell>
          <cell r="I179">
            <v>272524.728</v>
          </cell>
        </row>
        <row r="180">
          <cell r="D180">
            <v>11.049999999999999</v>
          </cell>
          <cell r="E180" t="str">
            <v>Grounding</v>
          </cell>
          <cell r="F180">
            <v>89411</v>
          </cell>
          <cell r="H180">
            <v>0.76200000000000001</v>
          </cell>
          <cell r="I180">
            <v>68131.182000000001</v>
          </cell>
        </row>
        <row r="182">
          <cell r="C182">
            <v>12</v>
          </cell>
          <cell r="D182" t="str">
            <v>Electrical Systems</v>
          </cell>
          <cell r="I182">
            <v>726732.60800000001</v>
          </cell>
        </row>
        <row r="184">
          <cell r="D184">
            <v>12.1</v>
          </cell>
          <cell r="E184" t="str">
            <v>Data/Communications, Security</v>
          </cell>
          <cell r="F184">
            <v>89411</v>
          </cell>
          <cell r="H184">
            <v>8.1280000000000001</v>
          </cell>
          <cell r="I184">
            <v>726732.60800000001</v>
          </cell>
        </row>
        <row r="186">
          <cell r="C186">
            <v>13</v>
          </cell>
          <cell r="D186" t="str">
            <v xml:space="preserve">Equipment </v>
          </cell>
          <cell r="I186">
            <v>1417188</v>
          </cell>
        </row>
        <row r="188">
          <cell r="D188">
            <v>13.01</v>
          </cell>
          <cell r="E188" t="str">
            <v>Compressors</v>
          </cell>
          <cell r="F188">
            <v>6</v>
          </cell>
          <cell r="G188" t="str">
            <v>ea</v>
          </cell>
          <cell r="H188">
            <v>25500</v>
          </cell>
          <cell r="I188">
            <v>153000</v>
          </cell>
        </row>
        <row r="189">
          <cell r="D189">
            <v>13.02</v>
          </cell>
          <cell r="E189" t="str">
            <v xml:space="preserve">Bridge Crane - 20 Ton </v>
          </cell>
          <cell r="F189">
            <v>2</v>
          </cell>
          <cell r="G189" t="str">
            <v>ea</v>
          </cell>
          <cell r="H189">
            <v>168300</v>
          </cell>
          <cell r="I189">
            <v>336600</v>
          </cell>
        </row>
        <row r="190">
          <cell r="D190">
            <v>13.03</v>
          </cell>
          <cell r="E190" t="str">
            <v xml:space="preserve">Bridge Crane - 30 Ton </v>
          </cell>
          <cell r="F190">
            <v>1</v>
          </cell>
          <cell r="G190" t="str">
            <v>ea</v>
          </cell>
          <cell r="H190">
            <v>188700</v>
          </cell>
          <cell r="I190">
            <v>188700</v>
          </cell>
        </row>
        <row r="191">
          <cell r="D191">
            <v>13.04</v>
          </cell>
          <cell r="E191" t="str">
            <v xml:space="preserve">Jib Cranes - 2 Ton </v>
          </cell>
          <cell r="F191">
            <v>23</v>
          </cell>
          <cell r="G191" t="str">
            <v>ea</v>
          </cell>
          <cell r="H191">
            <v>28560</v>
          </cell>
          <cell r="I191">
            <v>656880</v>
          </cell>
        </row>
        <row r="192">
          <cell r="D192">
            <v>13.049999999999999</v>
          </cell>
          <cell r="E192" t="str">
            <v xml:space="preserve">Workstation Cranes - 1 Ton </v>
          </cell>
          <cell r="F192">
            <v>1</v>
          </cell>
          <cell r="G192" t="str">
            <v>ea</v>
          </cell>
          <cell r="H192">
            <v>67320</v>
          </cell>
          <cell r="I192">
            <v>67320</v>
          </cell>
        </row>
        <row r="193">
          <cell r="D193">
            <v>13.049999999999999</v>
          </cell>
          <cell r="E193" t="str">
            <v>Breakroom Appliances</v>
          </cell>
          <cell r="F193">
            <v>12</v>
          </cell>
          <cell r="G193" t="str">
            <v>ea</v>
          </cell>
          <cell r="H193">
            <v>1224</v>
          </cell>
          <cell r="I193">
            <v>14688</v>
          </cell>
        </row>
        <row r="195">
          <cell r="C195">
            <v>14</v>
          </cell>
          <cell r="D195" t="str">
            <v>Furnishings</v>
          </cell>
          <cell r="I195">
            <v>45599.61</v>
          </cell>
        </row>
        <row r="197">
          <cell r="D197">
            <v>14.01</v>
          </cell>
          <cell r="E197" t="str">
            <v>Furnishings</v>
          </cell>
          <cell r="F197">
            <v>89411</v>
          </cell>
          <cell r="G197" t="str">
            <v>sf</v>
          </cell>
          <cell r="H197">
            <v>0.51</v>
          </cell>
          <cell r="I197">
            <v>45599.61</v>
          </cell>
        </row>
        <row r="200">
          <cell r="C200">
            <v>15</v>
          </cell>
          <cell r="D200" t="str">
            <v>Special Construction</v>
          </cell>
          <cell r="I200">
            <v>24480</v>
          </cell>
        </row>
        <row r="202">
          <cell r="D202">
            <v>15.01</v>
          </cell>
          <cell r="E202" t="str">
            <v>Entry Canopy/Structure</v>
          </cell>
          <cell r="F202">
            <v>1200</v>
          </cell>
          <cell r="G202" t="str">
            <v>sf</v>
          </cell>
          <cell r="H202">
            <v>20.399999999999999</v>
          </cell>
          <cell r="I202">
            <v>24480</v>
          </cell>
        </row>
        <row r="204">
          <cell r="C204">
            <v>16</v>
          </cell>
          <cell r="D204" t="str">
            <v>Building Sitework</v>
          </cell>
          <cell r="I204">
            <v>46136.076000000001</v>
          </cell>
        </row>
        <row r="206">
          <cell r="D206">
            <v>16.010000000000002</v>
          </cell>
          <cell r="E206" t="str">
            <v>Building Sitework</v>
          </cell>
          <cell r="F206">
            <v>89411</v>
          </cell>
          <cell r="G206" t="str">
            <v>sf</v>
          </cell>
          <cell r="H206">
            <v>0.51600000000000001</v>
          </cell>
          <cell r="I206">
            <v>46136.076000000001</v>
          </cell>
        </row>
        <row r="209">
          <cell r="C209">
            <v>17</v>
          </cell>
          <cell r="D209" t="str">
            <v>Landscaping</v>
          </cell>
          <cell r="I209">
            <v>27681.6456</v>
          </cell>
        </row>
        <row r="211">
          <cell r="D211">
            <v>17.010000000000002</v>
          </cell>
          <cell r="E211" t="str">
            <v>Landscaping and Irrigation</v>
          </cell>
          <cell r="F211">
            <v>89411</v>
          </cell>
          <cell r="G211" t="str">
            <v>sf</v>
          </cell>
          <cell r="H211">
            <v>0.30959999999999999</v>
          </cell>
          <cell r="I211">
            <v>27681.6456</v>
          </cell>
        </row>
        <row r="215">
          <cell r="C215">
            <v>31</v>
          </cell>
          <cell r="E215" t="str">
            <v>Subtotal A</v>
          </cell>
          <cell r="H215">
            <v>190.48534358656653</v>
          </cell>
          <cell r="I215">
            <v>17031485.055418499</v>
          </cell>
        </row>
        <row r="216">
          <cell r="C216">
            <v>32</v>
          </cell>
          <cell r="E216" t="str">
            <v>General Conditions OH &amp; P</v>
          </cell>
          <cell r="F216">
            <v>0.23</v>
          </cell>
          <cell r="H216">
            <v>43.811629024910296</v>
          </cell>
          <cell r="I216">
            <v>3917241.5627462547</v>
          </cell>
        </row>
        <row r="218">
          <cell r="E218" t="str">
            <v>Subtotal B</v>
          </cell>
          <cell r="H218">
            <v>234.29697261147683</v>
          </cell>
          <cell r="I218">
            <v>20948726.618164755</v>
          </cell>
        </row>
        <row r="219">
          <cell r="C219">
            <v>33</v>
          </cell>
          <cell r="E219" t="str">
            <v>Local Sales Tax</v>
          </cell>
          <cell r="F219">
            <v>8.4000000000000005E-2</v>
          </cell>
          <cell r="H219">
            <v>19.680945699364056</v>
          </cell>
          <cell r="I219">
            <v>1759693.0359258396</v>
          </cell>
        </row>
        <row r="221">
          <cell r="C221">
            <v>34</v>
          </cell>
          <cell r="E221" t="str">
            <v>Permits, Bonds &amp; Insurance</v>
          </cell>
          <cell r="F221">
            <v>2.5000000000000001E-2</v>
          </cell>
          <cell r="H221">
            <v>5.857424315286921</v>
          </cell>
          <cell r="I221">
            <v>523718.16545411892</v>
          </cell>
        </row>
        <row r="223">
          <cell r="E223" t="str">
            <v>Subtotal C</v>
          </cell>
          <cell r="H223">
            <v>259.83534262612784</v>
          </cell>
          <cell r="I223">
            <v>23232137.819544714</v>
          </cell>
        </row>
        <row r="224">
          <cell r="C224">
            <v>35</v>
          </cell>
          <cell r="E224" t="str">
            <v>Design Contingency</v>
          </cell>
          <cell r="F224">
            <v>0.2</v>
          </cell>
          <cell r="H224">
            <v>51.967068525225564</v>
          </cell>
          <cell r="I224">
            <v>4646427.563908943</v>
          </cell>
        </row>
        <row r="226">
          <cell r="E226" t="str">
            <v>Subtotal D</v>
          </cell>
          <cell r="H226">
            <v>311.80241115135334</v>
          </cell>
          <cell r="I226">
            <v>27878565.383453656</v>
          </cell>
        </row>
        <row r="227">
          <cell r="C227">
            <v>36</v>
          </cell>
          <cell r="E227" t="str">
            <v>Escalation MOC June 2009</v>
          </cell>
          <cell r="F227">
            <v>0.12</v>
          </cell>
          <cell r="H227">
            <v>37.4162893381624</v>
          </cell>
          <cell r="I227">
            <v>3345427.8460144387</v>
          </cell>
        </row>
        <row r="229">
          <cell r="E229" t="str">
            <v>Subtotal E</v>
          </cell>
          <cell r="H229">
            <v>349.21870048951581</v>
          </cell>
          <cell r="I229">
            <v>31223993.229468096</v>
          </cell>
        </row>
        <row r="230">
          <cell r="C230">
            <v>37</v>
          </cell>
          <cell r="E230" t="str">
            <v>LEED</v>
          </cell>
          <cell r="F230">
            <v>0.02</v>
          </cell>
          <cell r="H230">
            <v>6.984374009790316</v>
          </cell>
          <cell r="I230">
            <v>624479.86458936194</v>
          </cell>
        </row>
        <row r="232">
          <cell r="E232" t="str">
            <v>Subtoal F</v>
          </cell>
          <cell r="H232">
            <v>356.20307449930613</v>
          </cell>
          <cell r="I232">
            <v>31848473.094057459</v>
          </cell>
        </row>
        <row r="233">
          <cell r="C233">
            <v>38</v>
          </cell>
          <cell r="E233" t="str">
            <v>Construction Contingency</v>
          </cell>
          <cell r="F233">
            <v>0.1</v>
          </cell>
          <cell r="H233">
            <v>35.620307449930614</v>
          </cell>
          <cell r="I233">
            <v>3184847.3094057459</v>
          </cell>
        </row>
        <row r="235">
          <cell r="E235" t="str">
            <v>Subtotal H</v>
          </cell>
          <cell r="H235">
            <v>391.82338194923676</v>
          </cell>
          <cell r="I235">
            <v>35033320.403463207</v>
          </cell>
        </row>
        <row r="236">
          <cell r="C236">
            <v>39</v>
          </cell>
          <cell r="E236" t="str">
            <v>Design/Engineering Fee</v>
          </cell>
          <cell r="F236">
            <v>0.1</v>
          </cell>
          <cell r="H236">
            <v>39.182338194923673</v>
          </cell>
          <cell r="I236">
            <v>3503332.0403463207</v>
          </cell>
        </row>
        <row r="238">
          <cell r="C238">
            <v>40</v>
          </cell>
          <cell r="E238" t="str">
            <v>Total Cost</v>
          </cell>
          <cell r="H238">
            <v>431.00572014416036</v>
          </cell>
          <cell r="I238">
            <v>38536652.443809524</v>
          </cell>
        </row>
        <row r="244">
          <cell r="C244">
            <v>51</v>
          </cell>
          <cell r="E244" t="str">
            <v>Civil</v>
          </cell>
          <cell r="I244">
            <v>5822880.8926600004</v>
          </cell>
        </row>
        <row r="245">
          <cell r="D245">
            <v>1</v>
          </cell>
          <cell r="E245" t="str">
            <v>Substructure</v>
          </cell>
          <cell r="H245">
            <v>1735639.4566600001</v>
          </cell>
        </row>
        <row r="246">
          <cell r="D246">
            <v>2</v>
          </cell>
          <cell r="E246" t="str">
            <v>Superstructure</v>
          </cell>
          <cell r="H246">
            <v>4041105.36</v>
          </cell>
        </row>
        <row r="247">
          <cell r="D247">
            <v>16</v>
          </cell>
          <cell r="E247" t="str">
            <v>Building Sitework</v>
          </cell>
          <cell r="H247">
            <v>46136.076000000001</v>
          </cell>
        </row>
        <row r="249">
          <cell r="C249">
            <v>52</v>
          </cell>
          <cell r="E249" t="str">
            <v>Shell &amp; Core</v>
          </cell>
          <cell r="I249">
            <v>3867461.3687585001</v>
          </cell>
        </row>
        <row r="250">
          <cell r="D250">
            <v>3</v>
          </cell>
          <cell r="E250" t="str">
            <v>Exterior Closure</v>
          </cell>
          <cell r="H250">
            <v>596866.07999999996</v>
          </cell>
        </row>
        <row r="251">
          <cell r="D251">
            <v>4</v>
          </cell>
          <cell r="E251" t="str">
            <v>Roofing</v>
          </cell>
          <cell r="H251">
            <v>223920.16499999998</v>
          </cell>
        </row>
        <row r="252">
          <cell r="D252">
            <v>5</v>
          </cell>
          <cell r="E252" t="str">
            <v>Interior Construction</v>
          </cell>
          <cell r="H252">
            <v>1358926.6047</v>
          </cell>
        </row>
        <row r="253">
          <cell r="D253">
            <v>6</v>
          </cell>
          <cell r="E253" t="str">
            <v>Interior Finishes</v>
          </cell>
          <cell r="H253">
            <v>808763.08705850004</v>
          </cell>
        </row>
        <row r="254">
          <cell r="D254">
            <v>7</v>
          </cell>
          <cell r="E254" t="str">
            <v>Conveying</v>
          </cell>
          <cell r="H254">
            <v>206422.39999999999</v>
          </cell>
        </row>
        <row r="255">
          <cell r="D255">
            <v>10</v>
          </cell>
          <cell r="E255" t="str">
            <v>Fire Protection</v>
          </cell>
          <cell r="H255">
            <v>648083.03200000001</v>
          </cell>
        </row>
        <row r="256">
          <cell r="D256">
            <v>15</v>
          </cell>
          <cell r="E256" t="str">
            <v>Special Construction</v>
          </cell>
          <cell r="H256">
            <v>24480</v>
          </cell>
        </row>
        <row r="258">
          <cell r="C258">
            <v>53</v>
          </cell>
          <cell r="E258" t="str">
            <v>Mechanical</v>
          </cell>
          <cell r="I258">
            <v>3148136.6524</v>
          </cell>
        </row>
        <row r="259">
          <cell r="D259">
            <v>8</v>
          </cell>
          <cell r="E259" t="str">
            <v>Plumbing</v>
          </cell>
          <cell r="H259">
            <v>579983.36599999992</v>
          </cell>
        </row>
        <row r="260">
          <cell r="D260">
            <v>9</v>
          </cell>
          <cell r="E260" t="str">
            <v>HVAC</v>
          </cell>
          <cell r="H260">
            <v>2568153.2864000001</v>
          </cell>
        </row>
        <row r="262">
          <cell r="C262">
            <v>54</v>
          </cell>
          <cell r="E262" t="str">
            <v>Electrical</v>
          </cell>
          <cell r="I262">
            <v>2702536.8859999999</v>
          </cell>
        </row>
        <row r="263">
          <cell r="D263">
            <v>11</v>
          </cell>
          <cell r="E263" t="str">
            <v>Electrical</v>
          </cell>
          <cell r="H263">
            <v>1975804.2779999999</v>
          </cell>
        </row>
        <row r="264">
          <cell r="D264">
            <v>12</v>
          </cell>
          <cell r="E264" t="str">
            <v>Electrical Systems</v>
          </cell>
          <cell r="H264">
            <v>726732.60800000001</v>
          </cell>
        </row>
        <row r="266">
          <cell r="C266">
            <v>55</v>
          </cell>
          <cell r="E266" t="str">
            <v>Furnishing</v>
          </cell>
          <cell r="I266">
            <v>1490469.2556</v>
          </cell>
        </row>
        <row r="267">
          <cell r="D267">
            <v>13</v>
          </cell>
          <cell r="E267" t="str">
            <v xml:space="preserve">Equipment </v>
          </cell>
          <cell r="H267">
            <v>1417188</v>
          </cell>
        </row>
        <row r="268">
          <cell r="D268">
            <v>14</v>
          </cell>
          <cell r="E268" t="str">
            <v>Furnishings</v>
          </cell>
          <cell r="H268">
            <v>45599.61</v>
          </cell>
        </row>
        <row r="269">
          <cell r="D269">
            <v>17</v>
          </cell>
          <cell r="E269" t="str">
            <v>Landscaping</v>
          </cell>
          <cell r="H269">
            <v>27681.6456</v>
          </cell>
        </row>
        <row r="271">
          <cell r="C271">
            <v>56</v>
          </cell>
          <cell r="E271" t="str">
            <v>General Conditions &amp; Contingency</v>
          </cell>
          <cell r="I271">
            <v>18001835.348044701</v>
          </cell>
        </row>
        <row r="272">
          <cell r="D272">
            <v>32</v>
          </cell>
          <cell r="E272" t="str">
            <v>General Conditions OH &amp; P</v>
          </cell>
          <cell r="H272">
            <v>3917241.5627462547</v>
          </cell>
        </row>
        <row r="273">
          <cell r="D273">
            <v>33</v>
          </cell>
          <cell r="E273" t="str">
            <v>Local Sales Tax</v>
          </cell>
          <cell r="H273">
            <v>1759693.0359258396</v>
          </cell>
        </row>
        <row r="274">
          <cell r="D274">
            <v>34</v>
          </cell>
          <cell r="E274" t="str">
            <v>Permits, Bonds &amp; Insurance</v>
          </cell>
          <cell r="H274">
            <v>523718.16545411892</v>
          </cell>
        </row>
        <row r="275">
          <cell r="D275">
            <v>35</v>
          </cell>
          <cell r="E275" t="str">
            <v>Design Contingency</v>
          </cell>
          <cell r="H275">
            <v>4646427.563908943</v>
          </cell>
        </row>
        <row r="276">
          <cell r="D276">
            <v>36</v>
          </cell>
          <cell r="E276" t="str">
            <v>Escalation MOC June 2009</v>
          </cell>
          <cell r="H276">
            <v>3345427.8460144387</v>
          </cell>
        </row>
        <row r="277">
          <cell r="D277">
            <v>37</v>
          </cell>
          <cell r="E277" t="str">
            <v>LEED</v>
          </cell>
          <cell r="H277">
            <v>624479.86458936194</v>
          </cell>
        </row>
        <row r="278">
          <cell r="D278">
            <v>38</v>
          </cell>
          <cell r="E278" t="str">
            <v>Construction Contingency</v>
          </cell>
          <cell r="H278">
            <v>3184847.3094057459</v>
          </cell>
        </row>
        <row r="280">
          <cell r="C280">
            <v>57</v>
          </cell>
          <cell r="E280" t="str">
            <v>Design/Engineering Fee</v>
          </cell>
          <cell r="I280">
            <v>3503332.0403463207</v>
          </cell>
        </row>
        <row r="281">
          <cell r="D281">
            <v>39</v>
          </cell>
          <cell r="E281" t="str">
            <v>Design/Engineering Fee</v>
          </cell>
          <cell r="H281">
            <v>3503332.0403463207</v>
          </cell>
        </row>
        <row r="283">
          <cell r="H283">
            <v>38536652.443809524</v>
          </cell>
          <cell r="I283">
            <v>38536652.443809524</v>
          </cell>
        </row>
        <row r="284">
          <cell r="H284" t="str">
            <v>OK</v>
          </cell>
          <cell r="I284" t="str">
            <v>OK</v>
          </cell>
        </row>
      </sheetData>
      <sheetData sheetId="10" refreshError="1"/>
      <sheetData sheetId="11" refreshError="1"/>
      <sheetData sheetId="12" refreshError="1"/>
      <sheetData sheetId="13" refreshError="1">
        <row r="50">
          <cell r="C50">
            <v>1</v>
          </cell>
          <cell r="D50" t="str">
            <v>Substructure</v>
          </cell>
          <cell r="I50">
            <v>503320.65818666667</v>
          </cell>
        </row>
        <row r="52">
          <cell r="D52">
            <v>1.01</v>
          </cell>
          <cell r="E52" t="str">
            <v xml:space="preserve">Site Clearing, Grading </v>
          </cell>
          <cell r="F52">
            <v>27872</v>
          </cell>
          <cell r="G52" t="str">
            <v>sf</v>
          </cell>
          <cell r="H52">
            <v>2.1240000000000001</v>
          </cell>
          <cell r="I52">
            <v>59200.128000000004</v>
          </cell>
        </row>
        <row r="53">
          <cell r="D53">
            <v>1.02</v>
          </cell>
          <cell r="E53" t="str">
            <v>Spread Footings - 6x6x 2- Exc. Forms, Rebar, Conc</v>
          </cell>
          <cell r="F53">
            <v>40</v>
          </cell>
          <cell r="G53" t="str">
            <v>ea</v>
          </cell>
          <cell r="H53">
            <v>839.8</v>
          </cell>
          <cell r="I53">
            <v>33592</v>
          </cell>
        </row>
        <row r="54">
          <cell r="D54">
            <v>1.03</v>
          </cell>
          <cell r="E54" t="str">
            <v>Cont. Footings -1.5x1.5 - Exc., Forms, Rebar, Conc</v>
          </cell>
          <cell r="F54">
            <v>3423</v>
          </cell>
          <cell r="G54" t="str">
            <v>lf</v>
          </cell>
          <cell r="H54">
            <v>54.339999999999996</v>
          </cell>
          <cell r="I54">
            <v>186005.81999999998</v>
          </cell>
        </row>
        <row r="55">
          <cell r="D55">
            <v>1.04</v>
          </cell>
          <cell r="E55" t="str">
            <v>Addl. Spread Footings For Mezzanine</v>
          </cell>
          <cell r="G55" t="str">
            <v>ea</v>
          </cell>
          <cell r="H55">
            <v>642.20000000000005</v>
          </cell>
          <cell r="I55">
            <v>0</v>
          </cell>
        </row>
        <row r="56">
          <cell r="D56">
            <v>1.05</v>
          </cell>
          <cell r="E56" t="str">
            <v>Addl. Cont. Footings for Mezzanine</v>
          </cell>
          <cell r="G56" t="str">
            <v>lf</v>
          </cell>
          <cell r="H56">
            <v>49.4</v>
          </cell>
          <cell r="I56">
            <v>0</v>
          </cell>
        </row>
        <row r="57">
          <cell r="D57">
            <v>1.06</v>
          </cell>
          <cell r="E57" t="str">
            <v>Slab on Grade - 8" thick</v>
          </cell>
          <cell r="F57">
            <v>27872</v>
          </cell>
          <cell r="G57" t="str">
            <v>sf</v>
          </cell>
          <cell r="H57">
            <v>7.3112000000000004</v>
          </cell>
          <cell r="I57">
            <v>203777.76640000002</v>
          </cell>
        </row>
        <row r="58">
          <cell r="D58">
            <v>1.07</v>
          </cell>
          <cell r="E58" t="str">
            <v>4" Sand, Compaction</v>
          </cell>
          <cell r="F58">
            <v>408.78933333333339</v>
          </cell>
          <cell r="G58" t="str">
            <v>cy</v>
          </cell>
          <cell r="H58">
            <v>34.58</v>
          </cell>
          <cell r="I58">
            <v>14135.935146666669</v>
          </cell>
        </row>
        <row r="59">
          <cell r="D59">
            <v>1.08</v>
          </cell>
          <cell r="E59" t="str">
            <v>6 mil membrane</v>
          </cell>
          <cell r="F59">
            <v>27872</v>
          </cell>
          <cell r="G59" t="str">
            <v>sf</v>
          </cell>
          <cell r="H59">
            <v>0.23712</v>
          </cell>
          <cell r="I59">
            <v>6609.00864</v>
          </cell>
        </row>
        <row r="61">
          <cell r="C61">
            <v>2</v>
          </cell>
          <cell r="D61" t="str">
            <v>Superstructure</v>
          </cell>
          <cell r="I61">
            <v>1023459.84</v>
          </cell>
        </row>
        <row r="63">
          <cell r="D63">
            <v>2.0099999999999998</v>
          </cell>
          <cell r="E63" t="str">
            <v>Pre-Engineered Metal Bldg.</v>
          </cell>
          <cell r="F63">
            <v>27872</v>
          </cell>
          <cell r="G63" t="str">
            <v>sf</v>
          </cell>
          <cell r="H63">
            <v>36.72</v>
          </cell>
          <cell r="I63">
            <v>1023459.84</v>
          </cell>
        </row>
        <row r="64">
          <cell r="D64">
            <v>2.0199999999999996</v>
          </cell>
          <cell r="E64" t="str">
            <v>Heavy Mezzanine - Structural Steel - 9600 sf</v>
          </cell>
          <cell r="G64" t="str">
            <v>tons</v>
          </cell>
          <cell r="H64">
            <v>3060</v>
          </cell>
          <cell r="I64">
            <v>0</v>
          </cell>
        </row>
        <row r="65">
          <cell r="D65">
            <v>2.0299999999999994</v>
          </cell>
          <cell r="E65" t="str">
            <v>Heavy Mezzanine - Steel Deck</v>
          </cell>
          <cell r="G65" t="str">
            <v>sf</v>
          </cell>
          <cell r="H65">
            <v>4.08</v>
          </cell>
          <cell r="I65">
            <v>0</v>
          </cell>
        </row>
        <row r="66">
          <cell r="D66">
            <v>2.0399999999999991</v>
          </cell>
          <cell r="E66" t="str">
            <v>Heavy Mezzanine - Concrete Slab</v>
          </cell>
          <cell r="G66" t="str">
            <v>sf</v>
          </cell>
          <cell r="H66">
            <v>5.0999999999999996</v>
          </cell>
          <cell r="I66">
            <v>0</v>
          </cell>
        </row>
        <row r="67">
          <cell r="D67">
            <v>2.0499999999999989</v>
          </cell>
          <cell r="E67" t="str">
            <v>Heavy Mezzanine - Finishes, Misc. items</v>
          </cell>
          <cell r="G67" t="str">
            <v>sf</v>
          </cell>
          <cell r="H67">
            <v>6.12</v>
          </cell>
          <cell r="I67">
            <v>0</v>
          </cell>
        </row>
        <row r="68">
          <cell r="D68">
            <v>2.0599999999999987</v>
          </cell>
          <cell r="E68" t="str">
            <v>Light Mezzanine - Structural Steel - 9600 sf</v>
          </cell>
          <cell r="G68" t="str">
            <v>tons</v>
          </cell>
          <cell r="H68">
            <v>3060</v>
          </cell>
          <cell r="I68">
            <v>0</v>
          </cell>
        </row>
        <row r="69">
          <cell r="D69">
            <v>2.0699999999999985</v>
          </cell>
          <cell r="E69" t="str">
            <v>Light Mezzanine - Steel Deck</v>
          </cell>
          <cell r="G69" t="str">
            <v>sf</v>
          </cell>
          <cell r="H69">
            <v>3.5700000000000003</v>
          </cell>
          <cell r="I69">
            <v>0</v>
          </cell>
        </row>
        <row r="70">
          <cell r="D70">
            <v>2.0799999999999983</v>
          </cell>
          <cell r="E70" t="str">
            <v>Light Mezzanine - Concrete Slab</v>
          </cell>
          <cell r="G70" t="str">
            <v>sf</v>
          </cell>
          <cell r="H70">
            <v>5.0999999999999996</v>
          </cell>
          <cell r="I70">
            <v>0</v>
          </cell>
        </row>
        <row r="71">
          <cell r="D71">
            <v>2.0899999999999981</v>
          </cell>
          <cell r="E71" t="str">
            <v>Light Mezzanine - Finishes, Misc. items</v>
          </cell>
          <cell r="G71" t="str">
            <v>sf</v>
          </cell>
          <cell r="H71">
            <v>5.0999999999999996</v>
          </cell>
          <cell r="I71">
            <v>0</v>
          </cell>
        </row>
        <row r="72">
          <cell r="D72">
            <v>2.0999999999999979</v>
          </cell>
          <cell r="E72" t="str">
            <v>Roof Deck</v>
          </cell>
          <cell r="G72" t="str">
            <v>sf</v>
          </cell>
          <cell r="H72">
            <v>3.8250000000000002</v>
          </cell>
          <cell r="I72">
            <v>0</v>
          </cell>
        </row>
        <row r="74">
          <cell r="C74">
            <v>3</v>
          </cell>
          <cell r="D74" t="str">
            <v>Exterior Closure</v>
          </cell>
          <cell r="I74">
            <v>116184.08999999998</v>
          </cell>
        </row>
        <row r="76">
          <cell r="D76">
            <v>3.01</v>
          </cell>
          <cell r="E76" t="str">
            <v>Roll-up Doors</v>
          </cell>
          <cell r="F76">
            <v>7</v>
          </cell>
          <cell r="G76" t="str">
            <v>ea</v>
          </cell>
          <cell r="H76">
            <v>7924.8</v>
          </cell>
          <cell r="I76">
            <v>55473.599999999999</v>
          </cell>
        </row>
        <row r="77">
          <cell r="D77">
            <v>3.0199999999999996</v>
          </cell>
          <cell r="E77" t="str">
            <v>Improved Insulation</v>
          </cell>
          <cell r="F77">
            <v>28920</v>
          </cell>
          <cell r="G77" t="str">
            <v>sf</v>
          </cell>
          <cell r="H77">
            <v>1.2687499999999998</v>
          </cell>
          <cell r="I77">
            <v>36692.249999999993</v>
          </cell>
        </row>
        <row r="78">
          <cell r="D78">
            <v>3.0299999999999994</v>
          </cell>
          <cell r="E78" t="str">
            <v>Windows &amp; Glazed Walls</v>
          </cell>
          <cell r="F78">
            <v>480</v>
          </cell>
          <cell r="G78" t="str">
            <v>sf</v>
          </cell>
          <cell r="H78">
            <v>45.72</v>
          </cell>
          <cell r="I78">
            <v>21945.599999999999</v>
          </cell>
        </row>
        <row r="79">
          <cell r="D79">
            <v>3.0399999999999991</v>
          </cell>
          <cell r="E79" t="str">
            <v>Glass Blocks</v>
          </cell>
          <cell r="F79">
            <v>120</v>
          </cell>
          <cell r="G79" t="str">
            <v>ea</v>
          </cell>
          <cell r="H79">
            <v>17.271999999999998</v>
          </cell>
          <cell r="I79">
            <v>2072.64</v>
          </cell>
        </row>
        <row r="80">
          <cell r="D80">
            <v>3.0499999999999989</v>
          </cell>
          <cell r="E80" t="str">
            <v>Anti Graffiti Paint - 10' High</v>
          </cell>
          <cell r="G80" t="str">
            <v>sf</v>
          </cell>
          <cell r="H80">
            <v>1.8796000000000002</v>
          </cell>
          <cell r="I80">
            <v>0</v>
          </cell>
        </row>
        <row r="83">
          <cell r="C83">
            <v>4</v>
          </cell>
          <cell r="D83" t="str">
            <v>Roofing</v>
          </cell>
          <cell r="I83">
            <v>181575.37999999998</v>
          </cell>
        </row>
        <row r="85">
          <cell r="D85">
            <v>4.01</v>
          </cell>
          <cell r="E85" t="str">
            <v xml:space="preserve">Roof Coverings - Modify Standard </v>
          </cell>
          <cell r="F85">
            <v>27872</v>
          </cell>
          <cell r="G85" t="str">
            <v>sf</v>
          </cell>
          <cell r="H85">
            <v>1.7762499999999999</v>
          </cell>
          <cell r="I85">
            <v>49507.64</v>
          </cell>
        </row>
        <row r="86">
          <cell r="D86">
            <v>4.0199999999999996</v>
          </cell>
          <cell r="E86" t="str">
            <v>Insulation</v>
          </cell>
          <cell r="F86">
            <v>27872</v>
          </cell>
          <cell r="G86" t="str">
            <v>sf</v>
          </cell>
          <cell r="H86">
            <v>2.0299999999999998</v>
          </cell>
          <cell r="I86">
            <v>56580.159999999996</v>
          </cell>
        </row>
        <row r="87">
          <cell r="D87">
            <v>4.0299999999999994</v>
          </cell>
          <cell r="E87" t="str">
            <v>Gutters</v>
          </cell>
          <cell r="F87">
            <v>723</v>
          </cell>
          <cell r="G87" t="str">
            <v>lf</v>
          </cell>
          <cell r="H87">
            <v>14.209999999999999</v>
          </cell>
          <cell r="I87">
            <v>10273.83</v>
          </cell>
        </row>
        <row r="88">
          <cell r="D88">
            <v>4.0399999999999991</v>
          </cell>
          <cell r="E88" t="str">
            <v>Down Pipes</v>
          </cell>
          <cell r="F88">
            <v>500</v>
          </cell>
          <cell r="G88" t="str">
            <v>lf</v>
          </cell>
          <cell r="H88">
            <v>14.717499999999999</v>
          </cell>
          <cell r="I88">
            <v>7358.75</v>
          </cell>
        </row>
        <row r="89">
          <cell r="D89">
            <v>4.0499999999999989</v>
          </cell>
          <cell r="E89" t="str">
            <v>Skylights 5'x10'</v>
          </cell>
          <cell r="F89">
            <v>30</v>
          </cell>
          <cell r="G89" t="str">
            <v>ea</v>
          </cell>
          <cell r="H89">
            <v>1928.4999999999998</v>
          </cell>
          <cell r="I89">
            <v>57854.999999999993</v>
          </cell>
        </row>
        <row r="91">
          <cell r="C91">
            <v>5</v>
          </cell>
          <cell r="D91" t="str">
            <v>Interior Construction</v>
          </cell>
          <cell r="I91">
            <v>188439.552</v>
          </cell>
        </row>
        <row r="93">
          <cell r="D93">
            <v>5.01</v>
          </cell>
          <cell r="E93" t="str">
            <v>Metal Stud Framing - Interior</v>
          </cell>
          <cell r="F93">
            <v>11250</v>
          </cell>
          <cell r="G93" t="str">
            <v>sf</v>
          </cell>
          <cell r="H93">
            <v>5.08</v>
          </cell>
          <cell r="I93">
            <v>89733.119999999995</v>
          </cell>
        </row>
        <row r="94">
          <cell r="D94">
            <v>5.0199999999999996</v>
          </cell>
          <cell r="E94" t="str">
            <v>Gyp.Board Walls - Interior, Insulation, Paint</v>
          </cell>
          <cell r="F94">
            <v>11250</v>
          </cell>
          <cell r="G94" t="str">
            <v>sf</v>
          </cell>
          <cell r="H94">
            <v>5.5880000000000001</v>
          </cell>
          <cell r="I94">
            <v>98706.432000000001</v>
          </cell>
        </row>
        <row r="96">
          <cell r="C96">
            <v>6</v>
          </cell>
          <cell r="D96" t="str">
            <v>Interior Finishes</v>
          </cell>
          <cell r="I96">
            <v>48476.137499999997</v>
          </cell>
        </row>
        <row r="98">
          <cell r="D98">
            <v>6.01</v>
          </cell>
          <cell r="E98" t="str">
            <v>Floor Finishes - Seal Concrete</v>
          </cell>
          <cell r="F98">
            <v>27872</v>
          </cell>
          <cell r="G98" t="str">
            <v>sf</v>
          </cell>
          <cell r="H98">
            <v>1.3387499999999999</v>
          </cell>
          <cell r="I98">
            <v>37313.64</v>
          </cell>
        </row>
        <row r="99">
          <cell r="E99" t="str">
            <v>Floor Finishes - Corridors - VCT</v>
          </cell>
          <cell r="F99">
            <v>800</v>
          </cell>
          <cell r="G99" t="str">
            <v>sf</v>
          </cell>
          <cell r="H99">
            <v>2.6774999999999998</v>
          </cell>
          <cell r="I99">
            <v>2142</v>
          </cell>
        </row>
        <row r="100">
          <cell r="E100" t="str">
            <v>Floor Finishes - Offices - Carpet</v>
          </cell>
          <cell r="F100">
            <v>1125</v>
          </cell>
          <cell r="G100" t="str">
            <v>sf</v>
          </cell>
          <cell r="H100">
            <v>4.8194999999999997</v>
          </cell>
          <cell r="I100">
            <v>5421.9375</v>
          </cell>
        </row>
        <row r="101">
          <cell r="E101" t="str">
            <v>Floor Finishes - Restrooms - Ceramic Tiles</v>
          </cell>
          <cell r="F101">
            <v>240</v>
          </cell>
          <cell r="G101" t="str">
            <v>sf</v>
          </cell>
          <cell r="H101">
            <v>14.994</v>
          </cell>
          <cell r="I101">
            <v>3598.56</v>
          </cell>
        </row>
        <row r="104">
          <cell r="C104">
            <v>7</v>
          </cell>
          <cell r="D104" t="str">
            <v>Conveying</v>
          </cell>
          <cell r="I104">
            <v>0</v>
          </cell>
        </row>
        <row r="107">
          <cell r="C107">
            <v>8</v>
          </cell>
          <cell r="D107" t="str">
            <v>Plumbing</v>
          </cell>
          <cell r="I107">
            <v>35397.440000000002</v>
          </cell>
        </row>
        <row r="109">
          <cell r="D109">
            <v>8.01</v>
          </cell>
          <cell r="E109" t="str">
            <v xml:space="preserve">Plumbing </v>
          </cell>
          <cell r="F109">
            <v>27872</v>
          </cell>
          <cell r="G109" t="str">
            <v>sf</v>
          </cell>
          <cell r="H109">
            <v>1.27</v>
          </cell>
          <cell r="I109">
            <v>35397.440000000002</v>
          </cell>
        </row>
        <row r="111">
          <cell r="C111">
            <v>9</v>
          </cell>
          <cell r="D111" t="str">
            <v>HVAC</v>
          </cell>
          <cell r="I111">
            <v>126863.856</v>
          </cell>
        </row>
        <row r="113">
          <cell r="D113">
            <v>9.01</v>
          </cell>
          <cell r="E113" t="str">
            <v>Heating and Air Conditioning</v>
          </cell>
          <cell r="F113">
            <v>1050</v>
          </cell>
          <cell r="G113" t="str">
            <v>sf</v>
          </cell>
          <cell r="H113">
            <v>25.4</v>
          </cell>
          <cell r="I113">
            <v>26670</v>
          </cell>
        </row>
        <row r="114">
          <cell r="D114">
            <v>9.02</v>
          </cell>
          <cell r="E114" t="str">
            <v>Ventililating and Radiant Heating</v>
          </cell>
          <cell r="F114">
            <v>1000</v>
          </cell>
          <cell r="G114" t="str">
            <v>sf</v>
          </cell>
          <cell r="H114">
            <v>15.24</v>
          </cell>
          <cell r="I114">
            <v>15240</v>
          </cell>
        </row>
        <row r="115">
          <cell r="D115">
            <v>9.0299999999999994</v>
          </cell>
          <cell r="E115" t="str">
            <v>HVAC - Ventilating Fans</v>
          </cell>
          <cell r="F115">
            <v>27872</v>
          </cell>
          <cell r="G115" t="str">
            <v>sf</v>
          </cell>
          <cell r="H115">
            <v>3.048</v>
          </cell>
          <cell r="I115">
            <v>84953.856</v>
          </cell>
        </row>
        <row r="118">
          <cell r="C118">
            <v>10</v>
          </cell>
          <cell r="D118" t="str">
            <v>Fire Protection</v>
          </cell>
          <cell r="I118">
            <v>86408.767999999996</v>
          </cell>
        </row>
        <row r="120">
          <cell r="D120">
            <v>10.01</v>
          </cell>
          <cell r="E120" t="str">
            <v>Fire Protection</v>
          </cell>
          <cell r="F120">
            <v>27872</v>
          </cell>
          <cell r="G120" t="str">
            <v>sf</v>
          </cell>
          <cell r="H120">
            <v>2.794</v>
          </cell>
          <cell r="I120">
            <v>77874.368000000002</v>
          </cell>
        </row>
        <row r="121">
          <cell r="D121">
            <v>10.02</v>
          </cell>
          <cell r="E121" t="str">
            <v>Mass Notification Alarm System</v>
          </cell>
          <cell r="F121">
            <v>1050</v>
          </cell>
          <cell r="G121" t="str">
            <v>sf</v>
          </cell>
          <cell r="H121">
            <v>8.1280000000000001</v>
          </cell>
          <cell r="I121">
            <v>8534.4</v>
          </cell>
        </row>
        <row r="123">
          <cell r="C123">
            <v>11</v>
          </cell>
          <cell r="D123" t="str">
            <v>Electrical</v>
          </cell>
          <cell r="I123">
            <v>436096.4608</v>
          </cell>
        </row>
        <row r="125">
          <cell r="D125">
            <v>11.01</v>
          </cell>
          <cell r="E125" t="str">
            <v>Service and Distribution</v>
          </cell>
          <cell r="F125">
            <v>27872</v>
          </cell>
          <cell r="H125">
            <v>7.1120000000000001</v>
          </cell>
          <cell r="I125">
            <v>198225.66399999999</v>
          </cell>
        </row>
        <row r="126">
          <cell r="D126">
            <v>11.02</v>
          </cell>
          <cell r="E126" t="str">
            <v>Lighting and Power</v>
          </cell>
          <cell r="F126">
            <v>27872</v>
          </cell>
          <cell r="H126">
            <v>8.1280000000000001</v>
          </cell>
          <cell r="I126">
            <v>226543.61600000001</v>
          </cell>
        </row>
        <row r="127">
          <cell r="D127">
            <v>11.03</v>
          </cell>
          <cell r="E127" t="str">
            <v>Grounding</v>
          </cell>
          <cell r="F127">
            <v>27872</v>
          </cell>
          <cell r="H127">
            <v>0.40640000000000004</v>
          </cell>
          <cell r="I127">
            <v>11327.180800000002</v>
          </cell>
        </row>
        <row r="129">
          <cell r="C129">
            <v>12</v>
          </cell>
          <cell r="D129" t="str">
            <v>Electrical Systems</v>
          </cell>
          <cell r="I129">
            <v>226543.61600000001</v>
          </cell>
        </row>
        <row r="131">
          <cell r="D131">
            <v>12.1</v>
          </cell>
          <cell r="E131" t="str">
            <v>Data/Communications, Fire Alarm, Security</v>
          </cell>
          <cell r="F131">
            <v>27872</v>
          </cell>
          <cell r="H131">
            <v>8.1280000000000001</v>
          </cell>
          <cell r="I131">
            <v>226543.61600000001</v>
          </cell>
        </row>
        <row r="133">
          <cell r="C133">
            <v>13</v>
          </cell>
          <cell r="D133" t="str">
            <v xml:space="preserve">Equipment </v>
          </cell>
          <cell r="I133">
            <v>35113.5</v>
          </cell>
        </row>
        <row r="135">
          <cell r="D135">
            <v>13.01</v>
          </cell>
          <cell r="E135" t="str">
            <v>Dock Bumpers</v>
          </cell>
          <cell r="F135">
            <v>3</v>
          </cell>
          <cell r="G135" t="str">
            <v>sets</v>
          </cell>
          <cell r="H135">
            <v>265.2</v>
          </cell>
          <cell r="I135">
            <v>795.59999999999991</v>
          </cell>
        </row>
        <row r="136">
          <cell r="D136">
            <v>13.02</v>
          </cell>
          <cell r="E136" t="str">
            <v>Dock Levellers/Locks</v>
          </cell>
          <cell r="F136">
            <v>3</v>
          </cell>
          <cell r="G136" t="str">
            <v>ea</v>
          </cell>
          <cell r="H136">
            <v>10786.5</v>
          </cell>
          <cell r="I136">
            <v>32359.5</v>
          </cell>
        </row>
        <row r="137">
          <cell r="D137">
            <v>13.03</v>
          </cell>
          <cell r="E137" t="str">
            <v>Vehicle Restraints</v>
          </cell>
          <cell r="F137">
            <v>3</v>
          </cell>
          <cell r="G137" t="str">
            <v>sets</v>
          </cell>
          <cell r="H137">
            <v>652.79999999999995</v>
          </cell>
          <cell r="I137">
            <v>1958.3999999999999</v>
          </cell>
        </row>
        <row r="139">
          <cell r="C139">
            <v>14</v>
          </cell>
          <cell r="D139" t="str">
            <v>Furnishings</v>
          </cell>
          <cell r="I139">
            <v>0</v>
          </cell>
        </row>
        <row r="142">
          <cell r="C142">
            <v>15</v>
          </cell>
          <cell r="D142" t="str">
            <v>Special Construction</v>
          </cell>
          <cell r="I142">
            <v>127500</v>
          </cell>
        </row>
        <row r="144">
          <cell r="D144">
            <v>15.01</v>
          </cell>
          <cell r="E144" t="str">
            <v>Loading Docks</v>
          </cell>
          <cell r="F144">
            <v>1</v>
          </cell>
          <cell r="G144" t="str">
            <v>ea</v>
          </cell>
          <cell r="H144">
            <v>45900</v>
          </cell>
          <cell r="I144">
            <v>45900</v>
          </cell>
        </row>
        <row r="145">
          <cell r="D145">
            <v>15.02</v>
          </cell>
          <cell r="E145" t="str">
            <v xml:space="preserve">Canopy over Loading Dock </v>
          </cell>
          <cell r="F145">
            <v>4000</v>
          </cell>
          <cell r="G145" t="str">
            <v>sf</v>
          </cell>
          <cell r="H145">
            <v>20.399999999999999</v>
          </cell>
          <cell r="I145">
            <v>81600</v>
          </cell>
        </row>
        <row r="147">
          <cell r="C147">
            <v>16</v>
          </cell>
          <cell r="D147" t="str">
            <v>Building Sitework</v>
          </cell>
          <cell r="I147">
            <v>14158.976000000001</v>
          </cell>
        </row>
        <row r="149">
          <cell r="D149">
            <v>16.010000000000002</v>
          </cell>
          <cell r="E149" t="str">
            <v>Building Sitework</v>
          </cell>
          <cell r="F149">
            <v>27872</v>
          </cell>
          <cell r="H149">
            <v>0.50800000000000001</v>
          </cell>
          <cell r="I149">
            <v>14158.976000000001</v>
          </cell>
        </row>
        <row r="151">
          <cell r="C151">
            <v>17</v>
          </cell>
          <cell r="D151" t="str">
            <v>Landscaping</v>
          </cell>
          <cell r="I151">
            <v>14158.976000000001</v>
          </cell>
        </row>
        <row r="153">
          <cell r="D153">
            <v>17.010000000000002</v>
          </cell>
          <cell r="E153" t="str">
            <v>Landscaping</v>
          </cell>
          <cell r="F153">
            <v>27872</v>
          </cell>
          <cell r="H153">
            <v>0.50800000000000001</v>
          </cell>
          <cell r="I153">
            <v>14158.976000000001</v>
          </cell>
        </row>
        <row r="156">
          <cell r="C156">
            <v>31</v>
          </cell>
          <cell r="E156" t="str">
            <v>Subtotal A</v>
          </cell>
          <cell r="H156">
            <v>113.50808160471681</v>
          </cell>
          <cell r="I156">
            <v>3163697.2504866668</v>
          </cell>
        </row>
        <row r="157">
          <cell r="C157">
            <v>32</v>
          </cell>
          <cell r="E157" t="str">
            <v>General Conditions OH &amp; P</v>
          </cell>
          <cell r="F157">
            <v>0.23</v>
          </cell>
          <cell r="H157">
            <v>26.106858769084866</v>
          </cell>
          <cell r="I157">
            <v>727650.36761193338</v>
          </cell>
        </row>
        <row r="159">
          <cell r="E159" t="str">
            <v>Subtotal B</v>
          </cell>
          <cell r="H159">
            <v>139.61494037380169</v>
          </cell>
          <cell r="I159">
            <v>3891347.6180986003</v>
          </cell>
        </row>
        <row r="160">
          <cell r="C160">
            <v>33</v>
          </cell>
          <cell r="E160" t="str">
            <v>Local Sales Tax</v>
          </cell>
          <cell r="F160">
            <v>8.4000000000000005E-2</v>
          </cell>
          <cell r="H160">
            <v>11.727654991399342</v>
          </cell>
          <cell r="I160">
            <v>326873.19992028247</v>
          </cell>
        </row>
        <row r="162">
          <cell r="C162">
            <v>34</v>
          </cell>
          <cell r="E162" t="str">
            <v>Permits, Bonds &amp; Insurance</v>
          </cell>
          <cell r="F162">
            <v>2.5000000000000001E-2</v>
          </cell>
          <cell r="H162">
            <v>3.4903735093450421</v>
          </cell>
          <cell r="I162">
            <v>97283.690452465016</v>
          </cell>
        </row>
        <row r="164">
          <cell r="E164" t="str">
            <v>Subtotal C</v>
          </cell>
          <cell r="H164">
            <v>154.83296887454605</v>
          </cell>
          <cell r="I164">
            <v>4315504.5084713474</v>
          </cell>
        </row>
        <row r="165">
          <cell r="C165">
            <v>35</v>
          </cell>
          <cell r="E165" t="str">
            <v>Design Contingency</v>
          </cell>
          <cell r="F165">
            <v>0.2</v>
          </cell>
          <cell r="H165">
            <v>30.96659377490921</v>
          </cell>
          <cell r="I165">
            <v>863100.9016942695</v>
          </cell>
        </row>
        <row r="167">
          <cell r="E167" t="str">
            <v>Subtotal D</v>
          </cell>
          <cell r="H167">
            <v>185.79956264945528</v>
          </cell>
          <cell r="I167">
            <v>5178605.4101656172</v>
          </cell>
        </row>
        <row r="168">
          <cell r="C168">
            <v>36</v>
          </cell>
          <cell r="E168" t="str">
            <v>Escalation MOC June 2009</v>
          </cell>
          <cell r="F168">
            <v>0.12</v>
          </cell>
          <cell r="H168">
            <v>22.295947517934632</v>
          </cell>
          <cell r="I168">
            <v>621432.64921987406</v>
          </cell>
        </row>
        <row r="170">
          <cell r="E170" t="str">
            <v>Subtotal E</v>
          </cell>
          <cell r="H170">
            <v>208.0955101673899</v>
          </cell>
          <cell r="I170">
            <v>5800038.0593854915</v>
          </cell>
        </row>
        <row r="171">
          <cell r="C171">
            <v>37</v>
          </cell>
          <cell r="E171" t="str">
            <v>LEED</v>
          </cell>
          <cell r="F171">
            <v>0.02</v>
          </cell>
          <cell r="H171">
            <v>4.1619102033477988</v>
          </cell>
          <cell r="I171">
            <v>116000.76118770984</v>
          </cell>
        </row>
        <row r="173">
          <cell r="E173" t="str">
            <v>Subtoal F</v>
          </cell>
          <cell r="H173">
            <v>212.25742037073772</v>
          </cell>
          <cell r="I173">
            <v>5916038.8205732014</v>
          </cell>
        </row>
        <row r="174">
          <cell r="C174">
            <v>38</v>
          </cell>
          <cell r="E174" t="str">
            <v>Construction Contingency</v>
          </cell>
          <cell r="F174">
            <v>0.1</v>
          </cell>
          <cell r="H174">
            <v>21.225742037073772</v>
          </cell>
          <cell r="I174">
            <v>591603.88205732021</v>
          </cell>
        </row>
        <row r="176">
          <cell r="E176" t="str">
            <v>Subtotal H</v>
          </cell>
          <cell r="H176">
            <v>233.48316240781148</v>
          </cell>
          <cell r="I176">
            <v>6507642.7026305217</v>
          </cell>
        </row>
        <row r="177">
          <cell r="C177">
            <v>39</v>
          </cell>
          <cell r="E177" t="str">
            <v>Design/Engineering Fee</v>
          </cell>
          <cell r="F177">
            <v>0.1</v>
          </cell>
          <cell r="H177">
            <v>23.348316240781148</v>
          </cell>
          <cell r="I177">
            <v>650764.2702630522</v>
          </cell>
        </row>
        <row r="179">
          <cell r="C179">
            <v>40</v>
          </cell>
          <cell r="E179" t="str">
            <v>Total Cost</v>
          </cell>
          <cell r="H179">
            <v>256.83147864859262</v>
          </cell>
          <cell r="I179">
            <v>7158406.9728935743</v>
          </cell>
        </row>
        <row r="185">
          <cell r="C185">
            <v>51</v>
          </cell>
          <cell r="E185" t="str">
            <v>Civil</v>
          </cell>
          <cell r="I185">
            <v>1540939.4741866665</v>
          </cell>
        </row>
        <row r="186">
          <cell r="D186">
            <v>1</v>
          </cell>
          <cell r="E186" t="str">
            <v>Substructure</v>
          </cell>
          <cell r="H186">
            <v>503320.65818666667</v>
          </cell>
        </row>
        <row r="187">
          <cell r="D187">
            <v>2</v>
          </cell>
          <cell r="E187" t="str">
            <v>Superstructure</v>
          </cell>
          <cell r="H187">
            <v>1023459.84</v>
          </cell>
        </row>
        <row r="188">
          <cell r="D188">
            <v>16</v>
          </cell>
          <cell r="E188" t="str">
            <v>Building Sitework</v>
          </cell>
          <cell r="H188">
            <v>14158.976000000001</v>
          </cell>
        </row>
        <row r="190">
          <cell r="C190">
            <v>52</v>
          </cell>
          <cell r="E190" t="str">
            <v>Shell &amp; Core</v>
          </cell>
          <cell r="I190">
            <v>748583.92749999999</v>
          </cell>
        </row>
        <row r="191">
          <cell r="D191">
            <v>3</v>
          </cell>
          <cell r="E191" t="str">
            <v>Exterior Closure</v>
          </cell>
          <cell r="H191">
            <v>116184.08999999998</v>
          </cell>
        </row>
        <row r="192">
          <cell r="D192">
            <v>4</v>
          </cell>
          <cell r="E192" t="str">
            <v>Roofing</v>
          </cell>
          <cell r="H192">
            <v>181575.37999999998</v>
          </cell>
        </row>
        <row r="193">
          <cell r="D193">
            <v>5</v>
          </cell>
          <cell r="E193" t="str">
            <v>Interior Construction</v>
          </cell>
          <cell r="H193">
            <v>188439.552</v>
          </cell>
        </row>
        <row r="194">
          <cell r="D194">
            <v>6</v>
          </cell>
          <cell r="E194" t="str">
            <v>Interior Finishes</v>
          </cell>
          <cell r="H194">
            <v>48476.137499999997</v>
          </cell>
        </row>
        <row r="195">
          <cell r="D195">
            <v>7</v>
          </cell>
          <cell r="E195" t="str">
            <v>Conveying</v>
          </cell>
          <cell r="H195">
            <v>0</v>
          </cell>
        </row>
        <row r="196">
          <cell r="D196">
            <v>10</v>
          </cell>
          <cell r="E196" t="str">
            <v>Fire Protection</v>
          </cell>
          <cell r="H196">
            <v>86408.767999999996</v>
          </cell>
        </row>
        <row r="197">
          <cell r="D197">
            <v>15</v>
          </cell>
          <cell r="E197" t="str">
            <v>Special Construction</v>
          </cell>
          <cell r="H197">
            <v>127500</v>
          </cell>
        </row>
        <row r="199">
          <cell r="C199">
            <v>53</v>
          </cell>
          <cell r="E199" t="str">
            <v>Mechanical</v>
          </cell>
          <cell r="I199">
            <v>162261.296</v>
          </cell>
        </row>
        <row r="200">
          <cell r="D200">
            <v>8</v>
          </cell>
          <cell r="E200" t="str">
            <v>Plumbing</v>
          </cell>
          <cell r="H200">
            <v>35397.440000000002</v>
          </cell>
        </row>
        <row r="201">
          <cell r="D201">
            <v>9</v>
          </cell>
          <cell r="E201" t="str">
            <v>HVAC</v>
          </cell>
          <cell r="H201">
            <v>126863.856</v>
          </cell>
        </row>
        <row r="203">
          <cell r="C203">
            <v>54</v>
          </cell>
          <cell r="E203" t="str">
            <v>Electrical</v>
          </cell>
          <cell r="I203">
            <v>662640.07680000004</v>
          </cell>
        </row>
        <row r="204">
          <cell r="D204">
            <v>11</v>
          </cell>
          <cell r="E204" t="str">
            <v>Electrical</v>
          </cell>
          <cell r="H204">
            <v>436096.4608</v>
          </cell>
        </row>
        <row r="205">
          <cell r="D205">
            <v>12</v>
          </cell>
          <cell r="E205" t="str">
            <v>Electrical Systems</v>
          </cell>
          <cell r="H205">
            <v>226543.61600000001</v>
          </cell>
        </row>
        <row r="207">
          <cell r="C207">
            <v>55</v>
          </cell>
          <cell r="E207" t="str">
            <v>Furnishing</v>
          </cell>
          <cell r="I207">
            <v>49272.476000000002</v>
          </cell>
        </row>
        <row r="208">
          <cell r="D208">
            <v>13</v>
          </cell>
          <cell r="E208" t="str">
            <v xml:space="preserve">Equipment </v>
          </cell>
          <cell r="H208">
            <v>35113.5</v>
          </cell>
        </row>
        <row r="209">
          <cell r="D209">
            <v>14</v>
          </cell>
          <cell r="E209" t="str">
            <v>Furnishings</v>
          </cell>
          <cell r="H209">
            <v>0</v>
          </cell>
        </row>
        <row r="210">
          <cell r="D210">
            <v>17</v>
          </cell>
          <cell r="E210" t="str">
            <v>Landscaping</v>
          </cell>
          <cell r="H210">
            <v>14158.976000000001</v>
          </cell>
        </row>
        <row r="212">
          <cell r="C212">
            <v>56</v>
          </cell>
          <cell r="E212" t="str">
            <v>General Conditions &amp; Contingency</v>
          </cell>
          <cell r="I212">
            <v>3343945.4521438545</v>
          </cell>
        </row>
        <row r="213">
          <cell r="D213">
            <v>32</v>
          </cell>
          <cell r="E213" t="str">
            <v>General Conditions OH &amp; P</v>
          </cell>
          <cell r="H213">
            <v>727650.36761193338</v>
          </cell>
        </row>
        <row r="214">
          <cell r="D214">
            <v>33</v>
          </cell>
          <cell r="E214" t="str">
            <v>Local Sales Tax</v>
          </cell>
          <cell r="H214">
            <v>326873.19992028247</v>
          </cell>
        </row>
        <row r="215">
          <cell r="D215">
            <v>34</v>
          </cell>
          <cell r="E215" t="str">
            <v>Permits, Bonds &amp; Insurance</v>
          </cell>
          <cell r="H215">
            <v>97283.690452465016</v>
          </cell>
        </row>
        <row r="216">
          <cell r="D216">
            <v>35</v>
          </cell>
          <cell r="E216" t="str">
            <v>Design Contingency</v>
          </cell>
          <cell r="H216">
            <v>863100.9016942695</v>
          </cell>
        </row>
        <row r="217">
          <cell r="D217">
            <v>36</v>
          </cell>
          <cell r="E217" t="str">
            <v>Escalation MOC June 2009</v>
          </cell>
          <cell r="H217">
            <v>621432.64921987406</v>
          </cell>
        </row>
        <row r="218">
          <cell r="D218">
            <v>37</v>
          </cell>
          <cell r="E218" t="str">
            <v>LEED</v>
          </cell>
          <cell r="H218">
            <v>116000.76118770984</v>
          </cell>
        </row>
        <row r="219">
          <cell r="D219">
            <v>38</v>
          </cell>
          <cell r="E219" t="str">
            <v>Construction Contingency</v>
          </cell>
          <cell r="H219">
            <v>591603.88205732021</v>
          </cell>
        </row>
        <row r="221">
          <cell r="C221">
            <v>57</v>
          </cell>
          <cell r="E221" t="str">
            <v>Design/Engineering Fee</v>
          </cell>
          <cell r="I221">
            <v>650764.2702630522</v>
          </cell>
        </row>
        <row r="222">
          <cell r="D222">
            <v>39</v>
          </cell>
          <cell r="E222" t="str">
            <v>Design/Engineering Fee</v>
          </cell>
          <cell r="H222">
            <v>650764.2702630522</v>
          </cell>
        </row>
        <row r="224">
          <cell r="H224">
            <v>7158406.9728935743</v>
          </cell>
          <cell r="I224">
            <v>7158406.9728935733</v>
          </cell>
        </row>
        <row r="225">
          <cell r="H225" t="str">
            <v>OK</v>
          </cell>
          <cell r="I225" t="str">
            <v>OK</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Mthly Detail"/>
      <sheetName val="QTD"/>
      <sheetName val="QTD Detail"/>
      <sheetName val="YTD"/>
      <sheetName val="YTD Detail"/>
      <sheetName val="12ME"/>
      <sheetName val="12ME Detail"/>
      <sheetName val="MSC"/>
      <sheetName val="Warehouse"/>
    </sheetNames>
    <sheetDataSet>
      <sheetData sheetId="0" refreshError="1">
        <row r="11">
          <cell r="B11">
            <v>38315912.890000001</v>
          </cell>
          <cell r="D11">
            <v>38617570.920000002</v>
          </cell>
        </row>
        <row r="35">
          <cell r="B35">
            <v>3291140.23</v>
          </cell>
          <cell r="D35">
            <v>2850009.59</v>
          </cell>
        </row>
      </sheetData>
      <sheetData sheetId="1" refreshError="1"/>
      <sheetData sheetId="2" refreshError="1">
        <row r="11">
          <cell r="B11">
            <v>114544123.58</v>
          </cell>
          <cell r="D11">
            <v>115427962.81</v>
          </cell>
        </row>
        <row r="35">
          <cell r="B35">
            <v>9477596.2200000007</v>
          </cell>
          <cell r="D35">
            <v>8390085.5700000003</v>
          </cell>
        </row>
      </sheetData>
      <sheetData sheetId="3" refreshError="1"/>
      <sheetData sheetId="4" refreshError="1">
        <row r="13">
          <cell r="B13">
            <v>442274679.98000002</v>
          </cell>
          <cell r="D13">
            <v>456053669.91000003</v>
          </cell>
        </row>
        <row r="36">
          <cell r="B36">
            <v>30680704.5</v>
          </cell>
          <cell r="D36">
            <v>28211360.780000001</v>
          </cell>
        </row>
      </sheetData>
      <sheetData sheetId="5" refreshError="1"/>
      <sheetData sheetId="6" refreshError="1"/>
      <sheetData sheetId="7"/>
      <sheetData sheetId="8" refreshError="1"/>
      <sheetData sheetId="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with Sept 30"/>
      <sheetName val="Vs Prior"/>
      <sheetName val="Amounts v BOD 8-1"/>
      <sheetName val="MWH v BOD 8-1"/>
      <sheetName val="Amounts v 2002"/>
      <sheetName val="MWH v 2002"/>
      <sheetName val="datamwh"/>
      <sheetName val="pivot"/>
      <sheetName val="pivoted data"/>
      <sheetName val="dataamounts"/>
      <sheetName val="pivot amounts"/>
      <sheetName val="pivoted amounts"/>
      <sheetName val="Mthly"/>
      <sheetName val="QTD"/>
      <sheetName val="Y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D3" t="str">
            <v>System Load</v>
          </cell>
          <cell r="E3">
            <v>2169059.4329817998</v>
          </cell>
          <cell r="F3">
            <v>1828113.0907570799</v>
          </cell>
          <cell r="G3">
            <v>1879661.3270938301</v>
          </cell>
          <cell r="H3">
            <v>1617039.768805</v>
          </cell>
          <cell r="I3">
            <v>1557605.31231483</v>
          </cell>
          <cell r="J3">
            <v>1464758.78510336</v>
          </cell>
          <cell r="K3">
            <v>1482934.4591310199</v>
          </cell>
          <cell r="L3">
            <v>1515097.7818616901</v>
          </cell>
          <cell r="M3">
            <v>1496389.61866799</v>
          </cell>
          <cell r="N3">
            <v>1722035.1056880001</v>
          </cell>
          <cell r="O3">
            <v>1876095.6903393101</v>
          </cell>
          <cell r="P3">
            <v>2190998.1612300598</v>
          </cell>
        </row>
        <row r="4">
          <cell r="D4" t="str">
            <v>New Turbines</v>
          </cell>
          <cell r="E4">
            <v>8461.4746063911807</v>
          </cell>
          <cell r="F4">
            <v>7857.0659803868903</v>
          </cell>
          <cell r="G4">
            <v>7453.2269189113003</v>
          </cell>
          <cell r="H4">
            <v>3687.0772964504499</v>
          </cell>
          <cell r="I4">
            <v>1067.12344125654</v>
          </cell>
          <cell r="J4">
            <v>1567.0537423913099</v>
          </cell>
          <cell r="K4">
            <v>16483.881752741599</v>
          </cell>
          <cell r="L4">
            <v>20462.0824179683</v>
          </cell>
          <cell r="M4">
            <v>25301.404855093599</v>
          </cell>
          <cell r="N4">
            <v>33521.1363336184</v>
          </cell>
          <cell r="O4">
            <v>20368.928977152998</v>
          </cell>
          <cell r="P4">
            <v>18183.8629366315</v>
          </cell>
        </row>
        <row r="5">
          <cell r="D5" t="str">
            <v>Colstrip 1&amp;2</v>
          </cell>
          <cell r="E5">
            <v>198648</v>
          </cell>
          <cell r="F5">
            <v>179424</v>
          </cell>
          <cell r="G5">
            <v>198648</v>
          </cell>
          <cell r="H5">
            <v>172560</v>
          </cell>
          <cell r="I5">
            <v>105648</v>
          </cell>
          <cell r="J5">
            <v>121680</v>
          </cell>
          <cell r="K5">
            <v>198648</v>
          </cell>
          <cell r="L5">
            <v>198648</v>
          </cell>
          <cell r="M5">
            <v>192240</v>
          </cell>
          <cell r="N5">
            <v>198915</v>
          </cell>
          <cell r="O5">
            <v>192240</v>
          </cell>
          <cell r="P5">
            <v>198648</v>
          </cell>
        </row>
        <row r="6">
          <cell r="D6" t="str">
            <v>Colstrip 3&amp;4</v>
          </cell>
          <cell r="E6">
            <v>246264</v>
          </cell>
          <cell r="F6">
            <v>222432</v>
          </cell>
          <cell r="G6">
            <v>151032</v>
          </cell>
          <cell r="H6">
            <v>118635</v>
          </cell>
          <cell r="I6">
            <v>230640</v>
          </cell>
          <cell r="J6">
            <v>238320</v>
          </cell>
          <cell r="K6">
            <v>246264</v>
          </cell>
          <cell r="L6">
            <v>246264</v>
          </cell>
          <cell r="M6">
            <v>238320</v>
          </cell>
          <cell r="N6">
            <v>246595</v>
          </cell>
          <cell r="O6">
            <v>238320</v>
          </cell>
          <cell r="P6">
            <v>246264</v>
          </cell>
        </row>
        <row r="7">
          <cell r="D7" t="str">
            <v>Encogen CCCT</v>
          </cell>
          <cell r="E7">
            <v>98750.744768590797</v>
          </cell>
          <cell r="F7">
            <v>85741.5958919533</v>
          </cell>
          <cell r="G7">
            <v>96655.053309506402</v>
          </cell>
          <cell r="H7">
            <v>73857.076608487405</v>
          </cell>
          <cell r="I7">
            <v>58807.511979832801</v>
          </cell>
          <cell r="J7">
            <v>64533.640530937002</v>
          </cell>
          <cell r="K7">
            <v>106250.29199277599</v>
          </cell>
          <cell r="L7">
            <v>114686.546744746</v>
          </cell>
          <cell r="M7">
            <v>112845.606482456</v>
          </cell>
          <cell r="N7">
            <v>110591.62748671899</v>
          </cell>
          <cell r="O7">
            <v>97347.812855949596</v>
          </cell>
          <cell r="P7">
            <v>96427.505899668104</v>
          </cell>
        </row>
        <row r="8">
          <cell r="D8" t="str">
            <v>CT Total for Load</v>
          </cell>
          <cell r="E8">
            <v>16743.172492879999</v>
          </cell>
          <cell r="F8">
            <v>15522.777889884201</v>
          </cell>
          <cell r="G8">
            <v>13731.8301860421</v>
          </cell>
          <cell r="H8">
            <v>7373.2704506308301</v>
          </cell>
          <cell r="I8">
            <v>0</v>
          </cell>
          <cell r="J8">
            <v>1764.67665193272</v>
          </cell>
          <cell r="K8">
            <v>46644.985516511202</v>
          </cell>
          <cell r="L8">
            <v>62265.0795522021</v>
          </cell>
          <cell r="M8">
            <v>80835.862015166902</v>
          </cell>
          <cell r="N8">
            <v>114280.63840600599</v>
          </cell>
          <cell r="O8">
            <v>62896.809058547202</v>
          </cell>
          <cell r="P8">
            <v>50345.606342280902</v>
          </cell>
        </row>
        <row r="9">
          <cell r="D9" t="str">
            <v>PSPL Hydro</v>
          </cell>
          <cell r="E9">
            <v>111434.44784132</v>
          </cell>
          <cell r="F9">
            <v>101367.39441851201</v>
          </cell>
          <cell r="G9">
            <v>113457.89971386699</v>
          </cell>
          <cell r="H9">
            <v>97592.246186799995</v>
          </cell>
          <cell r="I9">
            <v>128521.354983667</v>
          </cell>
          <cell r="J9">
            <v>156598.90412633299</v>
          </cell>
          <cell r="K9">
            <v>148927.155065</v>
          </cell>
          <cell r="L9">
            <v>87823.782790800004</v>
          </cell>
          <cell r="M9">
            <v>52673.504000000001</v>
          </cell>
          <cell r="N9">
            <v>90601.804000000004</v>
          </cell>
          <cell r="O9">
            <v>134578.1243236</v>
          </cell>
          <cell r="P9">
            <v>138751.67965559999</v>
          </cell>
        </row>
        <row r="10">
          <cell r="D10" t="str">
            <v>Mid-Columbia</v>
          </cell>
          <cell r="E10">
            <v>676705.2</v>
          </cell>
          <cell r="F10">
            <v>497795.2</v>
          </cell>
          <cell r="G10">
            <v>597580.80000000005</v>
          </cell>
          <cell r="H10">
            <v>563130</v>
          </cell>
          <cell r="I10">
            <v>657708.4</v>
          </cell>
          <cell r="J10">
            <v>668016</v>
          </cell>
          <cell r="K10">
            <v>574058</v>
          </cell>
          <cell r="L10">
            <v>464932</v>
          </cell>
          <cell r="M10">
            <v>346164</v>
          </cell>
          <cell r="N10">
            <v>384052.8</v>
          </cell>
          <cell r="O10">
            <v>452700</v>
          </cell>
          <cell r="P10">
            <v>509020</v>
          </cell>
        </row>
        <row r="11">
          <cell r="D11" t="str">
            <v>Canadian Allocation</v>
          </cell>
          <cell r="E11">
            <v>-20832</v>
          </cell>
          <cell r="F11">
            <v>-19488</v>
          </cell>
          <cell r="G11">
            <v>-21576</v>
          </cell>
          <cell r="H11">
            <v>-30198</v>
          </cell>
          <cell r="I11">
            <v>-31248</v>
          </cell>
          <cell r="J11">
            <v>-30240</v>
          </cell>
          <cell r="K11">
            <v>-31248</v>
          </cell>
          <cell r="L11">
            <v>-28272</v>
          </cell>
          <cell r="M11">
            <v>-27360</v>
          </cell>
          <cell r="N11">
            <v>-28310</v>
          </cell>
          <cell r="O11">
            <v>-27360</v>
          </cell>
          <cell r="P11">
            <v>-28272</v>
          </cell>
        </row>
        <row r="12">
          <cell r="D12" t="str">
            <v>Baker Replacement</v>
          </cell>
          <cell r="E12">
            <v>1750</v>
          </cell>
          <cell r="F12">
            <v>1750</v>
          </cell>
          <cell r="G12">
            <v>0</v>
          </cell>
          <cell r="H12">
            <v>0</v>
          </cell>
          <cell r="I12">
            <v>0</v>
          </cell>
          <cell r="J12">
            <v>0</v>
          </cell>
          <cell r="K12">
            <v>0</v>
          </cell>
          <cell r="L12">
            <v>0</v>
          </cell>
          <cell r="M12">
            <v>0</v>
          </cell>
          <cell r="N12">
            <v>0</v>
          </cell>
          <cell r="O12">
            <v>1750</v>
          </cell>
          <cell r="P12">
            <v>1750</v>
          </cell>
        </row>
        <row r="13">
          <cell r="D13" t="str">
            <v>BC Hydro Point Roberts</v>
          </cell>
          <cell r="E13">
            <v>2455.1999999999998</v>
          </cell>
          <cell r="F13">
            <v>2150.4</v>
          </cell>
          <cell r="G13">
            <v>1934.4</v>
          </cell>
          <cell r="H13">
            <v>1725.6</v>
          </cell>
          <cell r="I13">
            <v>1413.6</v>
          </cell>
          <cell r="J13">
            <v>1224</v>
          </cell>
          <cell r="K13">
            <v>1339.2</v>
          </cell>
          <cell r="L13">
            <v>1413.6</v>
          </cell>
          <cell r="M13">
            <v>1296</v>
          </cell>
          <cell r="N13">
            <v>1564.5</v>
          </cell>
          <cell r="O13">
            <v>2088</v>
          </cell>
          <cell r="P13">
            <v>2827.2</v>
          </cell>
        </row>
        <row r="14">
          <cell r="D14" t="str">
            <v>BPA Snohomish Conservation</v>
          </cell>
          <cell r="E14">
            <v>7616</v>
          </cell>
          <cell r="F14">
            <v>6912</v>
          </cell>
          <cell r="G14">
            <v>7616</v>
          </cell>
          <cell r="H14">
            <v>7424</v>
          </cell>
          <cell r="I14">
            <v>7616</v>
          </cell>
          <cell r="J14">
            <v>7360</v>
          </cell>
          <cell r="K14">
            <v>7616</v>
          </cell>
          <cell r="L14">
            <v>7680</v>
          </cell>
          <cell r="M14">
            <v>7296</v>
          </cell>
          <cell r="N14">
            <v>7680</v>
          </cell>
          <cell r="O14">
            <v>7360</v>
          </cell>
          <cell r="P14">
            <v>7552</v>
          </cell>
        </row>
        <row r="15">
          <cell r="D15" t="str">
            <v>Capacity Purchase</v>
          </cell>
          <cell r="E15">
            <v>0</v>
          </cell>
          <cell r="F15">
            <v>0</v>
          </cell>
          <cell r="G15">
            <v>0</v>
          </cell>
          <cell r="H15">
            <v>0</v>
          </cell>
          <cell r="I15">
            <v>0</v>
          </cell>
          <cell r="J15">
            <v>0</v>
          </cell>
          <cell r="K15">
            <v>0</v>
          </cell>
          <cell r="L15">
            <v>0</v>
          </cell>
          <cell r="M15">
            <v>0</v>
          </cell>
          <cell r="N15">
            <v>0</v>
          </cell>
          <cell r="O15">
            <v>0</v>
          </cell>
          <cell r="P15">
            <v>0</v>
          </cell>
        </row>
        <row r="16">
          <cell r="D16" t="str">
            <v>CSPE</v>
          </cell>
          <cell r="E16">
            <v>11904</v>
          </cell>
          <cell r="F16">
            <v>10012.799999999999</v>
          </cell>
          <cell r="G16">
            <v>11904</v>
          </cell>
        </row>
        <row r="17">
          <cell r="D17" t="str">
            <v>MPC Firm Contract</v>
          </cell>
          <cell r="E17">
            <v>66216</v>
          </cell>
          <cell r="F17">
            <v>59808</v>
          </cell>
          <cell r="G17">
            <v>40920</v>
          </cell>
          <cell r="H17">
            <v>32355</v>
          </cell>
          <cell r="I17">
            <v>61752</v>
          </cell>
          <cell r="J17">
            <v>64080</v>
          </cell>
          <cell r="K17">
            <v>66216</v>
          </cell>
          <cell r="L17">
            <v>66216</v>
          </cell>
          <cell r="M17">
            <v>64080</v>
          </cell>
          <cell r="N17">
            <v>66305</v>
          </cell>
          <cell r="O17">
            <v>64080</v>
          </cell>
          <cell r="P17">
            <v>66216</v>
          </cell>
        </row>
        <row r="18">
          <cell r="D18" t="str">
            <v>North Wasco</v>
          </cell>
          <cell r="E18">
            <v>2889.1</v>
          </cell>
          <cell r="F18">
            <v>2800.2</v>
          </cell>
          <cell r="G18">
            <v>3382.4</v>
          </cell>
          <cell r="H18">
            <v>3271.2</v>
          </cell>
          <cell r="I18">
            <v>3486.8</v>
          </cell>
          <cell r="J18">
            <v>3370.6</v>
          </cell>
          <cell r="K18">
            <v>3603</v>
          </cell>
          <cell r="L18">
            <v>3577.2</v>
          </cell>
          <cell r="M18">
            <v>3548.1</v>
          </cell>
          <cell r="N18">
            <v>3703.8333333333298</v>
          </cell>
          <cell r="O18">
            <v>3452.9333333333302</v>
          </cell>
          <cell r="P18">
            <v>1942.4749999999999</v>
          </cell>
        </row>
        <row r="19">
          <cell r="D19" t="str">
            <v>PG&amp;E Exchange Storage Acctg</v>
          </cell>
          <cell r="E19">
            <v>86400</v>
          </cell>
          <cell r="F19">
            <v>81000</v>
          </cell>
          <cell r="G19">
            <v>0</v>
          </cell>
          <cell r="H19">
            <v>0</v>
          </cell>
          <cell r="I19">
            <v>0</v>
          </cell>
          <cell r="J19">
            <v>-10800</v>
          </cell>
          <cell r="K19">
            <v>-66600</v>
          </cell>
          <cell r="L19">
            <v>-189000</v>
          </cell>
          <cell r="M19">
            <v>-146600</v>
          </cell>
          <cell r="N19">
            <v>0</v>
          </cell>
          <cell r="O19">
            <v>97200</v>
          </cell>
          <cell r="P19">
            <v>148400</v>
          </cell>
        </row>
        <row r="20">
          <cell r="D20" t="str">
            <v>PPL Contract 15 yr</v>
          </cell>
          <cell r="E20">
            <v>98885.6</v>
          </cell>
          <cell r="F20">
            <v>87945.600000000006</v>
          </cell>
          <cell r="G20">
            <v>98699.199999999997</v>
          </cell>
          <cell r="H20">
            <v>78194.399999999994</v>
          </cell>
          <cell r="I20">
            <v>76808</v>
          </cell>
          <cell r="J20">
            <v>74920</v>
          </cell>
          <cell r="K20">
            <v>94923.199999999997</v>
          </cell>
          <cell r="L20">
            <v>82751.199999999997</v>
          </cell>
          <cell r="M20">
            <v>85128</v>
          </cell>
          <cell r="N20">
            <v>97185.1</v>
          </cell>
        </row>
        <row r="21">
          <cell r="D21" t="str">
            <v>QF Koma Kulshan Hydro</v>
          </cell>
          <cell r="E21">
            <v>1621.3333333333301</v>
          </cell>
          <cell r="F21">
            <v>133</v>
          </cell>
          <cell r="G21">
            <v>503</v>
          </cell>
          <cell r="H21">
            <v>1350</v>
          </cell>
          <cell r="I21">
            <v>3583.3333333333298</v>
          </cell>
          <cell r="J21">
            <v>8683.6666666666697</v>
          </cell>
          <cell r="K21">
            <v>6824.3333333333303</v>
          </cell>
          <cell r="L21">
            <v>3325</v>
          </cell>
          <cell r="M21">
            <v>1128.7722222222201</v>
          </cell>
          <cell r="N21">
            <v>1744</v>
          </cell>
          <cell r="O21">
            <v>3958.5596296296299</v>
          </cell>
          <cell r="P21">
            <v>2678.6666666666702</v>
          </cell>
        </row>
        <row r="22">
          <cell r="D22" t="str">
            <v>QF March Point Cogen Phase 1</v>
          </cell>
          <cell r="E22">
            <v>63113.52</v>
          </cell>
          <cell r="F22">
            <v>55781.760000000002</v>
          </cell>
          <cell r="G22">
            <v>63113.52</v>
          </cell>
          <cell r="H22">
            <v>59037.599999999999</v>
          </cell>
          <cell r="I22">
            <v>49853.52</v>
          </cell>
          <cell r="J22">
            <v>61077.599999999999</v>
          </cell>
          <cell r="K22">
            <v>63113.52</v>
          </cell>
          <cell r="L22">
            <v>61889.52</v>
          </cell>
          <cell r="M22">
            <v>61077.599999999999</v>
          </cell>
          <cell r="N22">
            <v>63113.52</v>
          </cell>
          <cell r="O22">
            <v>61077.599999999999</v>
          </cell>
          <cell r="P22">
            <v>63113.52</v>
          </cell>
        </row>
        <row r="23">
          <cell r="D23" t="str">
            <v>QF March Point Cogen Phase 2</v>
          </cell>
          <cell r="E23">
            <v>37611.308350027502</v>
          </cell>
          <cell r="F23">
            <v>33598.937036176801</v>
          </cell>
          <cell r="G23">
            <v>37830.754633342898</v>
          </cell>
          <cell r="H23">
            <v>34461.591989947003</v>
          </cell>
          <cell r="I23">
            <v>32211.314285714299</v>
          </cell>
          <cell r="J23">
            <v>35928</v>
          </cell>
          <cell r="K23">
            <v>38504.846279659498</v>
          </cell>
          <cell r="L23">
            <v>38905.496510678597</v>
          </cell>
          <cell r="M23">
            <v>39209.837478468602</v>
          </cell>
          <cell r="N23">
            <v>41268.680308400202</v>
          </cell>
          <cell r="O23">
            <v>38187.751928383303</v>
          </cell>
          <cell r="P23">
            <v>38848.875059648701</v>
          </cell>
        </row>
        <row r="24">
          <cell r="D24" t="str">
            <v>QF Port Townsend Hydro</v>
          </cell>
          <cell r="E24">
            <v>248.92</v>
          </cell>
          <cell r="F24">
            <v>225.65992592592599</v>
          </cell>
          <cell r="G24">
            <v>274.80007407407402</v>
          </cell>
          <cell r="H24">
            <v>258.06</v>
          </cell>
          <cell r="I24">
            <v>246.34</v>
          </cell>
          <cell r="J24">
            <v>259.27333333333303</v>
          </cell>
          <cell r="K24">
            <v>258.81333333333299</v>
          </cell>
          <cell r="L24">
            <v>262.48666666666702</v>
          </cell>
          <cell r="M24">
            <v>167.74666666666701</v>
          </cell>
          <cell r="N24">
            <v>166.76666666666699</v>
          </cell>
          <cell r="O24">
            <v>161.891111111111</v>
          </cell>
          <cell r="P24">
            <v>162.76740740740701</v>
          </cell>
        </row>
        <row r="25">
          <cell r="D25" t="str">
            <v>QF Shipp Hutch Creek</v>
          </cell>
          <cell r="E25">
            <v>122.069</v>
          </cell>
          <cell r="F25">
            <v>0</v>
          </cell>
          <cell r="G25">
            <v>48.722999999999999</v>
          </cell>
          <cell r="H25">
            <v>137.28399999999999</v>
          </cell>
          <cell r="I25">
            <v>209.81100000000001</v>
          </cell>
          <cell r="J25">
            <v>374.70100000000002</v>
          </cell>
          <cell r="K25">
            <v>282.74299999999999</v>
          </cell>
          <cell r="L25">
            <v>281.77600000000001</v>
          </cell>
          <cell r="M25">
            <v>0</v>
          </cell>
          <cell r="N25">
            <v>25.204000000000001</v>
          </cell>
          <cell r="O25">
            <v>190.74199999999999</v>
          </cell>
          <cell r="P25">
            <v>58.033999999999999</v>
          </cell>
        </row>
        <row r="26">
          <cell r="D26" t="str">
            <v>QF PERC Puyallup</v>
          </cell>
          <cell r="E26">
            <v>1302</v>
          </cell>
          <cell r="F26">
            <v>1176</v>
          </cell>
          <cell r="G26">
            <v>1302</v>
          </cell>
          <cell r="H26">
            <v>1260</v>
          </cell>
          <cell r="I26">
            <v>1302</v>
          </cell>
          <cell r="J26">
            <v>1260</v>
          </cell>
          <cell r="K26">
            <v>1302</v>
          </cell>
          <cell r="L26">
            <v>1302</v>
          </cell>
          <cell r="M26">
            <v>1260</v>
          </cell>
          <cell r="N26">
            <v>1302</v>
          </cell>
          <cell r="O26">
            <v>1260</v>
          </cell>
          <cell r="P26">
            <v>1302</v>
          </cell>
        </row>
        <row r="27">
          <cell r="D27" t="str">
            <v>QF Spokane MSW</v>
          </cell>
          <cell r="E27">
            <v>12033</v>
          </cell>
          <cell r="F27">
            <v>7718</v>
          </cell>
          <cell r="G27">
            <v>12385</v>
          </cell>
          <cell r="H27">
            <v>12913</v>
          </cell>
          <cell r="I27">
            <v>12105</v>
          </cell>
          <cell r="J27">
            <v>12307</v>
          </cell>
          <cell r="K27">
            <v>11912</v>
          </cell>
          <cell r="L27">
            <v>12753</v>
          </cell>
          <cell r="M27">
            <v>12301.5789473684</v>
          </cell>
          <cell r="N27">
            <v>9912</v>
          </cell>
          <cell r="O27">
            <v>12240</v>
          </cell>
          <cell r="P27">
            <v>12602</v>
          </cell>
        </row>
        <row r="28">
          <cell r="D28" t="str">
            <v>QF Sumas</v>
          </cell>
          <cell r="E28">
            <v>65303.357239475001</v>
          </cell>
          <cell r="F28">
            <v>54826.493821491596</v>
          </cell>
          <cell r="G28">
            <v>63344.185743877402</v>
          </cell>
          <cell r="H28">
            <v>38225.0904979396</v>
          </cell>
          <cell r="I28">
            <v>27273.158667087198</v>
          </cell>
          <cell r="J28">
            <v>25787.041095046399</v>
          </cell>
          <cell r="K28">
            <v>74572.930287018302</v>
          </cell>
          <cell r="L28">
            <v>84858.994806610994</v>
          </cell>
          <cell r="M28">
            <v>84644.248545231894</v>
          </cell>
          <cell r="N28">
            <v>80614.094692817496</v>
          </cell>
          <cell r="O28">
            <v>66561.0175921833</v>
          </cell>
          <cell r="P28">
            <v>63912.475938638898</v>
          </cell>
        </row>
        <row r="29">
          <cell r="D29" t="str">
            <v>QF Sygitowicz</v>
          </cell>
          <cell r="E29">
            <v>225</v>
          </cell>
          <cell r="F29">
            <v>251</v>
          </cell>
          <cell r="G29">
            <v>255</v>
          </cell>
          <cell r="H29">
            <v>182</v>
          </cell>
          <cell r="I29">
            <v>80</v>
          </cell>
          <cell r="J29">
            <v>35</v>
          </cell>
          <cell r="K29">
            <v>13</v>
          </cell>
          <cell r="L29">
            <v>1</v>
          </cell>
          <cell r="M29">
            <v>7</v>
          </cell>
          <cell r="N29">
            <v>49</v>
          </cell>
          <cell r="O29">
            <v>118</v>
          </cell>
          <cell r="P29">
            <v>205</v>
          </cell>
        </row>
        <row r="30">
          <cell r="D30" t="str">
            <v>QF Tenaska</v>
          </cell>
          <cell r="E30">
            <v>120063.99183491799</v>
          </cell>
          <cell r="F30">
            <v>101917.370241471</v>
          </cell>
          <cell r="G30">
            <v>116645.25301077</v>
          </cell>
          <cell r="H30">
            <v>72266.2553144782</v>
          </cell>
          <cell r="I30">
            <v>0</v>
          </cell>
          <cell r="J30">
            <v>51480.230259994001</v>
          </cell>
          <cell r="K30">
            <v>137872.39187853399</v>
          </cell>
          <cell r="L30">
            <v>157546.85610275099</v>
          </cell>
          <cell r="M30">
            <v>157448.39469890599</v>
          </cell>
          <cell r="N30">
            <v>149865.71757899001</v>
          </cell>
          <cell r="O30">
            <v>123291.932409453</v>
          </cell>
          <cell r="P30">
            <v>118195.434134207</v>
          </cell>
        </row>
        <row r="31">
          <cell r="D31" t="str">
            <v>QF Twin Falls</v>
          </cell>
          <cell r="E31">
            <v>7581.2727272727298</v>
          </cell>
          <cell r="F31">
            <v>6831.6363636363603</v>
          </cell>
          <cell r="G31">
            <v>6760.3636363636397</v>
          </cell>
          <cell r="H31">
            <v>8090.4545454545496</v>
          </cell>
          <cell r="I31">
            <v>11196.4545454545</v>
          </cell>
          <cell r="J31">
            <v>9688.9090909090901</v>
          </cell>
          <cell r="K31">
            <v>4124.7272727272702</v>
          </cell>
          <cell r="L31">
            <v>575.81818181818198</v>
          </cell>
          <cell r="M31">
            <v>189</v>
          </cell>
          <cell r="N31">
            <v>1933.3636363636399</v>
          </cell>
          <cell r="O31">
            <v>4917.2727272727298</v>
          </cell>
          <cell r="P31">
            <v>8057.1818181818198</v>
          </cell>
        </row>
        <row r="32">
          <cell r="D32" t="str">
            <v>QF Weeks Falls</v>
          </cell>
          <cell r="E32">
            <v>1157.8</v>
          </cell>
          <cell r="F32">
            <v>1188.3454545454499</v>
          </cell>
          <cell r="G32">
            <v>1036.76363636364</v>
          </cell>
          <cell r="H32">
            <v>1387.01818181818</v>
          </cell>
          <cell r="I32">
            <v>2139.0727272727299</v>
          </cell>
          <cell r="J32">
            <v>1896.23636363636</v>
          </cell>
          <cell r="K32">
            <v>756.65454545454497</v>
          </cell>
          <cell r="L32">
            <v>283.45454545454601</v>
          </cell>
          <cell r="M32">
            <v>11.5818181818182</v>
          </cell>
          <cell r="N32">
            <v>341.21818181818202</v>
          </cell>
          <cell r="O32">
            <v>918.14545454545498</v>
          </cell>
          <cell r="P32">
            <v>1424.6909090909101</v>
          </cell>
        </row>
        <row r="33">
          <cell r="D33" t="str">
            <v>WNP-3 BPA Exchange Power</v>
          </cell>
          <cell r="E33">
            <v>79709</v>
          </cell>
          <cell r="F33">
            <v>72025</v>
          </cell>
          <cell r="G33">
            <v>39352</v>
          </cell>
          <cell r="H33">
            <v>38113</v>
          </cell>
          <cell r="I33">
            <v>0</v>
          </cell>
          <cell r="J33">
            <v>0</v>
          </cell>
          <cell r="K33">
            <v>0</v>
          </cell>
          <cell r="L33">
            <v>0</v>
          </cell>
          <cell r="M33">
            <v>0</v>
          </cell>
          <cell r="N33">
            <v>0</v>
          </cell>
          <cell r="O33">
            <v>77148</v>
          </cell>
          <cell r="P33">
            <v>79709</v>
          </cell>
        </row>
        <row r="34">
          <cell r="D34" t="str">
            <v>WNP3 Return</v>
          </cell>
          <cell r="E34">
            <v>0</v>
          </cell>
          <cell r="F34">
            <v>0</v>
          </cell>
          <cell r="G34">
            <v>0</v>
          </cell>
          <cell r="H34">
            <v>0</v>
          </cell>
          <cell r="I34">
            <v>0</v>
          </cell>
          <cell r="J34">
            <v>0</v>
          </cell>
          <cell r="K34">
            <v>0</v>
          </cell>
          <cell r="L34">
            <v>0</v>
          </cell>
          <cell r="M34">
            <v>0</v>
          </cell>
          <cell r="N34">
            <v>0</v>
          </cell>
          <cell r="O34">
            <v>0</v>
          </cell>
          <cell r="P34">
            <v>0</v>
          </cell>
        </row>
        <row r="35">
          <cell r="D35" t="str">
            <v>WWP Contract 15 yr</v>
          </cell>
          <cell r="E35">
            <v>0</v>
          </cell>
          <cell r="F35">
            <v>0</v>
          </cell>
          <cell r="G35">
            <v>0</v>
          </cell>
          <cell r="H35">
            <v>0</v>
          </cell>
          <cell r="I35">
            <v>0</v>
          </cell>
          <cell r="J35">
            <v>0</v>
          </cell>
          <cell r="K35">
            <v>0</v>
          </cell>
          <cell r="L35">
            <v>0</v>
          </cell>
          <cell r="M35">
            <v>0</v>
          </cell>
          <cell r="N35">
            <v>0</v>
          </cell>
          <cell r="O35">
            <v>0</v>
          </cell>
          <cell r="P35">
            <v>0</v>
          </cell>
        </row>
        <row r="36">
          <cell r="D36" t="str">
            <v>Interchange</v>
          </cell>
          <cell r="E36">
            <v>0</v>
          </cell>
          <cell r="F36">
            <v>0</v>
          </cell>
          <cell r="G36">
            <v>0</v>
          </cell>
          <cell r="H36">
            <v>0</v>
          </cell>
          <cell r="I36">
            <v>0</v>
          </cell>
          <cell r="J36">
            <v>0</v>
          </cell>
          <cell r="K36">
            <v>0</v>
          </cell>
          <cell r="L36">
            <v>0</v>
          </cell>
          <cell r="M36">
            <v>0</v>
          </cell>
          <cell r="N36">
            <v>0</v>
          </cell>
          <cell r="O36">
            <v>0</v>
          </cell>
          <cell r="P36">
            <v>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Title Page"/>
      <sheetName val="Pro Forma Income Statement"/>
      <sheetName val="Pro Forma IS Summary"/>
      <sheetName val="BS-INPUT"/>
      <sheetName val="CF-Input"/>
      <sheetName val="Assumptions (Input)"/>
      <sheetName val="Crystal Ball In Out"/>
      <sheetName val="Sensitivity"/>
      <sheetName val="Results-Print"/>
      <sheetName val="Summary of Results"/>
      <sheetName val="Income Statement (Results)"/>
      <sheetName val="Cash Flow Statement (Results)"/>
      <sheetName val="Tax Statement (Results)"/>
      <sheetName val="MiscItems(Input)"/>
      <sheetName val="Capital Projects(Input)"/>
      <sheetName val="Plant(Input)"/>
      <sheetName val="Capital Projects(Results)"/>
      <sheetName val="Book Depreciation"/>
      <sheetName val="Tax Depreciation"/>
      <sheetName val="MACRS RATES"/>
      <sheetName val="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7">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row>
      </sheetData>
      <sheetData sheetId="16"/>
      <sheetData sheetId="17"/>
      <sheetData sheetId="18"/>
      <sheetData sheetId="19"/>
      <sheetData sheetId="2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sheetName val="CAPACITY_A"/>
      <sheetName val="Peak Resources"/>
      <sheetName val="F05Peak"/>
      <sheetName val="Peak Resources 07.05 Update"/>
      <sheetName val="7.05 05 PCORCJMR_ Peak Capacity"/>
      <sheetName val="05 PCORC JMR__ Peak Capacity"/>
      <sheetName val="05 PCORC2 JMR__ Peak Capacity"/>
      <sheetName val="Peak Resources Strat Plan"/>
      <sheetName val="04 GRC JMR24C Peak Capacity"/>
      <sheetName val="Winter On-peak Cap - 2005+PCORC"/>
      <sheetName val="Plant Capacities 11.16.05 TomLe"/>
      <sheetName val="Mid-C Generation"/>
      <sheetName val="Westside Plants 011904"/>
      <sheetName val="Winter On-peak Cap - 2004-05"/>
      <sheetName val="Loads"/>
      <sheetName val="PSE % of Rock Island"/>
      <sheetName val="04_05 Prem Update"/>
      <sheetName val="CAPACITY_DAmounts"/>
      <sheetName val="2008 Extreme Peaks - 080403"/>
      <sheetName val="MidC Capacity - New"/>
      <sheetName val="2005 Budget Update"/>
      <sheetName val="2002 Frcst vs Actual MWh"/>
      <sheetName val="Peaks - 071503"/>
      <sheetName val="Peaks-FO2"/>
      <sheetName val="Peaks-F01"/>
      <sheetName val="MidC Capacity - Old"/>
      <sheetName val="CAPACITY_DAmounts OLD"/>
      <sheetName val="05 GRC JMR__ Peak Capacity"/>
      <sheetName val="Sheet1"/>
      <sheetName val="Frcst vs Actual MWh"/>
      <sheetName val="chg in 04"/>
      <sheetName val="2008 Extreme Peaks - 091803"/>
      <sheetName val="Peaks-New"/>
      <sheetName val="2008 Extreme Peaks - 071503"/>
      <sheetName val="2006"/>
      <sheetName val="2006-07"/>
      <sheetName val="Peaks-Old"/>
      <sheetName val="Mid-C Generation06GRC"/>
      <sheetName val="Exhibit A-1 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E5">
            <v>36099</v>
          </cell>
          <cell r="F5">
            <v>36129</v>
          </cell>
          <cell r="G5">
            <v>36160</v>
          </cell>
          <cell r="H5">
            <v>36191</v>
          </cell>
          <cell r="I5">
            <v>36464</v>
          </cell>
          <cell r="J5">
            <v>36494</v>
          </cell>
          <cell r="K5">
            <v>36525</v>
          </cell>
          <cell r="L5">
            <v>36556</v>
          </cell>
          <cell r="M5">
            <v>36830</v>
          </cell>
          <cell r="N5">
            <v>36860</v>
          </cell>
          <cell r="O5">
            <v>36891</v>
          </cell>
          <cell r="P5">
            <v>36922</v>
          </cell>
          <cell r="Q5">
            <v>37195</v>
          </cell>
          <cell r="R5">
            <v>37225</v>
          </cell>
          <cell r="S5">
            <v>37256</v>
          </cell>
          <cell r="T5">
            <v>37287</v>
          </cell>
          <cell r="U5">
            <v>37560</v>
          </cell>
          <cell r="V5">
            <v>37590</v>
          </cell>
          <cell r="W5">
            <v>37621</v>
          </cell>
          <cell r="X5">
            <v>37652</v>
          </cell>
          <cell r="Y5">
            <v>37925</v>
          </cell>
          <cell r="Z5">
            <v>37955</v>
          </cell>
          <cell r="AA5">
            <v>37986</v>
          </cell>
          <cell r="AB5">
            <v>38017</v>
          </cell>
          <cell r="AC5">
            <v>38291</v>
          </cell>
          <cell r="AD5">
            <v>38321</v>
          </cell>
        </row>
        <row r="6">
          <cell r="E6">
            <v>2570.7735360580582</v>
          </cell>
          <cell r="F6">
            <v>2816.6719238560922</v>
          </cell>
          <cell r="G6">
            <v>2884.4517302600407</v>
          </cell>
          <cell r="H6">
            <v>2719.5451206742555</v>
          </cell>
          <cell r="I6">
            <v>2584.0666666666666</v>
          </cell>
          <cell r="J6">
            <v>2875.1384408602153</v>
          </cell>
          <cell r="K6">
            <v>2881.8047580645166</v>
          </cell>
          <cell r="L6">
            <v>2711.74066091954</v>
          </cell>
          <cell r="M6">
            <v>2585.5042083333333</v>
          </cell>
          <cell r="N6">
            <v>2857.5044892473115</v>
          </cell>
          <cell r="O6">
            <v>2888.8676836196305</v>
          </cell>
          <cell r="P6">
            <v>2731.6511985609218</v>
          </cell>
          <cell r="Q6">
            <v>2598.5807454048909</v>
          </cell>
          <cell r="R6">
            <v>2863.0480052799267</v>
          </cell>
          <cell r="S6">
            <v>2897.8545411478408</v>
          </cell>
          <cell r="T6">
            <v>2740.1489779079748</v>
          </cell>
          <cell r="U6">
            <v>2606.664561450506</v>
          </cell>
          <cell r="V6">
            <v>2871.954541451787</v>
          </cell>
          <cell r="W6">
            <v>2923.4876569936223</v>
          </cell>
          <cell r="X6">
            <v>2764.3871013845223</v>
          </cell>
          <cell r="Y6">
            <v>2629.7219419111166</v>
          </cell>
          <cell r="Z6">
            <v>2897.3585575676861</v>
          </cell>
          <cell r="AA6">
            <v>2951.1749854031737</v>
          </cell>
          <cell r="AB6">
            <v>2694.3411736286771</v>
          </cell>
          <cell r="AC6">
            <v>2654.6271180480226</v>
          </cell>
          <cell r="AD6">
            <v>2924.7984264214838</v>
          </cell>
        </row>
        <row r="7">
          <cell r="E7">
            <v>4282.4334003791209</v>
          </cell>
          <cell r="F7">
            <v>4577.4057709677263</v>
          </cell>
          <cell r="G7">
            <v>4772.9597002800228</v>
          </cell>
          <cell r="H7">
            <v>4469.6961155805802</v>
          </cell>
          <cell r="I7">
            <v>3810.072688136017</v>
          </cell>
          <cell r="J7">
            <v>4244.9811347948626</v>
          </cell>
          <cell r="K7">
            <v>4481.2306589386726</v>
          </cell>
          <cell r="L7">
            <v>4206.0654958214582</v>
          </cell>
          <cell r="M7">
            <v>3868.1146177557475</v>
          </cell>
          <cell r="N7">
            <v>4281.7080345540098</v>
          </cell>
          <cell r="O7">
            <v>4492.9327191175889</v>
          </cell>
          <cell r="P7">
            <v>4216.599445258531</v>
          </cell>
          <cell r="Q7">
            <v>3876.0430629517859</v>
          </cell>
          <cell r="R7">
            <v>4289.398422168053</v>
          </cell>
          <cell r="S7">
            <v>4500.3234394803194</v>
          </cell>
          <cell r="T7">
            <v>4223.6907599413771</v>
          </cell>
          <cell r="U7">
            <v>3888.8888126531047</v>
          </cell>
          <cell r="V7">
            <v>4320.882401320715</v>
          </cell>
          <cell r="W7">
            <v>4548.4359742375091</v>
          </cell>
          <cell r="X7">
            <v>4268.5843231942563</v>
          </cell>
          <cell r="Y7">
            <v>3931.2139074496649</v>
          </cell>
          <cell r="Z7">
            <v>4359.5868833657787</v>
          </cell>
          <cell r="AA7">
            <v>4580.9965462901928</v>
          </cell>
          <cell r="AB7">
            <v>4299.3708970792168</v>
          </cell>
          <cell r="AC7">
            <v>3962.5999427177253</v>
          </cell>
          <cell r="AD7">
            <v>4383.1710707591837</v>
          </cell>
        </row>
        <row r="8">
          <cell r="E8">
            <v>4685</v>
          </cell>
          <cell r="F8">
            <v>5124</v>
          </cell>
          <cell r="G8">
            <v>5047</v>
          </cell>
          <cell r="H8">
            <v>4987</v>
          </cell>
          <cell r="I8">
            <v>4709.2255165722718</v>
          </cell>
          <cell r="J8">
            <v>5230.3604286291857</v>
          </cell>
          <cell r="K8">
            <v>5042.3685241009025</v>
          </cell>
          <cell r="L8">
            <v>4972.6884739654115</v>
          </cell>
          <cell r="M8">
            <v>4711.8453049798727</v>
          </cell>
          <cell r="N8">
            <v>5198.2813045752846</v>
          </cell>
          <cell r="O8">
            <v>5054.7267081199661</v>
          </cell>
          <cell r="P8">
            <v>5009.1996722767508</v>
          </cell>
          <cell r="Q8">
            <v>4735.6760996107323</v>
          </cell>
          <cell r="R8">
            <v>5208.3658926703838</v>
          </cell>
          <cell r="S8">
            <v>5070.4512458090703</v>
          </cell>
          <cell r="T8">
            <v>5024.7825818161391</v>
          </cell>
          <cell r="U8">
            <v>4750.4081161195763</v>
          </cell>
          <cell r="V8">
            <v>5224.5683800662655</v>
          </cell>
          <cell r="W8">
            <v>5115.3021733931473</v>
          </cell>
          <cell r="X8">
            <v>5069.2295449713502</v>
          </cell>
          <cell r="Y8">
            <v>4792.4280863514159</v>
          </cell>
          <cell r="Z8">
            <v>5270.7825583933109</v>
          </cell>
          <cell r="AA8">
            <v>5163.7474099755636</v>
          </cell>
          <cell r="AB8">
            <v>4940.7819457523337</v>
          </cell>
          <cell r="AC8">
            <v>4837.8154954579832</v>
          </cell>
          <cell r="AD8">
            <v>5320.7002952855692</v>
          </cell>
        </row>
      </sheetData>
      <sheetData sheetId="20" refreshError="1"/>
      <sheetData sheetId="21" refreshError="1"/>
      <sheetData sheetId="22" refreshError="1"/>
      <sheetData sheetId="23" refreshError="1"/>
      <sheetData sheetId="24" refreshError="1"/>
      <sheetData sheetId="25" refreshError="1">
        <row r="5">
          <cell r="C5">
            <v>35764</v>
          </cell>
          <cell r="D5">
            <v>4791.9845725734322</v>
          </cell>
          <cell r="E5">
            <v>5272.9159427448749</v>
          </cell>
        </row>
        <row r="6">
          <cell r="C6">
            <v>35795</v>
          </cell>
          <cell r="D6">
            <v>5002.3387796910711</v>
          </cell>
          <cell r="E6">
            <v>5505.6985356050645</v>
          </cell>
        </row>
        <row r="7">
          <cell r="C7">
            <v>35826</v>
          </cell>
          <cell r="D7">
            <v>4630.2405641197802</v>
          </cell>
          <cell r="E7">
            <v>5101.0109932573032</v>
          </cell>
        </row>
        <row r="8">
          <cell r="C8">
            <v>35854</v>
          </cell>
          <cell r="D8">
            <v>3848.1866035800076</v>
          </cell>
          <cell r="E8" t="str">
            <v xml:space="preserve"> </v>
          </cell>
        </row>
        <row r="9">
          <cell r="C9">
            <v>35885</v>
          </cell>
          <cell r="D9">
            <v>3456.2425731958638</v>
          </cell>
          <cell r="E9" t="str">
            <v xml:space="preserve"> </v>
          </cell>
        </row>
        <row r="10">
          <cell r="C10">
            <v>35915</v>
          </cell>
          <cell r="D10">
            <v>3191.4964072552948</v>
          </cell>
          <cell r="E10" t="str">
            <v xml:space="preserve"> </v>
          </cell>
        </row>
        <row r="11">
          <cell r="C11">
            <v>35946</v>
          </cell>
          <cell r="D11">
            <v>3017.289513443111</v>
          </cell>
          <cell r="E11" t="str">
            <v xml:space="preserve"> </v>
          </cell>
        </row>
        <row r="12">
          <cell r="C12">
            <v>35976</v>
          </cell>
          <cell r="D12">
            <v>2885.6151059950012</v>
          </cell>
          <cell r="E12" t="str">
            <v xml:space="preserve"> </v>
          </cell>
        </row>
        <row r="13">
          <cell r="C13">
            <v>36007</v>
          </cell>
          <cell r="D13">
            <v>3004.5443369656596</v>
          </cell>
          <cell r="E13" t="str">
            <v xml:space="preserve"> </v>
          </cell>
        </row>
        <row r="14">
          <cell r="C14">
            <v>36038</v>
          </cell>
          <cell r="D14">
            <v>3079.1485368724361</v>
          </cell>
          <cell r="E14" t="str">
            <v xml:space="preserve"> </v>
          </cell>
        </row>
        <row r="15">
          <cell r="C15">
            <v>36068</v>
          </cell>
          <cell r="D15">
            <v>3395.3565016883094</v>
          </cell>
          <cell r="E15" t="str">
            <v xml:space="preserve"> </v>
          </cell>
        </row>
        <row r="16">
          <cell r="C16">
            <v>36099</v>
          </cell>
          <cell r="D16">
            <v>4543.5812258051892</v>
          </cell>
          <cell r="E16">
            <v>4979.8945535057737</v>
          </cell>
        </row>
        <row r="17">
          <cell r="C17">
            <v>36129</v>
          </cell>
          <cell r="D17">
            <v>4860.4780375251357</v>
          </cell>
          <cell r="E17">
            <v>5350.7838476318038</v>
          </cell>
        </row>
        <row r="18">
          <cell r="C18">
            <v>36160</v>
          </cell>
          <cell r="D18">
            <v>5086.0051397105117</v>
          </cell>
          <cell r="E18">
            <v>5599.8359640184071</v>
          </cell>
        </row>
        <row r="19">
          <cell r="C19">
            <v>36191</v>
          </cell>
          <cell r="D19">
            <v>4694.6543839931956</v>
          </cell>
          <cell r="E19">
            <v>5173.7273132864029</v>
          </cell>
        </row>
        <row r="20">
          <cell r="C20">
            <v>36219</v>
          </cell>
          <cell r="D20">
            <v>3908.4453631732185</v>
          </cell>
          <cell r="E20" t="str">
            <v xml:space="preserve"> </v>
          </cell>
        </row>
        <row r="21">
          <cell r="C21">
            <v>36250</v>
          </cell>
          <cell r="D21">
            <v>3509.4830087594419</v>
          </cell>
          <cell r="E21" t="str">
            <v xml:space="preserve"> </v>
          </cell>
        </row>
        <row r="22">
          <cell r="C22">
            <v>36280</v>
          </cell>
          <cell r="D22">
            <v>3244.1387534520009</v>
          </cell>
          <cell r="E22" t="str">
            <v xml:space="preserve"> </v>
          </cell>
        </row>
        <row r="23">
          <cell r="C23">
            <v>36311</v>
          </cell>
          <cell r="D23">
            <v>3089.2782295470452</v>
          </cell>
          <cell r="E23" t="str">
            <v xml:space="preserve"> </v>
          </cell>
        </row>
        <row r="24">
          <cell r="C24">
            <v>36341</v>
          </cell>
          <cell r="D24">
            <v>2948.7824225700238</v>
          </cell>
          <cell r="E24" t="str">
            <v xml:space="preserve"> </v>
          </cell>
        </row>
        <row r="25">
          <cell r="C25">
            <v>36372</v>
          </cell>
          <cell r="D25">
            <v>3049.078643556767</v>
          </cell>
          <cell r="E25" t="str">
            <v xml:space="preserve"> </v>
          </cell>
        </row>
        <row r="26">
          <cell r="C26">
            <v>36403</v>
          </cell>
          <cell r="D26">
            <v>3117.5054695461859</v>
          </cell>
          <cell r="E26" t="str">
            <v xml:space="preserve"> </v>
          </cell>
        </row>
        <row r="27">
          <cell r="C27">
            <v>36433</v>
          </cell>
          <cell r="D27">
            <v>3430.0938085976932</v>
          </cell>
          <cell r="E27" t="str">
            <v xml:space="preserve"> </v>
          </cell>
        </row>
        <row r="28">
          <cell r="C28">
            <v>36464</v>
          </cell>
          <cell r="D28">
            <v>4586.9691451582894</v>
          </cell>
          <cell r="E28">
            <v>5027.9701955085256</v>
          </cell>
        </row>
        <row r="29">
          <cell r="C29">
            <v>36494</v>
          </cell>
          <cell r="D29">
            <v>4895.1288391540647</v>
          </cell>
          <cell r="E29">
            <v>5389.3448364788137</v>
          </cell>
        </row>
        <row r="30">
          <cell r="C30">
            <v>36525</v>
          </cell>
          <cell r="D30">
            <v>5094.8196127533847</v>
          </cell>
          <cell r="E30">
            <v>5610.8709855475227</v>
          </cell>
        </row>
        <row r="31">
          <cell r="C31">
            <v>36556</v>
          </cell>
          <cell r="D31">
            <v>4690.9664471310625</v>
          </cell>
          <cell r="E31">
            <v>5170.8411258861479</v>
          </cell>
        </row>
        <row r="32">
          <cell r="C32">
            <v>36585</v>
          </cell>
          <cell r="D32">
            <v>3892.9149697460171</v>
          </cell>
          <cell r="E32" t="str">
            <v xml:space="preserve"> </v>
          </cell>
        </row>
        <row r="33">
          <cell r="C33">
            <v>36616</v>
          </cell>
          <cell r="D33">
            <v>3485.6734371256944</v>
          </cell>
          <cell r="E33" t="str">
            <v xml:space="preserve"> </v>
          </cell>
        </row>
        <row r="34">
          <cell r="C34">
            <v>36646</v>
          </cell>
          <cell r="D34">
            <v>3224.2225165411628</v>
          </cell>
          <cell r="E34" t="str">
            <v xml:space="preserve"> </v>
          </cell>
        </row>
        <row r="35">
          <cell r="C35">
            <v>36677</v>
          </cell>
          <cell r="D35">
            <v>3092.0265597984235</v>
          </cell>
          <cell r="E35" t="str">
            <v xml:space="preserve"> </v>
          </cell>
        </row>
        <row r="36">
          <cell r="C36">
            <v>36707</v>
          </cell>
          <cell r="D36">
            <v>2954.8600909287843</v>
          </cell>
          <cell r="E36" t="str">
            <v xml:space="preserve"> </v>
          </cell>
        </row>
        <row r="37">
          <cell r="C37">
            <v>36738</v>
          </cell>
          <cell r="D37">
            <v>3044.4536412716193</v>
          </cell>
          <cell r="E37" t="str">
            <v xml:space="preserve"> </v>
          </cell>
        </row>
        <row r="38">
          <cell r="C38">
            <v>36769</v>
          </cell>
          <cell r="D38">
            <v>3120.1062164393743</v>
          </cell>
          <cell r="E38" t="str">
            <v xml:space="preserve"> </v>
          </cell>
        </row>
        <row r="39">
          <cell r="C39">
            <v>36799</v>
          </cell>
          <cell r="D39">
            <v>3441.9635100351779</v>
          </cell>
          <cell r="E39" t="str">
            <v xml:space="preserve"> </v>
          </cell>
        </row>
        <row r="40">
          <cell r="C40">
            <v>36830</v>
          </cell>
          <cell r="D40">
            <v>4617.8540961846038</v>
          </cell>
          <cell r="E40">
            <v>5061.7441237929561</v>
          </cell>
        </row>
        <row r="41">
          <cell r="C41">
            <v>36860</v>
          </cell>
          <cell r="D41">
            <v>4952.402875100348</v>
          </cell>
          <cell r="E41">
            <v>5451.7912303485737</v>
          </cell>
        </row>
        <row r="42">
          <cell r="C42">
            <v>36891</v>
          </cell>
          <cell r="D42">
            <v>5150.3333460161411</v>
          </cell>
          <cell r="E42">
            <v>5672.2133937585031</v>
          </cell>
        </row>
        <row r="43">
          <cell r="C43">
            <v>36922</v>
          </cell>
          <cell r="D43">
            <v>4736.9214064646767</v>
          </cell>
          <cell r="E43">
            <v>5221.9769841411007</v>
          </cell>
        </row>
        <row r="44">
          <cell r="C44">
            <v>36950</v>
          </cell>
          <cell r="D44">
            <v>3931.4075433827688</v>
          </cell>
          <cell r="E44" t="str">
            <v xml:space="preserve"> </v>
          </cell>
        </row>
        <row r="45">
          <cell r="C45">
            <v>36981</v>
          </cell>
          <cell r="D45">
            <v>3524.4932288957366</v>
          </cell>
          <cell r="E45" t="str">
            <v xml:space="preserve"> </v>
          </cell>
        </row>
        <row r="46">
          <cell r="C46">
            <v>37011</v>
          </cell>
          <cell r="D46">
            <v>3278.4362222626396</v>
          </cell>
          <cell r="E46" t="str">
            <v xml:space="preserve"> </v>
          </cell>
        </row>
        <row r="47">
          <cell r="C47">
            <v>37042</v>
          </cell>
          <cell r="D47">
            <v>3158.8728586341867</v>
          </cell>
          <cell r="E47" t="str">
            <v xml:space="preserve"> </v>
          </cell>
        </row>
        <row r="48">
          <cell r="C48">
            <v>37072</v>
          </cell>
          <cell r="D48">
            <v>3026.5964330355482</v>
          </cell>
          <cell r="E48" t="str">
            <v xml:space="preserve"> </v>
          </cell>
        </row>
        <row r="49">
          <cell r="C49">
            <v>37103</v>
          </cell>
          <cell r="D49">
            <v>3122.9065540047113</v>
          </cell>
          <cell r="E49" t="str">
            <v xml:space="preserve"> </v>
          </cell>
        </row>
        <row r="50">
          <cell r="C50">
            <v>37134</v>
          </cell>
          <cell r="D50">
            <v>3202.3327942661131</v>
          </cell>
          <cell r="E50" t="str">
            <v xml:space="preserve"> </v>
          </cell>
        </row>
        <row r="51">
          <cell r="C51">
            <v>37164</v>
          </cell>
          <cell r="D51">
            <v>3532.3048166289173</v>
          </cell>
          <cell r="E51" t="str">
            <v xml:space="preserve"> </v>
          </cell>
        </row>
        <row r="52">
          <cell r="C52">
            <v>37195</v>
          </cell>
          <cell r="D52">
            <v>4736.3389644157642</v>
          </cell>
          <cell r="E52">
            <v>5192.6339342816545</v>
          </cell>
        </row>
        <row r="53">
          <cell r="C53">
            <v>37225</v>
          </cell>
          <cell r="D53">
            <v>5070.7553418263306</v>
          </cell>
          <cell r="E53">
            <v>5583.1136098026091</v>
          </cell>
        </row>
        <row r="54">
          <cell r="C54">
            <v>37256</v>
          </cell>
          <cell r="D54">
            <v>5257.7442375931432</v>
          </cell>
          <cell r="E54">
            <v>5791.3477167615183</v>
          </cell>
        </row>
        <row r="55">
          <cell r="C55">
            <v>37287</v>
          </cell>
          <cell r="D55">
            <v>4821.1064175835972</v>
          </cell>
          <cell r="E55">
            <v>5315.5138999207329</v>
          </cell>
        </row>
        <row r="56">
          <cell r="C56">
            <v>37315</v>
          </cell>
          <cell r="D56">
            <v>3996.5398284683788</v>
          </cell>
          <cell r="E56" t="str">
            <v xml:space="preserve"> </v>
          </cell>
        </row>
        <row r="57">
          <cell r="C57">
            <v>37346</v>
          </cell>
          <cell r="D57">
            <v>3580.9975804480337</v>
          </cell>
          <cell r="E57" t="str">
            <v xml:space="preserve"> </v>
          </cell>
        </row>
        <row r="58">
          <cell r="C58">
            <v>37376</v>
          </cell>
          <cell r="D58">
            <v>3335.5611210632451</v>
          </cell>
          <cell r="E58" t="str">
            <v xml:space="preserve"> </v>
          </cell>
        </row>
        <row r="59">
          <cell r="C59">
            <v>37407</v>
          </cell>
          <cell r="D59">
            <v>3222.2018079727741</v>
          </cell>
          <cell r="E59" t="str">
            <v xml:space="preserve"> </v>
          </cell>
        </row>
        <row r="60">
          <cell r="C60">
            <v>37437</v>
          </cell>
          <cell r="D60">
            <v>3089.5450905601979</v>
          </cell>
          <cell r="E60" t="str">
            <v xml:space="preserve"> </v>
          </cell>
        </row>
        <row r="61">
          <cell r="C61">
            <v>37468</v>
          </cell>
          <cell r="D61">
            <v>3188.5597430454191</v>
          </cell>
          <cell r="E61" t="str">
            <v xml:space="preserve"> </v>
          </cell>
        </row>
        <row r="62">
          <cell r="C62">
            <v>37499</v>
          </cell>
          <cell r="D62">
            <v>3268.7253042150187</v>
          </cell>
          <cell r="E62" t="str">
            <v xml:space="preserve"> </v>
          </cell>
        </row>
        <row r="63">
          <cell r="C63">
            <v>37529</v>
          </cell>
          <cell r="D63">
            <v>3603.9523197377816</v>
          </cell>
          <cell r="E63" t="str">
            <v xml:space="preserve"> </v>
          </cell>
        </row>
        <row r="64">
          <cell r="C64">
            <v>37560</v>
          </cell>
          <cell r="D64">
            <v>4832.0594976828588</v>
          </cell>
          <cell r="E64">
            <v>5297.9212628364094</v>
          </cell>
        </row>
        <row r="65">
          <cell r="C65">
            <v>37590</v>
          </cell>
          <cell r="D65">
            <v>5168.0172212516745</v>
          </cell>
          <cell r="E65">
            <v>5690.5082003214848</v>
          </cell>
        </row>
        <row r="66">
          <cell r="C66">
            <v>37621</v>
          </cell>
          <cell r="D66">
            <v>5348.3429480108316</v>
          </cell>
          <cell r="E66">
            <v>5891.5491955667585</v>
          </cell>
        </row>
        <row r="67">
          <cell r="C67">
            <v>37652</v>
          </cell>
          <cell r="D67">
            <v>4895.60336323099</v>
          </cell>
          <cell r="E67">
            <v>5398.1784250144719</v>
          </cell>
        </row>
        <row r="68">
          <cell r="C68">
            <v>37680</v>
          </cell>
          <cell r="D68">
            <v>4051.9045393586603</v>
          </cell>
          <cell r="E68" t="str">
            <v xml:space="preserve"> </v>
          </cell>
        </row>
        <row r="69">
          <cell r="C69">
            <v>37711</v>
          </cell>
          <cell r="D69">
            <v>3629.0480895719702</v>
          </cell>
          <cell r="E69" t="str">
            <v xml:space="preserve"> </v>
          </cell>
        </row>
        <row r="70">
          <cell r="C70">
            <v>37741</v>
          </cell>
          <cell r="D70">
            <v>3390.461171296055</v>
          </cell>
          <cell r="E70" t="str">
            <v xml:space="preserve"> </v>
          </cell>
        </row>
        <row r="71">
          <cell r="C71">
            <v>37772</v>
          </cell>
          <cell r="D71">
            <v>3285.2974309003139</v>
          </cell>
          <cell r="E71" t="str">
            <v xml:space="preserve"> </v>
          </cell>
        </row>
        <row r="72">
          <cell r="C72">
            <v>37802</v>
          </cell>
          <cell r="D72">
            <v>3153.4483546713554</v>
          </cell>
          <cell r="E72" t="str">
            <v xml:space="preserve"> </v>
          </cell>
        </row>
        <row r="73">
          <cell r="C73">
            <v>37833</v>
          </cell>
          <cell r="D73">
            <v>3254.7642682066862</v>
          </cell>
          <cell r="E73" t="str">
            <v xml:space="preserve"> </v>
          </cell>
        </row>
        <row r="74">
          <cell r="C74">
            <v>37864</v>
          </cell>
          <cell r="D74">
            <v>3336.6527554859263</v>
          </cell>
          <cell r="E74" t="str">
            <v xml:space="preserve"> </v>
          </cell>
        </row>
        <row r="75">
          <cell r="C75">
            <v>37894</v>
          </cell>
          <cell r="D75">
            <v>3678.3992141496983</v>
          </cell>
          <cell r="E75" t="str">
            <v xml:space="preserve"> </v>
          </cell>
        </row>
        <row r="76">
          <cell r="C76">
            <v>37925</v>
          </cell>
          <cell r="D76">
            <v>4929.349705487788</v>
          </cell>
          <cell r="E76">
            <v>5404.9527597790793</v>
          </cell>
        </row>
        <row r="77">
          <cell r="C77">
            <v>37955</v>
          </cell>
          <cell r="D77">
            <v>5270.3234715185472</v>
          </cell>
          <cell r="E77">
            <v>5803.5550917620185</v>
          </cell>
        </row>
        <row r="78">
          <cell r="C78">
            <v>37986</v>
          </cell>
          <cell r="D78">
            <v>5443.8926368301627</v>
          </cell>
          <cell r="E78">
            <v>5997.310447529363</v>
          </cell>
        </row>
        <row r="79">
          <cell r="C79">
            <v>38017</v>
          </cell>
          <cell r="D79">
            <v>4971.9775781362032</v>
          </cell>
          <cell r="E79">
            <v>5482.943141777243</v>
          </cell>
        </row>
        <row r="80">
          <cell r="C80">
            <v>38046</v>
          </cell>
          <cell r="D80">
            <v>4111.1235564885028</v>
          </cell>
          <cell r="E80" t="str">
            <v xml:space="preserve"> </v>
          </cell>
        </row>
        <row r="81">
          <cell r="C81">
            <v>38077</v>
          </cell>
          <cell r="D81">
            <v>3680.2643124329916</v>
          </cell>
          <cell r="E81" t="str">
            <v xml:space="preserve"> </v>
          </cell>
        </row>
        <row r="82">
          <cell r="C82">
            <v>38107</v>
          </cell>
          <cell r="D82">
            <v>3446.9032424867833</v>
          </cell>
          <cell r="E82" t="str">
            <v xml:space="preserve"> </v>
          </cell>
        </row>
        <row r="83">
          <cell r="C83">
            <v>38138</v>
          </cell>
          <cell r="D83">
            <v>3346.9376670202896</v>
          </cell>
          <cell r="E83" t="str">
            <v xml:space="preserve"> </v>
          </cell>
        </row>
        <row r="84">
          <cell r="C84">
            <v>38168</v>
          </cell>
          <cell r="D84">
            <v>3215.1294227033491</v>
          </cell>
          <cell r="E84" t="str">
            <v xml:space="preserve"> </v>
          </cell>
        </row>
        <row r="85">
          <cell r="C85">
            <v>38199</v>
          </cell>
          <cell r="D85">
            <v>3322.8339184387969</v>
          </cell>
          <cell r="E85" t="str">
            <v xml:space="preserve"> </v>
          </cell>
        </row>
        <row r="86">
          <cell r="C86">
            <v>38230</v>
          </cell>
          <cell r="D86">
            <v>3404.4063854815586</v>
          </cell>
          <cell r="E86" t="str">
            <v xml:space="preserve"> </v>
          </cell>
        </row>
        <row r="87">
          <cell r="C87">
            <v>38260</v>
          </cell>
          <cell r="D87">
            <v>3752.0122867601076</v>
          </cell>
          <cell r="E87" t="str">
            <v xml:space="preserve"> </v>
          </cell>
        </row>
        <row r="88">
          <cell r="C88">
            <v>38291</v>
          </cell>
          <cell r="D88">
            <v>5029.1095418075311</v>
          </cell>
          <cell r="E88">
            <v>5514.7285753311335</v>
          </cell>
        </row>
        <row r="89">
          <cell r="C89">
            <v>38321</v>
          </cell>
          <cell r="D89">
            <v>5374.390335016491</v>
          </cell>
          <cell r="E89">
            <v>5918.7243537167979</v>
          </cell>
        </row>
        <row r="90">
          <cell r="C90">
            <v>38352</v>
          </cell>
          <cell r="D90">
            <v>5541.9736809626656</v>
          </cell>
          <cell r="E90">
            <v>6105.9182644773236</v>
          </cell>
        </row>
        <row r="91">
          <cell r="C91">
            <v>38383</v>
          </cell>
          <cell r="D91">
            <v>5049.5427163693375</v>
          </cell>
          <cell r="E91">
            <v>5569.0533675573479</v>
          </cell>
        </row>
        <row r="92">
          <cell r="C92">
            <v>38411</v>
          </cell>
          <cell r="D92">
            <v>4173.1383654796227</v>
          </cell>
          <cell r="E92" t="str">
            <v xml:space="preserve"> </v>
          </cell>
        </row>
        <row r="93">
          <cell r="C93">
            <v>38442</v>
          </cell>
          <cell r="D93">
            <v>3735.0252943992023</v>
          </cell>
          <cell r="E93" t="str">
            <v xml:space="preserve"> </v>
          </cell>
        </row>
        <row r="94">
          <cell r="C94">
            <v>38472</v>
          </cell>
          <cell r="D94">
            <v>3504.3409718803032</v>
          </cell>
          <cell r="E94" t="str">
            <v xml:space="preserve"> </v>
          </cell>
        </row>
        <row r="95">
          <cell r="C95">
            <v>38503</v>
          </cell>
          <cell r="D95">
            <v>3418.0825271444546</v>
          </cell>
          <cell r="E95" t="str">
            <v xml:space="preserve"> </v>
          </cell>
        </row>
        <row r="96">
          <cell r="C96">
            <v>38533</v>
          </cell>
          <cell r="D96">
            <v>3286.0035227415465</v>
          </cell>
          <cell r="E96" t="str">
            <v xml:space="preserve"> </v>
          </cell>
        </row>
        <row r="97">
          <cell r="C97">
            <v>38564</v>
          </cell>
          <cell r="D97">
            <v>3392.2031430927345</v>
          </cell>
          <cell r="E97" t="str">
            <v xml:space="preserve"> </v>
          </cell>
        </row>
        <row r="98">
          <cell r="C98">
            <v>38595</v>
          </cell>
          <cell r="D98">
            <v>3478.8183261197246</v>
          </cell>
          <cell r="E98" t="str">
            <v xml:space="preserve"> </v>
          </cell>
        </row>
        <row r="99">
          <cell r="C99">
            <v>38625</v>
          </cell>
          <cell r="D99">
            <v>3831.5406422918686</v>
          </cell>
          <cell r="E99" t="str">
            <v xml:space="preserve"> </v>
          </cell>
        </row>
        <row r="100">
          <cell r="C100">
            <v>38656</v>
          </cell>
          <cell r="D100">
            <v>5129.9692286731351</v>
          </cell>
          <cell r="E100">
            <v>5625.6589064902246</v>
          </cell>
        </row>
        <row r="101">
          <cell r="C101">
            <v>38686</v>
          </cell>
          <cell r="D101">
            <v>5480.218626320242</v>
          </cell>
          <cell r="E101">
            <v>6035.4711340699096</v>
          </cell>
        </row>
        <row r="102">
          <cell r="C102">
            <v>38717</v>
          </cell>
          <cell r="D102">
            <v>5638.8599239890009</v>
          </cell>
          <cell r="E102">
            <v>6213.1057336790373</v>
          </cell>
        </row>
        <row r="103">
          <cell r="C103">
            <v>38748</v>
          </cell>
          <cell r="D103">
            <v>5127.1248386715915</v>
          </cell>
          <cell r="E103">
            <v>5655.1364079235409</v>
          </cell>
        </row>
        <row r="104">
          <cell r="C104">
            <v>38776</v>
          </cell>
          <cell r="D104">
            <v>4233.0570318838036</v>
          </cell>
          <cell r="E104" t="str">
            <v xml:space="preserve"> </v>
          </cell>
        </row>
        <row r="105">
          <cell r="C105">
            <v>38807</v>
          </cell>
          <cell r="D105">
            <v>3786.0980891916147</v>
          </cell>
          <cell r="E105" t="str">
            <v xml:space="preserve"> </v>
          </cell>
        </row>
        <row r="106">
          <cell r="C106">
            <v>38837</v>
          </cell>
          <cell r="D106">
            <v>3562.3393032018166</v>
          </cell>
          <cell r="E106" t="str">
            <v xml:space="preserve"> </v>
          </cell>
        </row>
        <row r="107">
          <cell r="C107">
            <v>38868</v>
          </cell>
          <cell r="D107">
            <v>3482.9554977432435</v>
          </cell>
          <cell r="E107" t="str">
            <v xml:space="preserve"> </v>
          </cell>
        </row>
        <row r="108">
          <cell r="C108">
            <v>38898</v>
          </cell>
          <cell r="D108">
            <v>3351.1208402722414</v>
          </cell>
          <cell r="E108" t="str">
            <v xml:space="preserve"> </v>
          </cell>
        </row>
        <row r="109">
          <cell r="C109">
            <v>38929</v>
          </cell>
          <cell r="D109">
            <v>3462.8437226314418</v>
          </cell>
          <cell r="E109" t="str">
            <v xml:space="preserve"> </v>
          </cell>
        </row>
        <row r="110">
          <cell r="C110">
            <v>38960</v>
          </cell>
          <cell r="D110">
            <v>3549.7334423854832</v>
          </cell>
          <cell r="E110" t="str">
            <v xml:space="preserve"> </v>
          </cell>
        </row>
        <row r="111">
          <cell r="C111">
            <v>38990</v>
          </cell>
          <cell r="D111">
            <v>3908.4066145187944</v>
          </cell>
          <cell r="E111" t="str">
            <v xml:space="preserve"> </v>
          </cell>
        </row>
        <row r="112">
          <cell r="C112">
            <v>39021</v>
          </cell>
          <cell r="D112">
            <v>5232.3776355013688</v>
          </cell>
          <cell r="E112">
            <v>5738.2817981536082</v>
          </cell>
        </row>
        <row r="113">
          <cell r="C113">
            <v>39051</v>
          </cell>
          <cell r="D113">
            <v>5587.2831142428522</v>
          </cell>
          <cell r="E113">
            <v>6153.8267782504736</v>
          </cell>
        </row>
        <row r="114">
          <cell r="C114">
            <v>39082</v>
          </cell>
          <cell r="D114">
            <v>5739.2144613992896</v>
          </cell>
          <cell r="E114">
            <v>6324.144278554103</v>
          </cell>
        </row>
        <row r="115">
          <cell r="C115">
            <v>39113</v>
          </cell>
          <cell r="D115">
            <v>5206.5552405738945</v>
          </cell>
          <cell r="E115">
            <v>5743.2453065001846</v>
          </cell>
        </row>
        <row r="116">
          <cell r="C116">
            <v>39141</v>
          </cell>
          <cell r="D116">
            <v>4296.7675852597458</v>
          </cell>
          <cell r="E116" t="str">
            <v xml:space="preserve"> </v>
          </cell>
        </row>
        <row r="117">
          <cell r="C117">
            <v>39172</v>
          </cell>
          <cell r="D117">
            <v>3842.5812220990611</v>
          </cell>
          <cell r="E117" t="str">
            <v xml:space="preserve"> </v>
          </cell>
        </row>
        <row r="118">
          <cell r="C118">
            <v>39202</v>
          </cell>
          <cell r="D118">
            <v>3622.8845837738477</v>
          </cell>
          <cell r="E118" t="str">
            <v xml:space="preserve"> </v>
          </cell>
        </row>
        <row r="119">
          <cell r="C119">
            <v>39233</v>
          </cell>
          <cell r="D119">
            <v>3554.9197351283028</v>
          </cell>
          <cell r="E119" t="str">
            <v xml:space="preserve"> </v>
          </cell>
        </row>
        <row r="120">
          <cell r="C120">
            <v>39263</v>
          </cell>
          <cell r="D120">
            <v>3423.2444762495934</v>
          </cell>
          <cell r="E120" t="str">
            <v xml:space="preserve"> </v>
          </cell>
        </row>
        <row r="121">
          <cell r="C121">
            <v>39294</v>
          </cell>
          <cell r="D121">
            <v>3537.0553843690323</v>
          </cell>
          <cell r="E121" t="str">
            <v xml:space="preserve"> </v>
          </cell>
        </row>
        <row r="122">
          <cell r="C122">
            <v>39325</v>
          </cell>
          <cell r="D122">
            <v>3626.2318190956485</v>
          </cell>
          <cell r="E122" t="str">
            <v xml:space="preserve"> </v>
          </cell>
        </row>
        <row r="123">
          <cell r="C123">
            <v>39355</v>
          </cell>
          <cell r="D123">
            <v>3990.6288497481373</v>
          </cell>
          <cell r="E123" t="str">
            <v xml:space="preserve"> </v>
          </cell>
        </row>
        <row r="124">
          <cell r="C124">
            <v>39386</v>
          </cell>
          <cell r="D124">
            <v>5340.2599706894161</v>
          </cell>
          <cell r="E124">
            <v>5856.8708713516771</v>
          </cell>
        </row>
        <row r="125">
          <cell r="C125">
            <v>39416</v>
          </cell>
          <cell r="D125">
            <v>5698.247813622429</v>
          </cell>
          <cell r="E125">
            <v>6276.261273202309</v>
          </cell>
        </row>
        <row r="126">
          <cell r="C126">
            <v>39447</v>
          </cell>
          <cell r="D126">
            <v>5842.338034045606</v>
          </cell>
          <cell r="E126">
            <v>6438.1190980037036</v>
          </cell>
        </row>
        <row r="127">
          <cell r="C127">
            <v>39478</v>
          </cell>
          <cell r="D127">
            <v>5290.7039607496899</v>
          </cell>
          <cell r="E127">
            <v>5836.5293959761038</v>
          </cell>
        </row>
        <row r="128">
          <cell r="C128">
            <v>39507</v>
          </cell>
          <cell r="D128">
            <v>4360.7914581199302</v>
          </cell>
          <cell r="E128" t="str">
            <v xml:space="preserve"> </v>
          </cell>
        </row>
        <row r="129">
          <cell r="C129">
            <v>39538</v>
          </cell>
          <cell r="D129">
            <v>3898.431716063465</v>
          </cell>
          <cell r="E129" t="str">
            <v xml:space="preserve"> </v>
          </cell>
        </row>
        <row r="130">
          <cell r="C130">
            <v>39568</v>
          </cell>
          <cell r="D130">
            <v>3686.7570383777784</v>
          </cell>
          <cell r="E130" t="str">
            <v xml:space="preserve"> </v>
          </cell>
        </row>
        <row r="131">
          <cell r="C131">
            <v>39599</v>
          </cell>
          <cell r="D131">
            <v>3627.4636326885993</v>
          </cell>
          <cell r="E131" t="str">
            <v xml:space="preserve"> </v>
          </cell>
        </row>
        <row r="132">
          <cell r="C132">
            <v>39629</v>
          </cell>
          <cell r="D132">
            <v>3496.4548647786287</v>
          </cell>
          <cell r="E132" t="str">
            <v xml:space="preserve"> </v>
          </cell>
        </row>
        <row r="133">
          <cell r="C133">
            <v>39660</v>
          </cell>
          <cell r="D133">
            <v>3614.3921940646915</v>
          </cell>
          <cell r="E133" t="str">
            <v xml:space="preserve"> </v>
          </cell>
        </row>
        <row r="134">
          <cell r="C134">
            <v>39691</v>
          </cell>
          <cell r="D134">
            <v>3704.1244936934845</v>
          </cell>
          <cell r="E134" t="str">
            <v xml:space="preserve"> </v>
          </cell>
        </row>
        <row r="135">
          <cell r="C135">
            <v>39721</v>
          </cell>
          <cell r="D135">
            <v>4075.3524900208254</v>
          </cell>
          <cell r="E135" t="str">
            <v xml:space="preserve"> </v>
          </cell>
        </row>
        <row r="136">
          <cell r="C136">
            <v>39752</v>
          </cell>
          <cell r="D136">
            <v>5451.7670237161565</v>
          </cell>
          <cell r="E136">
            <v>5979.4348891515929</v>
          </cell>
        </row>
        <row r="137">
          <cell r="C137">
            <v>39782</v>
          </cell>
          <cell r="D137">
            <v>5814.2482785450493</v>
          </cell>
          <cell r="E137">
            <v>6404.3521275527346</v>
          </cell>
        </row>
        <row r="138">
          <cell r="C138">
            <v>39813</v>
          </cell>
          <cell r="D138">
            <v>5951.0824753652723</v>
          </cell>
          <cell r="E138">
            <v>6558.3238999094847</v>
          </cell>
        </row>
        <row r="139">
          <cell r="C139">
            <v>39844</v>
          </cell>
          <cell r="D139">
            <v>5378.0798413750017</v>
          </cell>
          <cell r="E139">
            <v>5933.3520848243888</v>
          </cell>
        </row>
        <row r="140">
          <cell r="C140">
            <v>39872</v>
          </cell>
          <cell r="D140">
            <v>4430.0205088444573</v>
          </cell>
          <cell r="E140" t="str">
            <v xml:space="preserve"> </v>
          </cell>
        </row>
        <row r="141">
          <cell r="C141">
            <v>39903</v>
          </cell>
          <cell r="D141">
            <v>3959.8612072536935</v>
          </cell>
          <cell r="E141" t="str">
            <v xml:space="preserve"> </v>
          </cell>
        </row>
        <row r="142">
          <cell r="C142">
            <v>39933</v>
          </cell>
          <cell r="D142">
            <v>3754.2345876114259</v>
          </cell>
          <cell r="E142" t="str">
            <v xml:space="preserve"> </v>
          </cell>
        </row>
        <row r="143">
          <cell r="C143">
            <v>39964</v>
          </cell>
          <cell r="D143">
            <v>3705.9650543697262</v>
          </cell>
          <cell r="E143" t="str">
            <v xml:space="preserve"> </v>
          </cell>
        </row>
        <row r="144">
          <cell r="C144">
            <v>39994</v>
          </cell>
          <cell r="D144">
            <v>3575.6201311010773</v>
          </cell>
          <cell r="E144" t="str">
            <v xml:space="preserve"> </v>
          </cell>
        </row>
        <row r="145">
          <cell r="C145">
            <v>40025</v>
          </cell>
          <cell r="D145">
            <v>3697.0478313343419</v>
          </cell>
          <cell r="E145" t="str">
            <v xml:space="preserve"> </v>
          </cell>
        </row>
        <row r="146">
          <cell r="C146">
            <v>40056</v>
          </cell>
          <cell r="D146">
            <v>3789.2351612375405</v>
          </cell>
          <cell r="E146" t="str">
            <v xml:space="preserve"> </v>
          </cell>
        </row>
        <row r="147">
          <cell r="C147">
            <v>40086</v>
          </cell>
          <cell r="D147">
            <v>4167.1949510081076</v>
          </cell>
          <cell r="E147" t="str">
            <v xml:space="preserve"> </v>
          </cell>
        </row>
        <row r="148">
          <cell r="C148">
            <v>40117</v>
          </cell>
          <cell r="D148">
            <v>5571.3534824656217</v>
          </cell>
          <cell r="E148">
            <v>6110.7516384160099</v>
          </cell>
        </row>
        <row r="149">
          <cell r="C149">
            <v>40147</v>
          </cell>
          <cell r="D149">
            <v>5938.9894962117096</v>
          </cell>
          <cell r="E149">
            <v>6541.9144225585906</v>
          </cell>
        </row>
        <row r="150">
          <cell r="C150">
            <v>40178</v>
          </cell>
          <cell r="D150">
            <v>6067.5802934265703</v>
          </cell>
          <cell r="E150">
            <v>6686.9650650062076</v>
          </cell>
        </row>
        <row r="151">
          <cell r="C151">
            <v>40209</v>
          </cell>
          <cell r="D151">
            <v>5471.6154872565357</v>
          </cell>
          <cell r="E151">
            <v>6036.8952180048382</v>
          </cell>
        </row>
        <row r="152">
          <cell r="C152">
            <v>40237</v>
          </cell>
          <cell r="D152">
            <v>4504.1200029876863</v>
          </cell>
          <cell r="E152" t="str">
            <v xml:space="preserve"> </v>
          </cell>
        </row>
        <row r="153">
          <cell r="C153">
            <v>40268</v>
          </cell>
          <cell r="D153">
            <v>4024.9817504300845</v>
          </cell>
          <cell r="E153" t="str">
            <v xml:space="preserve"> </v>
          </cell>
        </row>
        <row r="154">
          <cell r="C154">
            <v>40298</v>
          </cell>
          <cell r="D154">
            <v>3825.3386317210116</v>
          </cell>
          <cell r="E154" t="str">
            <v xml:space="preserve"> </v>
          </cell>
        </row>
        <row r="155">
          <cell r="C155">
            <v>40329</v>
          </cell>
          <cell r="D155">
            <v>3788.3476892800854</v>
          </cell>
          <cell r="E155" t="str">
            <v xml:space="preserve"> </v>
          </cell>
        </row>
        <row r="156">
          <cell r="C156">
            <v>40359</v>
          </cell>
          <cell r="D156">
            <v>3657.9054062850937</v>
          </cell>
          <cell r="E156" t="str">
            <v xml:space="preserve"> </v>
          </cell>
        </row>
        <row r="157">
          <cell r="C157">
            <v>40390</v>
          </cell>
          <cell r="D157">
            <v>3781.7907144500782</v>
          </cell>
          <cell r="E157" t="str">
            <v xml:space="preserve"> </v>
          </cell>
        </row>
        <row r="158">
          <cell r="C158">
            <v>40421</v>
          </cell>
          <cell r="D158">
            <v>3875.8224032180087</v>
          </cell>
          <cell r="E158" t="str">
            <v xml:space="preserve"> </v>
          </cell>
        </row>
        <row r="159">
          <cell r="C159">
            <v>40451</v>
          </cell>
          <cell r="D159">
            <v>4259.8458982723732</v>
          </cell>
          <cell r="E159" t="str">
            <v xml:space="preserve"> </v>
          </cell>
        </row>
        <row r="160">
          <cell r="C160">
            <v>40482</v>
          </cell>
          <cell r="D160">
            <v>5690.9450854253373</v>
          </cell>
          <cell r="E160">
            <v>6242.0916166439065</v>
          </cell>
        </row>
        <row r="161">
          <cell r="C161">
            <v>40512</v>
          </cell>
          <cell r="D161">
            <v>6062.6099032083002</v>
          </cell>
          <cell r="E161">
            <v>6678.2371389810996</v>
          </cell>
        </row>
        <row r="162">
          <cell r="C162">
            <v>40543</v>
          </cell>
          <cell r="D162">
            <v>6182.1294145553584</v>
          </cell>
          <cell r="E162">
            <v>6813.4731868393865</v>
          </cell>
        </row>
        <row r="163">
          <cell r="C163">
            <v>40574</v>
          </cell>
          <cell r="D163">
            <v>5563.4171905057947</v>
          </cell>
          <cell r="E163">
            <v>6138.5542084783683</v>
          </cell>
        </row>
        <row r="164">
          <cell r="C164">
            <v>40602</v>
          </cell>
          <cell r="D164">
            <v>4576.0360140810226</v>
          </cell>
          <cell r="E164" t="str">
            <v xml:space="preserve"> </v>
          </cell>
        </row>
        <row r="165">
          <cell r="C165">
            <v>40633</v>
          </cell>
          <cell r="D165">
            <v>4087.9742001485056</v>
          </cell>
          <cell r="E165" t="str">
            <v xml:space="preserve"> </v>
          </cell>
        </row>
        <row r="166">
          <cell r="C166">
            <v>40663</v>
          </cell>
          <cell r="D166">
            <v>3895.2546419635678</v>
          </cell>
          <cell r="E166" t="str">
            <v xml:space="preserve"> </v>
          </cell>
        </row>
        <row r="167">
          <cell r="C167">
            <v>40694</v>
          </cell>
          <cell r="D167">
            <v>3868.5133610717312</v>
          </cell>
          <cell r="E167" t="str">
            <v xml:space="preserve"> </v>
          </cell>
        </row>
        <row r="168">
          <cell r="C168">
            <v>40724</v>
          </cell>
          <cell r="D168">
            <v>3738.3220600504578</v>
          </cell>
          <cell r="E168" t="str">
            <v xml:space="preserve"> </v>
          </cell>
        </row>
        <row r="169">
          <cell r="C169">
            <v>40755</v>
          </cell>
          <cell r="D169">
            <v>3866.0398288094402</v>
          </cell>
          <cell r="E169" t="str">
            <v xml:space="preserve"> </v>
          </cell>
        </row>
        <row r="170">
          <cell r="C170">
            <v>40786</v>
          </cell>
          <cell r="D170">
            <v>3961.2539737327561</v>
          </cell>
          <cell r="E170" t="str">
            <v xml:space="preserve"> </v>
          </cell>
        </row>
        <row r="171">
          <cell r="C171">
            <v>40816</v>
          </cell>
          <cell r="D171">
            <v>4351.6108547082431</v>
          </cell>
          <cell r="E171" t="str">
            <v xml:space="preserve"> </v>
          </cell>
        </row>
        <row r="172">
          <cell r="C172">
            <v>40847</v>
          </cell>
          <cell r="D172">
            <v>5810.4408875697663</v>
          </cell>
          <cell r="E172">
            <v>6373.3483554554568</v>
          </cell>
        </row>
        <row r="173">
          <cell r="C173">
            <v>40877</v>
          </cell>
          <cell r="D173">
            <v>6186.348039196886</v>
          </cell>
          <cell r="E173">
            <v>6814.7628952802897</v>
          </cell>
        </row>
        <row r="174">
          <cell r="C174">
            <v>40908</v>
          </cell>
          <cell r="D174">
            <v>6297.0329030841804</v>
          </cell>
          <cell r="E174">
            <v>6940.4073944290276</v>
          </cell>
        </row>
        <row r="175">
          <cell r="C175">
            <v>40939</v>
          </cell>
          <cell r="D175">
            <v>5654.8849984235048</v>
          </cell>
          <cell r="E175">
            <v>6239.8676266243201</v>
          </cell>
        </row>
        <row r="176">
          <cell r="C176">
            <v>40968</v>
          </cell>
          <cell r="D176">
            <v>4648.1431900310236</v>
          </cell>
          <cell r="E176" t="str">
            <v xml:space="preserve"> </v>
          </cell>
        </row>
        <row r="177">
          <cell r="C177">
            <v>40999</v>
          </cell>
          <cell r="D177">
            <v>4151.3971028291962</v>
          </cell>
          <cell r="E177" t="str">
            <v xml:space="preserve"> </v>
          </cell>
        </row>
        <row r="178">
          <cell r="C178">
            <v>41029</v>
          </cell>
          <cell r="D178">
            <v>3965.175139294849</v>
          </cell>
          <cell r="E178" t="str">
            <v xml:space="preserve"> </v>
          </cell>
        </row>
        <row r="179">
          <cell r="C179">
            <v>41060</v>
          </cell>
          <cell r="D179">
            <v>3950.0647650919191</v>
          </cell>
          <cell r="E179" t="str">
            <v xml:space="preserve"> </v>
          </cell>
        </row>
        <row r="180">
          <cell r="C180">
            <v>41090</v>
          </cell>
          <cell r="D180">
            <v>3820.1464041164363</v>
          </cell>
          <cell r="E180" t="str">
            <v xml:space="preserve"> </v>
          </cell>
        </row>
        <row r="181">
          <cell r="C181">
            <v>41121</v>
          </cell>
          <cell r="D181">
            <v>3950.9499702211692</v>
          </cell>
          <cell r="E181" t="str">
            <v xml:space="preserve"> </v>
          </cell>
        </row>
        <row r="182">
          <cell r="C182">
            <v>41152</v>
          </cell>
          <cell r="D182">
            <v>4048.2007700949489</v>
          </cell>
          <cell r="E182" t="str">
            <v xml:space="preserve"> </v>
          </cell>
        </row>
        <row r="183">
          <cell r="C183">
            <v>41182</v>
          </cell>
          <cell r="D183">
            <v>4444.8588832572277</v>
          </cell>
          <cell r="E183" t="str">
            <v xml:space="preserve"> </v>
          </cell>
        </row>
        <row r="184">
          <cell r="C184">
            <v>41213</v>
          </cell>
          <cell r="D184">
            <v>5931.1539639861994</v>
          </cell>
          <cell r="E184">
            <v>6505.9549240271617</v>
          </cell>
        </row>
        <row r="185">
          <cell r="C185">
            <v>41243</v>
          </cell>
          <cell r="D185">
            <v>6311.8976149234304</v>
          </cell>
          <cell r="E185">
            <v>6953.2873507665963</v>
          </cell>
        </row>
        <row r="186">
          <cell r="C186">
            <v>41274</v>
          </cell>
          <cell r="D186">
            <v>6413.0640141723179</v>
          </cell>
          <cell r="E186">
            <v>7068.6136943001902</v>
          </cell>
        </row>
        <row r="187">
          <cell r="C187">
            <v>41305</v>
          </cell>
          <cell r="D187">
            <v>5746.4995481690676</v>
          </cell>
          <cell r="E187">
            <v>6341.361149485123</v>
          </cell>
        </row>
        <row r="188">
          <cell r="C188">
            <v>41333</v>
          </cell>
          <cell r="D188">
            <v>4720.2936005211195</v>
          </cell>
          <cell r="E188" t="str">
            <v xml:space="preserve"> </v>
          </cell>
        </row>
        <row r="189">
          <cell r="C189">
            <v>41364</v>
          </cell>
          <cell r="D189">
            <v>4214.5191550873087</v>
          </cell>
          <cell r="E189" t="str">
            <v xml:space="preserve"> </v>
          </cell>
        </row>
        <row r="190">
          <cell r="C190">
            <v>41394</v>
          </cell>
          <cell r="D190">
            <v>4035.0605007900085</v>
          </cell>
          <cell r="E190" t="str">
            <v xml:space="preserve"> </v>
          </cell>
        </row>
        <row r="191">
          <cell r="C191">
            <v>41425</v>
          </cell>
          <cell r="D191">
            <v>4033.1461279019077</v>
          </cell>
          <cell r="E191" t="str">
            <v xml:space="preserve"> </v>
          </cell>
        </row>
        <row r="192">
          <cell r="C192">
            <v>41455</v>
          </cell>
          <cell r="D192">
            <v>3903.3590466219785</v>
          </cell>
          <cell r="E192" t="str">
            <v xml:space="preserve"> </v>
          </cell>
        </row>
        <row r="193">
          <cell r="C193">
            <v>41486</v>
          </cell>
          <cell r="D193">
            <v>4036.1414657945329</v>
          </cell>
          <cell r="E193" t="str">
            <v xml:space="preserve"> </v>
          </cell>
        </row>
        <row r="194">
          <cell r="C194">
            <v>41517</v>
          </cell>
          <cell r="D194">
            <v>4135.6438191460866</v>
          </cell>
          <cell r="E194" t="str">
            <v xml:space="preserve"> </v>
          </cell>
        </row>
        <row r="195">
          <cell r="C195">
            <v>41547</v>
          </cell>
          <cell r="D195">
            <v>4538.5446519965972</v>
          </cell>
          <cell r="E195" t="str">
            <v xml:space="preserve"> </v>
          </cell>
        </row>
        <row r="196">
          <cell r="C196">
            <v>41578</v>
          </cell>
          <cell r="D196">
            <v>6052.0825291556221</v>
          </cell>
          <cell r="E196">
            <v>6638.7985321452934</v>
          </cell>
        </row>
        <row r="197">
          <cell r="C197">
            <v>41608</v>
          </cell>
          <cell r="D197">
            <v>6436.1647343884388</v>
          </cell>
          <cell r="E197">
            <v>7090.3169952441276</v>
          </cell>
        </row>
        <row r="198">
          <cell r="C198">
            <v>41639</v>
          </cell>
          <cell r="D198">
            <v>6527.1070924987253</v>
          </cell>
          <cell r="E198">
            <v>7194.5859974737341</v>
          </cell>
        </row>
        <row r="199">
          <cell r="C199">
            <v>41670</v>
          </cell>
          <cell r="D199">
            <v>5837.5167922798892</v>
          </cell>
          <cell r="E199">
            <v>6442.2035083064238</v>
          </cell>
        </row>
        <row r="200">
          <cell r="C200">
            <v>41698</v>
          </cell>
          <cell r="D200">
            <v>4789.9629346124329</v>
          </cell>
          <cell r="E200" t="str">
            <v xml:space="preserve"> </v>
          </cell>
        </row>
        <row r="201">
          <cell r="C201">
            <v>41729</v>
          </cell>
          <cell r="D201">
            <v>4275.0342936137422</v>
          </cell>
          <cell r="E201" t="str">
            <v xml:space="preserve"> </v>
          </cell>
        </row>
        <row r="202">
          <cell r="C202">
            <v>41759</v>
          </cell>
          <cell r="D202">
            <v>4104.5739494288227</v>
          </cell>
          <cell r="E202" t="str">
            <v xml:space="preserve"> </v>
          </cell>
        </row>
        <row r="203">
          <cell r="C203">
            <v>41790</v>
          </cell>
          <cell r="D203">
            <v>4111.9257342574565</v>
          </cell>
          <cell r="E203" t="str">
            <v xml:space="preserve"> </v>
          </cell>
        </row>
        <row r="204">
          <cell r="C204">
            <v>41820</v>
          </cell>
          <cell r="D204">
            <v>3982.8958354692131</v>
          </cell>
          <cell r="E204" t="str">
            <v xml:space="preserve"> </v>
          </cell>
        </row>
        <row r="205">
          <cell r="C205">
            <v>41851</v>
          </cell>
          <cell r="D205">
            <v>4121.5015152922106</v>
          </cell>
          <cell r="E205" t="str">
            <v xml:space="preserve"> </v>
          </cell>
        </row>
        <row r="206">
          <cell r="C206">
            <v>41882</v>
          </cell>
          <cell r="D206">
            <v>4220.839241966115</v>
          </cell>
          <cell r="E206" t="str">
            <v xml:space="preserve"> </v>
          </cell>
        </row>
        <row r="207">
          <cell r="C207">
            <v>41912</v>
          </cell>
          <cell r="D207">
            <v>4630.6021423566599</v>
          </cell>
          <cell r="E207" t="str">
            <v xml:space="preserve"> </v>
          </cell>
        </row>
        <row r="208">
          <cell r="C208">
            <v>41943</v>
          </cell>
          <cell r="D208">
            <v>6173.5573732943903</v>
          </cell>
          <cell r="E208">
            <v>6772.2566249587644</v>
          </cell>
        </row>
        <row r="209">
          <cell r="C209">
            <v>41973</v>
          </cell>
          <cell r="D209">
            <v>6561.912133016438</v>
          </cell>
          <cell r="E209">
            <v>7229.1612907614199</v>
          </cell>
        </row>
        <row r="210">
          <cell r="C210">
            <v>42004</v>
          </cell>
          <cell r="D210">
            <v>6643.3840085142247</v>
          </cell>
          <cell r="E210">
            <v>7323.0900355315462</v>
          </cell>
        </row>
        <row r="211">
          <cell r="C211">
            <v>42035</v>
          </cell>
          <cell r="D211">
            <v>5928.2404911407175</v>
          </cell>
          <cell r="E211">
            <v>6542.7368195848503</v>
          </cell>
        </row>
        <row r="212">
          <cell r="C212">
            <v>42063</v>
          </cell>
          <cell r="D212">
            <v>4861.5731191002633</v>
          </cell>
          <cell r="E212" t="str">
            <v xml:space="preserve"> </v>
          </cell>
        </row>
        <row r="213">
          <cell r="C213">
            <v>42094</v>
          </cell>
          <cell r="D213">
            <v>4338.1393400358602</v>
          </cell>
          <cell r="E213" t="str">
            <v xml:space="preserve"> </v>
          </cell>
        </row>
        <row r="214">
          <cell r="C214">
            <v>42124</v>
          </cell>
          <cell r="D214">
            <v>4173.8908079572993</v>
          </cell>
          <cell r="E214" t="str">
            <v xml:space="preserve"> </v>
          </cell>
        </row>
        <row r="215">
          <cell r="C215">
            <v>42155</v>
          </cell>
          <cell r="D215">
            <v>4195.4256059716754</v>
          </cell>
          <cell r="E215" t="str">
            <v xml:space="preserve"> </v>
          </cell>
        </row>
        <row r="216">
          <cell r="C216">
            <v>42185</v>
          </cell>
          <cell r="D216">
            <v>4066.71917856049</v>
          </cell>
          <cell r="E216" t="str">
            <v xml:space="preserve"> </v>
          </cell>
        </row>
        <row r="217">
          <cell r="C217">
            <v>42216</v>
          </cell>
          <cell r="D217">
            <v>4207.1092749190611</v>
          </cell>
          <cell r="E217" t="str">
            <v xml:space="preserve"> </v>
          </cell>
        </row>
        <row r="218">
          <cell r="C218">
            <v>42247</v>
          </cell>
          <cell r="D218">
            <v>4309.5625938057719</v>
          </cell>
          <cell r="E218" t="str">
            <v xml:space="preserve"> </v>
          </cell>
        </row>
        <row r="219">
          <cell r="C219">
            <v>42277</v>
          </cell>
          <cell r="D219">
            <v>4725.4303026914731</v>
          </cell>
          <cell r="E219" t="str">
            <v xml:space="preserve"> </v>
          </cell>
        </row>
        <row r="220">
          <cell r="C220">
            <v>42308</v>
          </cell>
          <cell r="D220">
            <v>6295.0961798407006</v>
          </cell>
          <cell r="E220">
            <v>6905.7738405078771</v>
          </cell>
        </row>
        <row r="221">
          <cell r="C221">
            <v>42338</v>
          </cell>
          <cell r="D221">
            <v>6688.6097195558896</v>
          </cell>
          <cell r="E221">
            <v>7368.9242514646166</v>
          </cell>
        </row>
        <row r="222">
          <cell r="C222">
            <v>42369</v>
          </cell>
          <cell r="D222">
            <v>6759.0124582594972</v>
          </cell>
          <cell r="E222">
            <v>7450.8675830606726</v>
          </cell>
        </row>
        <row r="223">
          <cell r="C223">
            <v>42400</v>
          </cell>
          <cell r="D223">
            <v>6017.9264725061921</v>
          </cell>
          <cell r="E223">
            <v>6642.1198455128006</v>
          </cell>
        </row>
        <row r="224">
          <cell r="C224">
            <v>42429</v>
          </cell>
          <cell r="D224">
            <v>4931.7570128020761</v>
          </cell>
          <cell r="E224" t="str">
            <v xml:space="preserve"> </v>
          </cell>
        </row>
        <row r="225">
          <cell r="C225">
            <v>42460</v>
          </cell>
          <cell r="D225">
            <v>4398.9457633022212</v>
          </cell>
          <cell r="E225" t="str">
            <v xml:space="preserve"> </v>
          </cell>
        </row>
        <row r="226">
          <cell r="C226">
            <v>42490</v>
          </cell>
          <cell r="D226">
            <v>4242.5270565135907</v>
          </cell>
          <cell r="E226" t="str">
            <v xml:space="preserve"> </v>
          </cell>
        </row>
        <row r="227">
          <cell r="C227">
            <v>42521</v>
          </cell>
          <cell r="D227">
            <v>4278.5215826433123</v>
          </cell>
          <cell r="E227" t="str">
            <v xml:space="preserve"> </v>
          </cell>
        </row>
        <row r="228">
          <cell r="C228">
            <v>42551</v>
          </cell>
          <cell r="D228">
            <v>4150.091478153201</v>
          </cell>
          <cell r="E228" t="str">
            <v xml:space="preserve"> </v>
          </cell>
        </row>
        <row r="229">
          <cell r="C229">
            <v>42582</v>
          </cell>
          <cell r="D229">
            <v>4292.5257838483449</v>
          </cell>
          <cell r="E229" t="str">
            <v xml:space="preserve"> </v>
          </cell>
        </row>
        <row r="230">
          <cell r="C230">
            <v>42613</v>
          </cell>
          <cell r="D230">
            <v>4397.4726058878805</v>
          </cell>
          <cell r="E230" t="str">
            <v xml:space="preserve"> </v>
          </cell>
        </row>
        <row r="231">
          <cell r="C231">
            <v>42643</v>
          </cell>
          <cell r="D231">
            <v>4819.539329128037</v>
          </cell>
          <cell r="E231" t="str">
            <v xml:space="preserve"> </v>
          </cell>
        </row>
        <row r="232">
          <cell r="C232">
            <v>42674</v>
          </cell>
          <cell r="D232">
            <v>6416.1712082759441</v>
          </cell>
          <cell r="E232">
            <v>7038.7872759056208</v>
          </cell>
        </row>
        <row r="233">
          <cell r="C233">
            <v>42704</v>
          </cell>
          <cell r="D233">
            <v>6813.2424325991369</v>
          </cell>
          <cell r="E233">
            <v>7506.3754975285165</v>
          </cell>
        </row>
        <row r="234">
          <cell r="C234">
            <v>42735</v>
          </cell>
          <cell r="D234">
            <v>6872.2981131295228</v>
          </cell>
          <cell r="E234">
            <v>7576.0363381913339</v>
          </cell>
        </row>
        <row r="235">
          <cell r="C235">
            <v>42766</v>
          </cell>
          <cell r="D235">
            <v>6106.6936805024088</v>
          </cell>
          <cell r="E235">
            <v>6740.5093618185101</v>
          </cell>
        </row>
        <row r="236">
          <cell r="C236">
            <v>42794</v>
          </cell>
          <cell r="D236">
            <v>4999.7583970083506</v>
          </cell>
          <cell r="E236" t="str">
            <v xml:space="preserve"> </v>
          </cell>
        </row>
        <row r="237">
          <cell r="C237">
            <v>42825</v>
          </cell>
          <cell r="D237">
            <v>4457.7999916015615</v>
          </cell>
          <cell r="E237" t="str">
            <v xml:space="preserve"> </v>
          </cell>
        </row>
        <row r="238">
          <cell r="C238">
            <v>42855</v>
          </cell>
          <cell r="D238">
            <v>4310.8794917271707</v>
          </cell>
          <cell r="E238" t="str">
            <v xml:space="preserve"> </v>
          </cell>
        </row>
        <row r="239">
          <cell r="C239">
            <v>42886</v>
          </cell>
          <cell r="D239">
            <v>4357.876021018501</v>
          </cell>
          <cell r="E239" t="str">
            <v xml:space="preserve"> </v>
          </cell>
        </row>
        <row r="240">
          <cell r="C240">
            <v>42916</v>
          </cell>
          <cell r="D240">
            <v>4230.4139010057279</v>
          </cell>
          <cell r="E240" t="str">
            <v xml:space="preserve"> </v>
          </cell>
        </row>
        <row r="241">
          <cell r="C241">
            <v>42947</v>
          </cell>
          <cell r="D241">
            <v>4378.4263729678078</v>
          </cell>
          <cell r="E241" t="str">
            <v xml:space="preserve"> </v>
          </cell>
        </row>
        <row r="242">
          <cell r="C242">
            <v>42978</v>
          </cell>
          <cell r="D242">
            <v>4483.9519770207098</v>
          </cell>
          <cell r="E242" t="str">
            <v xml:space="preserve"> </v>
          </cell>
        </row>
        <row r="243">
          <cell r="C243">
            <v>43008</v>
          </cell>
          <cell r="D243">
            <v>4912.8439981985821</v>
          </cell>
          <cell r="E243" t="str">
            <v xml:space="preserve"> </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yData"/>
      <sheetName val="WorksheetSum"/>
      <sheetName val="WorksheetDet"/>
      <sheetName val="WorksheetDfn"/>
      <sheetName val="PCS8071"/>
      <sheetName val="GraphSum"/>
      <sheetName val="GraphDetailsWO"/>
      <sheetName val="Civil"/>
      <sheetName val="Structural"/>
      <sheetName val="ControlSystems"/>
      <sheetName val="Electrical"/>
      <sheetName val="Equipment"/>
      <sheetName val="Piping"/>
      <sheetName val="Process"/>
      <sheetName val="ProjectManagement"/>
      <sheetName val="AnvilSumReport"/>
      <sheetName val="GraphDollars"/>
      <sheetName val="GraphDetails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ANVIL PROJECT NO.:  BE8071</v>
          </cell>
          <cell r="H2" t="str">
            <v>Period Ending:</v>
          </cell>
          <cell r="I2">
            <v>37554</v>
          </cell>
        </row>
        <row r="3">
          <cell r="A3" t="str">
            <v>PROJECT TITLE:  BP CLEAN GASOLINE PROJECT</v>
          </cell>
          <cell r="H3" t="str">
            <v>Monthly Data Date:</v>
          </cell>
          <cell r="I3">
            <v>37554</v>
          </cell>
        </row>
        <row r="41">
          <cell r="A41" t="str">
            <v>Period Ending</v>
          </cell>
          <cell r="C41">
            <v>37377</v>
          </cell>
          <cell r="D41">
            <v>37408</v>
          </cell>
          <cell r="E41">
            <v>37438</v>
          </cell>
          <cell r="F41">
            <v>37469</v>
          </cell>
          <cell r="G41">
            <v>37500</v>
          </cell>
          <cell r="H41">
            <v>37530</v>
          </cell>
          <cell r="I41">
            <v>37561</v>
          </cell>
          <cell r="J41">
            <v>37591</v>
          </cell>
        </row>
        <row r="42">
          <cell r="A42" t="str">
            <v>Engineering Plan</v>
          </cell>
          <cell r="C42">
            <v>0</v>
          </cell>
          <cell r="D42">
            <v>4.6875E-2</v>
          </cell>
          <cell r="E42">
            <v>0.15625</v>
          </cell>
          <cell r="F42">
            <v>0.8</v>
          </cell>
          <cell r="G42">
            <v>1.6</v>
          </cell>
          <cell r="H42">
            <v>0.19687499999999999</v>
          </cell>
          <cell r="I42">
            <v>0</v>
          </cell>
          <cell r="J42">
            <v>0</v>
          </cell>
        </row>
        <row r="43">
          <cell r="A43" t="str">
            <v>Engineering Actual</v>
          </cell>
          <cell r="C43">
            <v>0</v>
          </cell>
          <cell r="D43">
            <v>4.6875E-2</v>
          </cell>
          <cell r="E43">
            <v>0.15625</v>
          </cell>
          <cell r="F43">
            <v>0.61</v>
          </cell>
          <cell r="G43">
            <v>1.25</v>
          </cell>
          <cell r="H43">
            <v>0.30312499999999998</v>
          </cell>
        </row>
        <row r="44">
          <cell r="A44" t="str">
            <v>Engineering Forecast</v>
          </cell>
          <cell r="I44">
            <v>0.3</v>
          </cell>
          <cell r="J44">
            <v>0.16250000000000001</v>
          </cell>
        </row>
        <row r="45">
          <cell r="A45" t="str">
            <v xml:space="preserve">Plan % </v>
          </cell>
          <cell r="C45">
            <v>0</v>
          </cell>
          <cell r="D45">
            <v>1.5625</v>
          </cell>
          <cell r="E45">
            <v>6.770833333333333</v>
          </cell>
          <cell r="F45">
            <v>40.104166666666671</v>
          </cell>
          <cell r="G45">
            <v>93.4375</v>
          </cell>
          <cell r="H45">
            <v>100</v>
          </cell>
          <cell r="I45">
            <v>100</v>
          </cell>
          <cell r="J45">
            <v>100</v>
          </cell>
        </row>
        <row r="46">
          <cell r="A46" t="str">
            <v xml:space="preserve">Actual % </v>
          </cell>
          <cell r="C46">
            <v>0</v>
          </cell>
          <cell r="D46">
            <v>1.3992537049767491</v>
          </cell>
          <cell r="E46">
            <v>6.0634327215659125</v>
          </cell>
          <cell r="F46">
            <v>28.824626322521031</v>
          </cell>
          <cell r="G46">
            <v>82.840799167412627</v>
          </cell>
          <cell r="H46">
            <v>82.413086232367746</v>
          </cell>
        </row>
        <row r="47">
          <cell r="A47" t="str">
            <v>Forecast %</v>
          </cell>
          <cell r="H47">
            <v>82.413086232367746</v>
          </cell>
          <cell r="I47">
            <v>94.683026584867079</v>
          </cell>
          <cell r="J47">
            <v>100</v>
          </cell>
        </row>
        <row r="52">
          <cell r="A52" t="str">
            <v>Plan Hours</v>
          </cell>
          <cell r="C52">
            <v>0</v>
          </cell>
          <cell r="D52">
            <v>7.5</v>
          </cell>
          <cell r="E52">
            <v>25</v>
          </cell>
          <cell r="F52">
            <v>160</v>
          </cell>
          <cell r="G52">
            <v>256</v>
          </cell>
          <cell r="H52">
            <v>31.5</v>
          </cell>
          <cell r="I52">
            <v>0</v>
          </cell>
          <cell r="J52">
            <v>0</v>
          </cell>
          <cell r="K52">
            <v>480</v>
          </cell>
          <cell r="L52">
            <v>584.00000030000001</v>
          </cell>
        </row>
        <row r="53">
          <cell r="A53" t="str">
            <v>CUM Plan total</v>
          </cell>
          <cell r="C53">
            <v>0</v>
          </cell>
          <cell r="D53">
            <v>7.5</v>
          </cell>
          <cell r="E53">
            <v>32.5</v>
          </cell>
          <cell r="F53">
            <v>192.5</v>
          </cell>
          <cell r="G53">
            <v>448.5</v>
          </cell>
          <cell r="H53">
            <v>480</v>
          </cell>
          <cell r="I53">
            <v>480</v>
          </cell>
          <cell r="J53">
            <v>480</v>
          </cell>
        </row>
        <row r="54">
          <cell r="A54" t="str">
            <v>Percent Comp.</v>
          </cell>
          <cell r="C54">
            <v>0</v>
          </cell>
          <cell r="D54">
            <v>1.5625E-2</v>
          </cell>
          <cell r="E54">
            <v>6.7708333333333329E-2</v>
          </cell>
          <cell r="F54">
            <v>0.40104166666666669</v>
          </cell>
          <cell r="G54">
            <v>0.93437499999999996</v>
          </cell>
          <cell r="H54">
            <v>1</v>
          </cell>
          <cell r="I54">
            <v>1</v>
          </cell>
          <cell r="J54">
            <v>1</v>
          </cell>
        </row>
        <row r="56">
          <cell r="A56" t="str">
            <v>Actual Hours</v>
          </cell>
          <cell r="C56">
            <v>0</v>
          </cell>
          <cell r="D56">
            <v>7.5</v>
          </cell>
          <cell r="E56">
            <v>25</v>
          </cell>
          <cell r="F56">
            <v>122</v>
          </cell>
          <cell r="G56">
            <v>200</v>
          </cell>
          <cell r="H56">
            <v>48.5</v>
          </cell>
          <cell r="K56">
            <v>403</v>
          </cell>
          <cell r="L56">
            <v>397.00000999999997</v>
          </cell>
        </row>
        <row r="57">
          <cell r="A57" t="str">
            <v>CUM Actual total</v>
          </cell>
          <cell r="C57">
            <v>0</v>
          </cell>
          <cell r="D57">
            <v>7.5</v>
          </cell>
          <cell r="E57">
            <v>32.5</v>
          </cell>
          <cell r="F57">
            <v>154.5</v>
          </cell>
          <cell r="G57">
            <v>354.5</v>
          </cell>
          <cell r="H57">
            <v>403</v>
          </cell>
        </row>
        <row r="58">
          <cell r="A58" t="str">
            <v>Percent Comp.</v>
          </cell>
          <cell r="C58">
            <v>0</v>
          </cell>
          <cell r="D58">
            <v>1.3992537049767492E-2</v>
          </cell>
          <cell r="E58">
            <v>6.0634327215659124E-2</v>
          </cell>
          <cell r="F58">
            <v>0.2882462632252103</v>
          </cell>
          <cell r="G58">
            <v>0.82840799167412627</v>
          </cell>
          <cell r="H58">
            <v>0.82413086232367749</v>
          </cell>
          <cell r="I58">
            <v>0</v>
          </cell>
          <cell r="J58">
            <v>0</v>
          </cell>
        </row>
        <row r="60">
          <cell r="A60" t="str">
            <v>Forecast Hours</v>
          </cell>
          <cell r="C60">
            <v>0</v>
          </cell>
          <cell r="D60">
            <v>7.5</v>
          </cell>
          <cell r="E60">
            <v>25</v>
          </cell>
          <cell r="F60">
            <v>122</v>
          </cell>
          <cell r="G60">
            <v>200</v>
          </cell>
          <cell r="H60">
            <v>48.5</v>
          </cell>
          <cell r="I60">
            <v>60</v>
          </cell>
          <cell r="J60">
            <v>26</v>
          </cell>
          <cell r="K60">
            <v>489</v>
          </cell>
          <cell r="L60">
            <v>489.0000101</v>
          </cell>
        </row>
        <row r="61">
          <cell r="A61" t="str">
            <v>CUM Forecast total</v>
          </cell>
          <cell r="C61">
            <v>0</v>
          </cell>
          <cell r="D61">
            <v>7.5</v>
          </cell>
          <cell r="E61">
            <v>32.5</v>
          </cell>
          <cell r="F61">
            <v>154.5</v>
          </cell>
          <cell r="G61">
            <v>354.5</v>
          </cell>
          <cell r="H61">
            <v>403</v>
          </cell>
          <cell r="I61">
            <v>463</v>
          </cell>
          <cell r="J61">
            <v>489</v>
          </cell>
        </row>
        <row r="62">
          <cell r="A62" t="str">
            <v>Percent Comp.</v>
          </cell>
          <cell r="C62">
            <v>0</v>
          </cell>
          <cell r="D62">
            <v>1.3992537049767492E-2</v>
          </cell>
          <cell r="E62">
            <v>6.0634327215659124E-2</v>
          </cell>
          <cell r="F62">
            <v>0.2882462632252103</v>
          </cell>
          <cell r="G62">
            <v>0.82840799167412627</v>
          </cell>
          <cell r="H62">
            <v>0.82413086232367749</v>
          </cell>
          <cell r="I62">
            <v>0.9468302658486708</v>
          </cell>
          <cell r="J62">
            <v>1</v>
          </cell>
        </row>
        <row r="66">
          <cell r="A66" t="str">
            <v>Hours per Month</v>
          </cell>
          <cell r="C66">
            <v>160</v>
          </cell>
          <cell r="D66">
            <v>160</v>
          </cell>
          <cell r="E66">
            <v>160</v>
          </cell>
          <cell r="F66">
            <v>200</v>
          </cell>
          <cell r="G66">
            <v>160</v>
          </cell>
          <cell r="H66">
            <v>160</v>
          </cell>
          <cell r="I66">
            <v>200</v>
          </cell>
          <cell r="J66">
            <v>160</v>
          </cell>
        </row>
        <row r="68">
          <cell r="A68" t="str">
            <v>STAFF PLAN HOURS</v>
          </cell>
          <cell r="B68" t="str">
            <v>Forecast</v>
          </cell>
          <cell r="C68">
            <v>37377</v>
          </cell>
          <cell r="D68">
            <v>37408</v>
          </cell>
          <cell r="E68">
            <v>37438</v>
          </cell>
          <cell r="F68">
            <v>37469</v>
          </cell>
          <cell r="G68">
            <v>37500</v>
          </cell>
          <cell r="H68">
            <v>37530</v>
          </cell>
          <cell r="I68">
            <v>37561</v>
          </cell>
          <cell r="J68">
            <v>37591</v>
          </cell>
        </row>
        <row r="69">
          <cell r="A69" t="str">
            <v>DESCRIPTION</v>
          </cell>
          <cell r="K69" t="str">
            <v>Total</v>
          </cell>
          <cell r="L69" t="str">
            <v>Diff</v>
          </cell>
        </row>
        <row r="71">
          <cell r="A71" t="str">
            <v>Civil Engineering</v>
          </cell>
          <cell r="B71">
            <v>361.0000101</v>
          </cell>
          <cell r="C71">
            <v>0</v>
          </cell>
          <cell r="D71">
            <v>3</v>
          </cell>
          <cell r="E71">
            <v>25</v>
          </cell>
          <cell r="F71">
            <v>122</v>
          </cell>
          <cell r="G71">
            <v>103.5</v>
          </cell>
          <cell r="H71">
            <v>48.5</v>
          </cell>
          <cell r="I71">
            <v>40</v>
          </cell>
          <cell r="J71">
            <v>19</v>
          </cell>
          <cell r="K71">
            <v>361</v>
          </cell>
          <cell r="L71">
            <v>1.0099999997237319E-5</v>
          </cell>
        </row>
        <row r="72">
          <cell r="A72" t="str">
            <v>Civil Design</v>
          </cell>
          <cell r="B72">
            <v>128</v>
          </cell>
          <cell r="C72">
            <v>0</v>
          </cell>
          <cell r="D72">
            <v>4.5</v>
          </cell>
          <cell r="E72">
            <v>0</v>
          </cell>
          <cell r="F72">
            <v>0</v>
          </cell>
          <cell r="G72">
            <v>96.5</v>
          </cell>
          <cell r="H72">
            <v>0</v>
          </cell>
          <cell r="I72">
            <v>20</v>
          </cell>
          <cell r="J72">
            <v>7</v>
          </cell>
          <cell r="K72">
            <v>128</v>
          </cell>
          <cell r="L72">
            <v>0</v>
          </cell>
        </row>
        <row r="74">
          <cell r="A74" t="str">
            <v>TOTAL</v>
          </cell>
          <cell r="B74">
            <v>489.0000101</v>
          </cell>
          <cell r="C74">
            <v>0</v>
          </cell>
          <cell r="D74">
            <v>7.5</v>
          </cell>
          <cell r="E74">
            <v>25</v>
          </cell>
          <cell r="F74">
            <v>122</v>
          </cell>
          <cell r="G74">
            <v>200</v>
          </cell>
          <cell r="H74">
            <v>48.5</v>
          </cell>
          <cell r="I74">
            <v>60</v>
          </cell>
          <cell r="J74">
            <v>26</v>
          </cell>
          <cell r="K74">
            <v>489</v>
          </cell>
          <cell r="L74">
            <v>1.0099999997237319E-5</v>
          </cell>
        </row>
        <row r="78">
          <cell r="A78" t="str">
            <v>STAFF PLAN EQUIVALENTS</v>
          </cell>
          <cell r="B78" t="str">
            <v>Forecast</v>
          </cell>
          <cell r="C78">
            <v>37377</v>
          </cell>
          <cell r="D78">
            <v>37408</v>
          </cell>
          <cell r="E78">
            <v>37438</v>
          </cell>
          <cell r="F78">
            <v>37469</v>
          </cell>
          <cell r="G78">
            <v>37500</v>
          </cell>
          <cell r="H78">
            <v>37530</v>
          </cell>
          <cell r="I78">
            <v>37561</v>
          </cell>
          <cell r="J78">
            <v>37591</v>
          </cell>
        </row>
        <row r="79">
          <cell r="A79" t="str">
            <v>DESCRIPTION</v>
          </cell>
          <cell r="K79" t="str">
            <v>Total</v>
          </cell>
          <cell r="L79" t="str">
            <v>Diff</v>
          </cell>
        </row>
        <row r="81">
          <cell r="A81" t="str">
            <v>Civil Engineering</v>
          </cell>
          <cell r="B81">
            <v>361.0000101</v>
          </cell>
          <cell r="C81">
            <v>0</v>
          </cell>
          <cell r="D81">
            <v>1.8749999999999999E-2</v>
          </cell>
          <cell r="E81">
            <v>0.15625</v>
          </cell>
          <cell r="F81">
            <v>0.61</v>
          </cell>
          <cell r="G81">
            <v>0.64687499999999998</v>
          </cell>
          <cell r="H81">
            <v>0.30312499999999998</v>
          </cell>
          <cell r="I81">
            <v>0.2</v>
          </cell>
          <cell r="J81">
            <v>0.11874999999999999</v>
          </cell>
          <cell r="K81">
            <v>361</v>
          </cell>
          <cell r="L81">
            <v>1.0099999997237319E-5</v>
          </cell>
        </row>
        <row r="82">
          <cell r="A82" t="str">
            <v>Civil Design</v>
          </cell>
          <cell r="B82">
            <v>128</v>
          </cell>
          <cell r="C82">
            <v>0</v>
          </cell>
          <cell r="D82">
            <v>2.8125000000000001E-2</v>
          </cell>
          <cell r="E82">
            <v>0</v>
          </cell>
          <cell r="F82">
            <v>0</v>
          </cell>
          <cell r="G82">
            <v>0.60312500000000002</v>
          </cell>
          <cell r="H82">
            <v>0</v>
          </cell>
          <cell r="I82">
            <v>0.1</v>
          </cell>
          <cell r="J82">
            <v>4.3749999999999997E-2</v>
          </cell>
          <cell r="K82">
            <v>128</v>
          </cell>
          <cell r="L82">
            <v>0</v>
          </cell>
        </row>
        <row r="84">
          <cell r="A84" t="str">
            <v>TOTAL</v>
          </cell>
          <cell r="B84">
            <v>489.0000101</v>
          </cell>
          <cell r="C84">
            <v>0</v>
          </cell>
          <cell r="D84">
            <v>4.6875E-2</v>
          </cell>
          <cell r="E84">
            <v>0.15625</v>
          </cell>
          <cell r="F84">
            <v>0.61</v>
          </cell>
          <cell r="G84">
            <v>1.25</v>
          </cell>
          <cell r="H84">
            <v>0.30312499999999998</v>
          </cell>
          <cell r="I84">
            <v>0.30000000000000004</v>
          </cell>
          <cell r="J84">
            <v>0.16249999999999998</v>
          </cell>
          <cell r="K84">
            <v>489</v>
          </cell>
          <cell r="L84">
            <v>1.0099999997237319E-5</v>
          </cell>
        </row>
        <row r="89">
          <cell r="A89" t="str">
            <v>ORIGINAL PLAN HOURS</v>
          </cell>
          <cell r="B89" t="str">
            <v>Forecast</v>
          </cell>
          <cell r="C89">
            <v>37377</v>
          </cell>
          <cell r="D89">
            <v>37408</v>
          </cell>
          <cell r="E89">
            <v>37438</v>
          </cell>
          <cell r="F89">
            <v>37469</v>
          </cell>
          <cell r="G89">
            <v>37500</v>
          </cell>
          <cell r="H89">
            <v>37530</v>
          </cell>
          <cell r="I89">
            <v>37561</v>
          </cell>
          <cell r="J89">
            <v>37591</v>
          </cell>
        </row>
        <row r="90">
          <cell r="A90" t="str">
            <v>DESCRIPTION</v>
          </cell>
          <cell r="K90" t="str">
            <v>Total</v>
          </cell>
          <cell r="L90" t="str">
            <v>Diff</v>
          </cell>
        </row>
        <row r="92">
          <cell r="A92" t="str">
            <v>Civil Engineering</v>
          </cell>
          <cell r="B92">
            <v>360.0000101</v>
          </cell>
          <cell r="C92">
            <v>0</v>
          </cell>
          <cell r="D92">
            <v>3</v>
          </cell>
          <cell r="E92">
            <v>25</v>
          </cell>
          <cell r="F92">
            <v>140</v>
          </cell>
          <cell r="G92">
            <v>170</v>
          </cell>
          <cell r="H92">
            <v>22</v>
          </cell>
          <cell r="I92">
            <v>0</v>
          </cell>
          <cell r="J92">
            <v>0</v>
          </cell>
          <cell r="K92">
            <v>360</v>
          </cell>
          <cell r="L92">
            <v>1.0099999997237319E-5</v>
          </cell>
        </row>
        <row r="93">
          <cell r="A93" t="str">
            <v>Civil Design</v>
          </cell>
          <cell r="B93">
            <v>120</v>
          </cell>
          <cell r="C93">
            <v>0</v>
          </cell>
          <cell r="D93">
            <v>4.5</v>
          </cell>
          <cell r="E93">
            <v>0</v>
          </cell>
          <cell r="F93">
            <v>20</v>
          </cell>
          <cell r="G93">
            <v>86</v>
          </cell>
          <cell r="H93">
            <v>9.5</v>
          </cell>
          <cell r="I93">
            <v>0</v>
          </cell>
          <cell r="J93">
            <v>0</v>
          </cell>
          <cell r="K93">
            <v>120</v>
          </cell>
          <cell r="L93">
            <v>0</v>
          </cell>
        </row>
        <row r="95">
          <cell r="A95" t="str">
            <v>TOTAL</v>
          </cell>
          <cell r="B95">
            <v>480.0000101</v>
          </cell>
          <cell r="C95">
            <v>0</v>
          </cell>
          <cell r="D95">
            <v>7.5</v>
          </cell>
          <cell r="E95">
            <v>25</v>
          </cell>
          <cell r="F95">
            <v>160</v>
          </cell>
          <cell r="G95">
            <v>256</v>
          </cell>
          <cell r="H95">
            <v>31.5</v>
          </cell>
          <cell r="I95">
            <v>0</v>
          </cell>
          <cell r="J95">
            <v>0</v>
          </cell>
          <cell r="K95">
            <v>480</v>
          </cell>
          <cell r="L95">
            <v>1.0099999997237319E-5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elbudg"/>
      <sheetName val="RPT02"/>
      <sheetName val="SO2RPT"/>
      <sheetName val="NOXRPT"/>
      <sheetName val="jbilaton02"/>
      <sheetName val="jbilatof02"/>
      <sheetName val="Annual Sales &amp; Load Forecast"/>
      <sheetName val="2001-2003susq1"/>
      <sheetName val="2001-2003susq2"/>
      <sheetName val="Gen Budg"/>
      <sheetName val="GB On Peak"/>
      <sheetName val="GB Off Peak"/>
      <sheetName val="Year 2001-11_20-Un2"/>
      <sheetName val="Year 2001-11_20-Un1"/>
      <sheetName val="Cost_SummarySheet"/>
      <sheetName val="RPT04"/>
      <sheetName val="Gen Budg 2002"/>
      <sheetName val="GB On Peak (2)"/>
      <sheetName val="GB Off Peak (2)"/>
      <sheetName val="2001-2005 budget"/>
      <sheetName val="PLR FERC worksheet"/>
      <sheetName val="Gen_SummarySheet"/>
      <sheetName val="GB Off Peak new"/>
      <sheetName val="Gen Budg new"/>
      <sheetName val="GB On Peak new"/>
      <sheetName val="Total MWHs-2002"/>
      <sheetName val="On-peak MWH"/>
      <sheetName val="Off-peak MWH"/>
      <sheetName val="Gen Budg 10_11"/>
      <sheetName val="GB On Peak 10_11"/>
      <sheetName val="GB Off Peak 10_11"/>
      <sheetName val="Bilat_Spot_Sales"/>
      <sheetName val="PJM Expected"/>
      <sheetName val="Bilat_Spot_Purch."/>
      <sheetName val="PJM"/>
      <sheetName val="Scheduled Load (with Losses)"/>
    </sheetNames>
    <sheetDataSet>
      <sheetData sheetId="0" refreshError="1">
        <row r="1">
          <cell r="A1" t="str">
            <v>BLUE = MANUAL ENTRY</v>
          </cell>
          <cell r="C1" t="str">
            <v xml:space="preserve"> </v>
          </cell>
          <cell r="F1" t="str">
            <v>SUMMARY SHEET</v>
          </cell>
          <cell r="O1" t="str">
            <v>FUELBUDG.XLS</v>
          </cell>
        </row>
        <row r="2">
          <cell r="F2" t="str">
            <v>TOTAL GENERATION</v>
          </cell>
          <cell r="L2" t="str">
            <v>CASE:2001 FORECAST</v>
          </cell>
          <cell r="P2" t="str">
            <v>1</v>
          </cell>
        </row>
        <row r="3">
          <cell r="F3" t="str">
            <v xml:space="preserve">                   </v>
          </cell>
          <cell r="L3">
            <v>36851</v>
          </cell>
          <cell r="M3" t="str">
            <v xml:space="preserve">    </v>
          </cell>
        </row>
        <row r="4">
          <cell r="F4" t="str">
            <v>(OUTPUT &amp; INTERCHANGE - MILLIONS OF KWH)</v>
          </cell>
        </row>
        <row r="6">
          <cell r="A6" t="str">
            <v>STEAM STATIONS</v>
          </cell>
          <cell r="C6" t="str">
            <v>JANUARY</v>
          </cell>
          <cell r="D6" t="str">
            <v>FEBRUARY</v>
          </cell>
          <cell r="E6" t="str">
            <v>MARCH</v>
          </cell>
          <cell r="F6" t="str">
            <v>APRIL</v>
          </cell>
          <cell r="G6" t="str">
            <v>MAY</v>
          </cell>
          <cell r="H6" t="str">
            <v>JUNE</v>
          </cell>
          <cell r="I6" t="str">
            <v>JULY</v>
          </cell>
          <cell r="J6" t="str">
            <v>AUGUST</v>
          </cell>
          <cell r="K6" t="str">
            <v>SEPTEMBER</v>
          </cell>
          <cell r="L6" t="str">
            <v>OCTOBER</v>
          </cell>
          <cell r="M6" t="str">
            <v>NOVEMBER</v>
          </cell>
          <cell r="N6" t="str">
            <v>DECEMBER</v>
          </cell>
          <cell r="O6" t="str">
            <v>TOTAL</v>
          </cell>
        </row>
        <row r="7">
          <cell r="A7" t="str">
            <v xml:space="preserve">  COAL-FIRED</v>
          </cell>
        </row>
        <row r="8">
          <cell r="A8" t="str">
            <v xml:space="preserve">    Brunner Island</v>
          </cell>
          <cell r="C8">
            <v>814</v>
          </cell>
          <cell r="D8">
            <v>770</v>
          </cell>
          <cell r="E8">
            <v>840</v>
          </cell>
          <cell r="F8">
            <v>540</v>
          </cell>
          <cell r="G8">
            <v>557</v>
          </cell>
          <cell r="H8">
            <v>764</v>
          </cell>
          <cell r="I8">
            <v>826</v>
          </cell>
          <cell r="J8">
            <v>830</v>
          </cell>
          <cell r="K8">
            <v>524.79999999999995</v>
          </cell>
          <cell r="L8">
            <v>523.19999999999993</v>
          </cell>
          <cell r="M8">
            <v>497.2</v>
          </cell>
          <cell r="N8">
            <v>747.7</v>
          </cell>
          <cell r="O8">
            <v>8234</v>
          </cell>
        </row>
        <row r="9">
          <cell r="A9" t="str">
            <v xml:space="preserve">    Martins Creek 1-2</v>
          </cell>
          <cell r="C9">
            <v>124</v>
          </cell>
          <cell r="D9">
            <v>117</v>
          </cell>
          <cell r="E9">
            <v>93</v>
          </cell>
          <cell r="F9">
            <v>98</v>
          </cell>
          <cell r="G9">
            <v>61.6</v>
          </cell>
          <cell r="H9">
            <v>88.2</v>
          </cell>
          <cell r="I9">
            <v>91.3</v>
          </cell>
          <cell r="J9">
            <v>98.7</v>
          </cell>
          <cell r="K9">
            <v>34.924999999999997</v>
          </cell>
          <cell r="L9">
            <v>134.1</v>
          </cell>
          <cell r="M9">
            <v>75.099999999999994</v>
          </cell>
          <cell r="N9">
            <v>94</v>
          </cell>
          <cell r="O9">
            <v>1110</v>
          </cell>
        </row>
        <row r="10">
          <cell r="A10" t="str">
            <v xml:space="preserve">    Sunbury</v>
          </cell>
          <cell r="C10">
            <v>0</v>
          </cell>
          <cell r="D10">
            <v>0</v>
          </cell>
          <cell r="E10">
            <v>0</v>
          </cell>
          <cell r="F10">
            <v>0</v>
          </cell>
          <cell r="G10">
            <v>0</v>
          </cell>
          <cell r="H10">
            <v>0</v>
          </cell>
          <cell r="I10">
            <v>0</v>
          </cell>
          <cell r="J10">
            <v>0</v>
          </cell>
          <cell r="K10">
            <v>0</v>
          </cell>
          <cell r="L10">
            <v>0</v>
          </cell>
          <cell r="M10">
            <v>0</v>
          </cell>
          <cell r="N10">
            <v>0</v>
          </cell>
          <cell r="O10">
            <v>0</v>
          </cell>
        </row>
        <row r="11">
          <cell r="A11" t="str">
            <v xml:space="preserve">    Holtwood</v>
          </cell>
          <cell r="C11">
            <v>0</v>
          </cell>
          <cell r="D11">
            <v>0</v>
          </cell>
          <cell r="E11">
            <v>0</v>
          </cell>
          <cell r="F11">
            <v>0</v>
          </cell>
          <cell r="G11">
            <v>0</v>
          </cell>
          <cell r="H11">
            <v>0</v>
          </cell>
          <cell r="I11">
            <v>0</v>
          </cell>
          <cell r="J11">
            <v>0</v>
          </cell>
          <cell r="K11">
            <v>0</v>
          </cell>
          <cell r="L11">
            <v>0</v>
          </cell>
          <cell r="M11">
            <v>0</v>
          </cell>
          <cell r="N11">
            <v>0</v>
          </cell>
          <cell r="O11">
            <v>0</v>
          </cell>
        </row>
        <row r="12">
          <cell r="A12" t="str">
            <v xml:space="preserve">    Keystone</v>
          </cell>
          <cell r="C12">
            <v>138</v>
          </cell>
          <cell r="D12">
            <v>128</v>
          </cell>
          <cell r="E12">
            <v>138</v>
          </cell>
          <cell r="F12">
            <v>114.7</v>
          </cell>
          <cell r="G12">
            <v>69</v>
          </cell>
          <cell r="H12">
            <v>132</v>
          </cell>
          <cell r="I12">
            <v>138</v>
          </cell>
          <cell r="J12">
            <v>138</v>
          </cell>
          <cell r="K12">
            <v>132</v>
          </cell>
          <cell r="L12">
            <v>138</v>
          </cell>
          <cell r="M12">
            <v>132</v>
          </cell>
          <cell r="N12">
            <v>138</v>
          </cell>
          <cell r="O12">
            <v>1536</v>
          </cell>
        </row>
        <row r="13">
          <cell r="A13" t="str">
            <v xml:space="preserve">    Conemaugh</v>
          </cell>
          <cell r="C13">
            <v>168.5</v>
          </cell>
          <cell r="D13">
            <v>157.80000000000001</v>
          </cell>
          <cell r="E13">
            <v>168.8</v>
          </cell>
          <cell r="F13">
            <v>163.19999999999999</v>
          </cell>
          <cell r="G13">
            <v>168.8</v>
          </cell>
          <cell r="H13">
            <v>163.19999999999999</v>
          </cell>
          <cell r="I13">
            <v>168.8</v>
          </cell>
          <cell r="J13">
            <v>168.8</v>
          </cell>
          <cell r="K13">
            <v>103.39999999999999</v>
          </cell>
          <cell r="L13">
            <v>84.4</v>
          </cell>
          <cell r="M13">
            <v>108.8</v>
          </cell>
          <cell r="N13">
            <v>148.9</v>
          </cell>
          <cell r="O13">
            <v>1773</v>
          </cell>
        </row>
        <row r="14">
          <cell r="A14" t="str">
            <v xml:space="preserve">    Montour</v>
          </cell>
          <cell r="C14">
            <v>816</v>
          </cell>
          <cell r="D14">
            <v>766.7</v>
          </cell>
          <cell r="E14">
            <v>689</v>
          </cell>
          <cell r="F14">
            <v>395</v>
          </cell>
          <cell r="G14">
            <v>496</v>
          </cell>
          <cell r="H14">
            <v>860</v>
          </cell>
          <cell r="I14">
            <v>937.6</v>
          </cell>
          <cell r="J14">
            <v>916.4</v>
          </cell>
          <cell r="K14">
            <v>773.2</v>
          </cell>
          <cell r="L14">
            <v>686</v>
          </cell>
          <cell r="M14">
            <v>673.75</v>
          </cell>
          <cell r="N14">
            <v>789.9</v>
          </cell>
          <cell r="O14">
            <v>8800</v>
          </cell>
        </row>
        <row r="15">
          <cell r="A15" t="str">
            <v xml:space="preserve">    TOTAL COAL-FIRED</v>
          </cell>
          <cell r="C15">
            <v>2060.5</v>
          </cell>
          <cell r="D15">
            <v>1939.5</v>
          </cell>
          <cell r="E15">
            <v>1928.8</v>
          </cell>
          <cell r="F15">
            <v>1310.9</v>
          </cell>
          <cell r="G15">
            <v>1352.4</v>
          </cell>
          <cell r="H15">
            <v>2007.4</v>
          </cell>
          <cell r="I15">
            <v>2161.6999999999998</v>
          </cell>
          <cell r="J15">
            <v>2151.9</v>
          </cell>
          <cell r="K15">
            <v>1568.3</v>
          </cell>
          <cell r="L15">
            <v>1565.7</v>
          </cell>
          <cell r="M15">
            <v>1486.8999999999999</v>
          </cell>
          <cell r="N15">
            <v>1918.5</v>
          </cell>
          <cell r="O15">
            <v>21453</v>
          </cell>
        </row>
        <row r="16">
          <cell r="A16" t="str">
            <v xml:space="preserve">    Martins Creek 3-4</v>
          </cell>
          <cell r="C16">
            <v>95.8</v>
          </cell>
          <cell r="D16">
            <v>95.8</v>
          </cell>
          <cell r="E16">
            <v>34.799999999999997</v>
          </cell>
          <cell r="F16">
            <v>23.8</v>
          </cell>
          <cell r="G16">
            <v>73.2</v>
          </cell>
          <cell r="H16">
            <v>250.2</v>
          </cell>
          <cell r="I16">
            <v>400.4</v>
          </cell>
          <cell r="J16">
            <v>400.4</v>
          </cell>
          <cell r="K16">
            <v>146.4</v>
          </cell>
          <cell r="L16">
            <v>32.299999999999997</v>
          </cell>
          <cell r="M16">
            <v>34.799999999999997</v>
          </cell>
          <cell r="N16">
            <v>80.599999999999994</v>
          </cell>
          <cell r="O16">
            <v>1669</v>
          </cell>
        </row>
        <row r="17">
          <cell r="A17" t="str">
            <v xml:space="preserve">      TOTAL FOSSIL STEAM</v>
          </cell>
          <cell r="C17">
            <v>2156.3000000000002</v>
          </cell>
          <cell r="D17">
            <v>2035.3</v>
          </cell>
          <cell r="E17">
            <v>1963.6</v>
          </cell>
          <cell r="F17">
            <v>1334.7</v>
          </cell>
          <cell r="G17">
            <v>1425.6000000000001</v>
          </cell>
          <cell r="H17">
            <v>2257.6</v>
          </cell>
          <cell r="I17">
            <v>2562.1</v>
          </cell>
          <cell r="J17">
            <v>2552.3000000000002</v>
          </cell>
          <cell r="K17">
            <v>1714.7</v>
          </cell>
          <cell r="L17">
            <v>1598</v>
          </cell>
          <cell r="M17">
            <v>1521.7</v>
          </cell>
          <cell r="N17">
            <v>1999.1</v>
          </cell>
          <cell r="O17">
            <v>23121</v>
          </cell>
        </row>
        <row r="19">
          <cell r="A19" t="str">
            <v xml:space="preserve">  NUCLEAR</v>
          </cell>
        </row>
        <row r="20">
          <cell r="A20" t="str">
            <v xml:space="preserve">    Susquehanna 1 (PL 90% Share)</v>
          </cell>
          <cell r="C20">
            <v>713.1</v>
          </cell>
          <cell r="D20">
            <v>644.1</v>
          </cell>
          <cell r="E20">
            <v>713.1</v>
          </cell>
          <cell r="F20">
            <v>690.1</v>
          </cell>
          <cell r="G20">
            <v>447.2</v>
          </cell>
          <cell r="H20">
            <v>690.1</v>
          </cell>
          <cell r="I20">
            <v>713.1</v>
          </cell>
          <cell r="J20">
            <v>713.1</v>
          </cell>
          <cell r="K20">
            <v>690.1</v>
          </cell>
          <cell r="L20">
            <v>713.1</v>
          </cell>
          <cell r="M20">
            <v>690.1</v>
          </cell>
          <cell r="N20">
            <v>713.1</v>
          </cell>
          <cell r="O20">
            <v>8130</v>
          </cell>
        </row>
        <row r="21">
          <cell r="A21" t="str">
            <v xml:space="preserve">    Susquehanna 2 (PL 90% Share)</v>
          </cell>
          <cell r="C21">
            <v>715</v>
          </cell>
          <cell r="D21">
            <v>636.79999999999995</v>
          </cell>
          <cell r="E21">
            <v>176.2</v>
          </cell>
          <cell r="F21">
            <v>41.4</v>
          </cell>
          <cell r="G21">
            <v>710.9</v>
          </cell>
          <cell r="H21">
            <v>698.8</v>
          </cell>
          <cell r="I21">
            <v>722.1</v>
          </cell>
          <cell r="J21">
            <v>722.1</v>
          </cell>
          <cell r="K21">
            <v>698.8</v>
          </cell>
          <cell r="L21">
            <v>722.1</v>
          </cell>
          <cell r="M21">
            <v>698.8</v>
          </cell>
          <cell r="N21">
            <v>722.1</v>
          </cell>
          <cell r="O21">
            <v>7265</v>
          </cell>
        </row>
        <row r="23">
          <cell r="A23" t="str">
            <v xml:space="preserve">    TOTAL NUCLEAR</v>
          </cell>
          <cell r="C23">
            <v>1428.1</v>
          </cell>
          <cell r="D23">
            <v>1280.9000000000001</v>
          </cell>
          <cell r="E23">
            <v>889.3</v>
          </cell>
          <cell r="F23">
            <v>731.5</v>
          </cell>
          <cell r="G23">
            <v>1158.0999999999999</v>
          </cell>
          <cell r="H23">
            <v>1388.9</v>
          </cell>
          <cell r="I23">
            <v>1435.2</v>
          </cell>
          <cell r="J23">
            <v>1435.2</v>
          </cell>
          <cell r="K23">
            <v>1388.9</v>
          </cell>
          <cell r="L23">
            <v>1435.2</v>
          </cell>
          <cell r="M23">
            <v>1388.9</v>
          </cell>
          <cell r="N23">
            <v>1435.2</v>
          </cell>
          <cell r="O23">
            <v>15395</v>
          </cell>
        </row>
        <row r="25">
          <cell r="A25" t="str">
            <v>COMBUSTION TURBINES</v>
          </cell>
          <cell r="C25">
            <v>0.5</v>
          </cell>
          <cell r="D25">
            <v>0.9</v>
          </cell>
          <cell r="E25">
            <v>0.1</v>
          </cell>
          <cell r="F25">
            <v>0.2</v>
          </cell>
          <cell r="G25">
            <v>0.5</v>
          </cell>
          <cell r="H25">
            <v>0.5</v>
          </cell>
          <cell r="I25">
            <v>5</v>
          </cell>
          <cell r="J25">
            <v>1.6</v>
          </cell>
          <cell r="K25">
            <v>2.4</v>
          </cell>
          <cell r="L25">
            <v>0.2</v>
          </cell>
          <cell r="M25">
            <v>0.2</v>
          </cell>
          <cell r="N25">
            <v>0.2</v>
          </cell>
          <cell r="O25">
            <v>12</v>
          </cell>
        </row>
        <row r="27">
          <cell r="A27" t="str">
            <v>DIESELS</v>
          </cell>
          <cell r="C27">
            <v>0.1</v>
          </cell>
          <cell r="D27">
            <v>0.1</v>
          </cell>
          <cell r="E27">
            <v>0.1</v>
          </cell>
          <cell r="F27">
            <v>0.1</v>
          </cell>
          <cell r="G27">
            <v>0.2</v>
          </cell>
          <cell r="H27">
            <v>0.2</v>
          </cell>
          <cell r="I27">
            <v>0.1</v>
          </cell>
          <cell r="J27">
            <v>0.1</v>
          </cell>
          <cell r="K27">
            <v>0.1</v>
          </cell>
          <cell r="L27">
            <v>0.1</v>
          </cell>
          <cell r="M27">
            <v>0.1</v>
          </cell>
          <cell r="N27">
            <v>0.1</v>
          </cell>
          <cell r="O27">
            <v>1</v>
          </cell>
        </row>
        <row r="29">
          <cell r="A29" t="str">
            <v>HYDRO STATIONS</v>
          </cell>
        </row>
        <row r="30">
          <cell r="A30" t="str">
            <v xml:space="preserve">  Holtwood</v>
          </cell>
          <cell r="C30">
            <v>53</v>
          </cell>
          <cell r="D30">
            <v>52</v>
          </cell>
          <cell r="E30">
            <v>70</v>
          </cell>
          <cell r="F30">
            <v>67</v>
          </cell>
          <cell r="G30">
            <v>65</v>
          </cell>
          <cell r="H30">
            <v>48</v>
          </cell>
          <cell r="I30">
            <v>36</v>
          </cell>
          <cell r="J30">
            <v>28</v>
          </cell>
          <cell r="K30">
            <v>25.3</v>
          </cell>
          <cell r="L30">
            <v>31</v>
          </cell>
          <cell r="M30">
            <v>45</v>
          </cell>
          <cell r="N30">
            <v>54</v>
          </cell>
          <cell r="O30">
            <v>574</v>
          </cell>
        </row>
        <row r="31">
          <cell r="A31" t="str">
            <v xml:space="preserve">  Wallenpaupack</v>
          </cell>
          <cell r="C31">
            <v>8.1999999999999993</v>
          </cell>
          <cell r="D31">
            <v>7.4</v>
          </cell>
          <cell r="E31">
            <v>7.3</v>
          </cell>
          <cell r="F31">
            <v>8.3000000000000007</v>
          </cell>
          <cell r="G31">
            <v>6.2</v>
          </cell>
          <cell r="H31">
            <v>6.7</v>
          </cell>
          <cell r="I31">
            <v>6.3</v>
          </cell>
          <cell r="J31">
            <v>5.7</v>
          </cell>
          <cell r="K31">
            <v>5.9</v>
          </cell>
          <cell r="L31">
            <v>5.0999999999999996</v>
          </cell>
          <cell r="M31">
            <v>4.7</v>
          </cell>
          <cell r="N31">
            <v>6.6</v>
          </cell>
          <cell r="O31">
            <v>78</v>
          </cell>
        </row>
        <row r="33">
          <cell r="A33" t="str">
            <v xml:space="preserve">  TOTAL HYDRO</v>
          </cell>
          <cell r="C33">
            <v>61.2</v>
          </cell>
          <cell r="D33">
            <v>59.4</v>
          </cell>
          <cell r="E33">
            <v>77.3</v>
          </cell>
          <cell r="F33">
            <v>75.3</v>
          </cell>
          <cell r="G33">
            <v>71.2</v>
          </cell>
          <cell r="H33">
            <v>54.7</v>
          </cell>
          <cell r="I33">
            <v>42.3</v>
          </cell>
          <cell r="J33">
            <v>33.700000000000003</v>
          </cell>
          <cell r="K33">
            <v>31.200000000000003</v>
          </cell>
          <cell r="L33">
            <v>36.1</v>
          </cell>
          <cell r="M33">
            <v>49.7</v>
          </cell>
          <cell r="N33">
            <v>60.6</v>
          </cell>
          <cell r="O33">
            <v>653</v>
          </cell>
        </row>
        <row r="35">
          <cell r="A35" t="str">
            <v xml:space="preserve">      TOTAL GENERATION</v>
          </cell>
          <cell r="C35">
            <v>3646.2</v>
          </cell>
          <cell r="D35">
            <v>3376.6</v>
          </cell>
          <cell r="E35">
            <v>2930.3999999999996</v>
          </cell>
          <cell r="F35">
            <v>2141.7999999999997</v>
          </cell>
          <cell r="G35">
            <v>2655.5999999999995</v>
          </cell>
          <cell r="H35">
            <v>3701.8999999999996</v>
          </cell>
          <cell r="I35">
            <v>4044.7000000000003</v>
          </cell>
          <cell r="J35">
            <v>4022.8999999999996</v>
          </cell>
          <cell r="K35">
            <v>3137.3</v>
          </cell>
          <cell r="L35">
            <v>3069.5999999999995</v>
          </cell>
          <cell r="M35">
            <v>2960.6</v>
          </cell>
          <cell r="N35">
            <v>3495.2</v>
          </cell>
          <cell r="O35">
            <v>39183</v>
          </cell>
        </row>
        <row r="37">
          <cell r="A37" t="str">
            <v>POWER PURCHASES</v>
          </cell>
        </row>
        <row r="38">
          <cell r="A38" t="str">
            <v xml:space="preserve">  Short-term - Other Utilities</v>
          </cell>
          <cell r="C38">
            <v>2677.4303711799671</v>
          </cell>
          <cell r="D38">
            <v>2156.8887812305543</v>
          </cell>
          <cell r="E38">
            <v>2825.6782031233347</v>
          </cell>
          <cell r="F38">
            <v>2659.7924305566653</v>
          </cell>
          <cell r="G38">
            <v>3160.3783543079885</v>
          </cell>
          <cell r="H38">
            <v>3948.8673394166985</v>
          </cell>
          <cell r="I38">
            <v>4831.6930868202444</v>
          </cell>
          <cell r="J38">
            <v>4679.7051982400199</v>
          </cell>
          <cell r="K38">
            <v>3348.0084327590603</v>
          </cell>
          <cell r="L38">
            <v>2547.4139125659799</v>
          </cell>
          <cell r="M38">
            <v>1966.3050553543999</v>
          </cell>
          <cell r="N38">
            <v>2837.4045029406398</v>
          </cell>
          <cell r="O38">
            <v>37640</v>
          </cell>
        </row>
        <row r="39">
          <cell r="A39" t="str">
            <v xml:space="preserve">  Non-utility Generation</v>
          </cell>
          <cell r="C39">
            <v>205.8</v>
          </cell>
          <cell r="D39">
            <v>229.3</v>
          </cell>
          <cell r="E39">
            <v>211.1</v>
          </cell>
          <cell r="F39">
            <v>204.3</v>
          </cell>
          <cell r="G39">
            <v>201.5</v>
          </cell>
          <cell r="H39">
            <v>233.6</v>
          </cell>
          <cell r="I39">
            <v>211.1</v>
          </cell>
          <cell r="J39">
            <v>200.2</v>
          </cell>
          <cell r="K39">
            <v>186.3</v>
          </cell>
          <cell r="L39">
            <v>201.7</v>
          </cell>
          <cell r="M39">
            <v>213.2</v>
          </cell>
          <cell r="N39">
            <v>239.2</v>
          </cell>
          <cell r="O39">
            <v>2537</v>
          </cell>
        </row>
        <row r="40">
          <cell r="A40" t="str">
            <v xml:space="preserve">  Safe Harbor</v>
          </cell>
          <cell r="C40">
            <v>31.4</v>
          </cell>
          <cell r="D40">
            <v>32.700000000000003</v>
          </cell>
          <cell r="E40">
            <v>57.5</v>
          </cell>
          <cell r="F40">
            <v>56.9</v>
          </cell>
          <cell r="G40">
            <v>41.8</v>
          </cell>
          <cell r="H40">
            <v>23.5</v>
          </cell>
          <cell r="I40">
            <v>15.6</v>
          </cell>
          <cell r="J40">
            <v>11.2</v>
          </cell>
          <cell r="K40">
            <v>10.3</v>
          </cell>
          <cell r="L40">
            <v>15.8</v>
          </cell>
          <cell r="M40">
            <v>25.4</v>
          </cell>
          <cell r="N40">
            <v>33.200000000000003</v>
          </cell>
          <cell r="O40">
            <v>355</v>
          </cell>
        </row>
        <row r="41">
          <cell r="A41" t="str">
            <v xml:space="preserve">  PJM Interchange</v>
          </cell>
          <cell r="C41">
            <v>0</v>
          </cell>
          <cell r="D41">
            <v>0</v>
          </cell>
          <cell r="E41">
            <v>0</v>
          </cell>
          <cell r="F41">
            <v>0</v>
          </cell>
          <cell r="G41">
            <v>0</v>
          </cell>
          <cell r="H41">
            <v>0</v>
          </cell>
          <cell r="I41">
            <v>0</v>
          </cell>
          <cell r="J41">
            <v>0</v>
          </cell>
          <cell r="K41">
            <v>0</v>
          </cell>
          <cell r="L41">
            <v>0</v>
          </cell>
          <cell r="M41">
            <v>0</v>
          </cell>
          <cell r="N41">
            <v>0</v>
          </cell>
          <cell r="O41">
            <v>0</v>
          </cell>
        </row>
        <row r="42">
          <cell r="A42" t="str">
            <v xml:space="preserve">  PASNY </v>
          </cell>
          <cell r="C42">
            <v>2.4</v>
          </cell>
          <cell r="D42">
            <v>2.4</v>
          </cell>
          <cell r="E42">
            <v>2.4</v>
          </cell>
          <cell r="F42">
            <v>2.4</v>
          </cell>
          <cell r="G42">
            <v>2.4</v>
          </cell>
          <cell r="H42">
            <v>2.4</v>
          </cell>
          <cell r="I42">
            <v>2.4</v>
          </cell>
          <cell r="J42">
            <v>2.4</v>
          </cell>
          <cell r="K42">
            <v>2.4</v>
          </cell>
          <cell r="L42">
            <v>2.4</v>
          </cell>
          <cell r="M42">
            <v>2.4</v>
          </cell>
          <cell r="N42">
            <v>2.4</v>
          </cell>
          <cell r="O42">
            <v>29</v>
          </cell>
        </row>
        <row r="43">
          <cell r="A43" t="str">
            <v xml:space="preserve">  Borderline</v>
          </cell>
          <cell r="C43">
            <v>0.1</v>
          </cell>
          <cell r="D43">
            <v>0.1</v>
          </cell>
          <cell r="E43">
            <v>0.1</v>
          </cell>
          <cell r="F43">
            <v>0.1</v>
          </cell>
          <cell r="G43">
            <v>0.1</v>
          </cell>
          <cell r="H43">
            <v>0.1</v>
          </cell>
          <cell r="I43">
            <v>0.1</v>
          </cell>
          <cell r="J43">
            <v>0.1</v>
          </cell>
          <cell r="K43">
            <v>0.1</v>
          </cell>
          <cell r="L43">
            <v>0.1</v>
          </cell>
          <cell r="M43">
            <v>0.1</v>
          </cell>
          <cell r="N43">
            <v>0.1</v>
          </cell>
          <cell r="O43">
            <v>1</v>
          </cell>
        </row>
        <row r="45">
          <cell r="A45" t="str">
            <v xml:space="preserve">    TOTAL POWER PURCHASES</v>
          </cell>
          <cell r="C45">
            <v>2917.1</v>
          </cell>
          <cell r="D45">
            <v>2421.4</v>
          </cell>
          <cell r="E45">
            <v>3096.7999999999997</v>
          </cell>
          <cell r="F45">
            <v>2923.5</v>
          </cell>
          <cell r="G45">
            <v>3406.2000000000003</v>
          </cell>
          <cell r="H45">
            <v>4208.5</v>
          </cell>
          <cell r="I45">
            <v>5060.8999999999996</v>
          </cell>
          <cell r="J45">
            <v>4893.5999999999995</v>
          </cell>
          <cell r="K45">
            <v>3547.1</v>
          </cell>
          <cell r="L45">
            <v>2767.4</v>
          </cell>
          <cell r="M45">
            <v>2207.4</v>
          </cell>
          <cell r="N45">
            <v>3112.3</v>
          </cell>
          <cell r="O45">
            <v>40562</v>
          </cell>
        </row>
        <row r="47">
          <cell r="A47" t="str">
            <v>TOTAL ENERGY AVAILABLE</v>
          </cell>
          <cell r="C47">
            <v>6563.2999999999993</v>
          </cell>
          <cell r="D47">
            <v>5798</v>
          </cell>
          <cell r="E47">
            <v>6027.1999999999989</v>
          </cell>
          <cell r="F47">
            <v>5065.2999999999993</v>
          </cell>
          <cell r="G47">
            <v>6061.7999999999993</v>
          </cell>
          <cell r="H47">
            <v>7910.4</v>
          </cell>
          <cell r="I47">
            <v>9105.6</v>
          </cell>
          <cell r="J47">
            <v>8916.5</v>
          </cell>
          <cell r="K47">
            <v>6684.4</v>
          </cell>
          <cell r="L47">
            <v>5837</v>
          </cell>
          <cell r="M47">
            <v>5168</v>
          </cell>
          <cell r="N47">
            <v>6607.5</v>
          </cell>
          <cell r="O47">
            <v>79745</v>
          </cell>
        </row>
        <row r="49">
          <cell r="A49" t="str">
            <v>NON-SYSTEM ENERGY SALES</v>
          </cell>
        </row>
        <row r="50">
          <cell r="A50" t="str">
            <v xml:space="preserve">  Sales to ACE </v>
          </cell>
          <cell r="C50">
            <v>0</v>
          </cell>
          <cell r="D50">
            <v>0</v>
          </cell>
          <cell r="E50">
            <v>0</v>
          </cell>
          <cell r="F50">
            <v>0</v>
          </cell>
          <cell r="G50">
            <v>0</v>
          </cell>
          <cell r="H50">
            <v>0</v>
          </cell>
          <cell r="I50">
            <v>0</v>
          </cell>
          <cell r="J50">
            <v>0</v>
          </cell>
          <cell r="K50">
            <v>0</v>
          </cell>
          <cell r="L50">
            <v>0</v>
          </cell>
          <cell r="M50">
            <v>0</v>
          </cell>
          <cell r="N50">
            <v>0</v>
          </cell>
          <cell r="O50">
            <v>0</v>
          </cell>
        </row>
        <row r="51">
          <cell r="A51" t="str">
            <v xml:space="preserve">  Sales to JCP&amp;L </v>
          </cell>
          <cell r="C51">
            <v>0</v>
          </cell>
          <cell r="D51">
            <v>0</v>
          </cell>
          <cell r="E51">
            <v>0</v>
          </cell>
          <cell r="F51">
            <v>0</v>
          </cell>
          <cell r="G51">
            <v>0</v>
          </cell>
          <cell r="H51">
            <v>0</v>
          </cell>
          <cell r="I51">
            <v>0</v>
          </cell>
          <cell r="J51">
            <v>0</v>
          </cell>
          <cell r="K51">
            <v>0</v>
          </cell>
          <cell r="L51">
            <v>0</v>
          </cell>
          <cell r="M51">
            <v>0</v>
          </cell>
          <cell r="N51">
            <v>0</v>
          </cell>
          <cell r="O51">
            <v>0</v>
          </cell>
        </row>
        <row r="52">
          <cell r="A52" t="str">
            <v xml:space="preserve">  Sales to BG&amp;E</v>
          </cell>
          <cell r="C52">
            <v>-92.7</v>
          </cell>
          <cell r="D52">
            <v>-83.1</v>
          </cell>
          <cell r="E52">
            <v>-57.7</v>
          </cell>
          <cell r="F52">
            <v>-47.4</v>
          </cell>
          <cell r="G52">
            <v>-75.099999999999994</v>
          </cell>
          <cell r="H52">
            <v>0</v>
          </cell>
          <cell r="I52">
            <v>0</v>
          </cell>
          <cell r="J52">
            <v>0</v>
          </cell>
          <cell r="K52">
            <v>0</v>
          </cell>
          <cell r="L52">
            <v>0</v>
          </cell>
          <cell r="M52">
            <v>0</v>
          </cell>
          <cell r="N52">
            <v>0</v>
          </cell>
          <cell r="O52">
            <v>-356</v>
          </cell>
        </row>
        <row r="53">
          <cell r="A53" t="str">
            <v xml:space="preserve">  Sales to JCP&amp;L</v>
          </cell>
          <cell r="C53">
            <v>-223.2</v>
          </cell>
          <cell r="D53">
            <v>-201.6</v>
          </cell>
          <cell r="E53">
            <v>-223.2</v>
          </cell>
          <cell r="F53">
            <v>-215.7</v>
          </cell>
          <cell r="G53">
            <v>-223.2</v>
          </cell>
          <cell r="H53">
            <v>-216</v>
          </cell>
          <cell r="I53">
            <v>-223.2</v>
          </cell>
          <cell r="J53">
            <v>-223.2</v>
          </cell>
          <cell r="K53">
            <v>-216</v>
          </cell>
          <cell r="L53">
            <v>-223.5</v>
          </cell>
          <cell r="M53">
            <v>-216</v>
          </cell>
          <cell r="N53">
            <v>-223.2</v>
          </cell>
          <cell r="O53">
            <v>-2628</v>
          </cell>
        </row>
        <row r="54">
          <cell r="A54" t="str">
            <v xml:space="preserve">  PJM Interchange </v>
          </cell>
          <cell r="C54">
            <v>-883.36962882003309</v>
          </cell>
          <cell r="D54">
            <v>-835.9112187694459</v>
          </cell>
          <cell r="E54">
            <v>-421.42179687666521</v>
          </cell>
          <cell r="F54">
            <v>-0.60756944333479623</v>
          </cell>
          <cell r="G54">
            <v>-507.32164569201177</v>
          </cell>
          <cell r="H54">
            <v>-1564.4326605833003</v>
          </cell>
          <cell r="I54">
            <v>-1618.9069131797551</v>
          </cell>
          <cell r="J54">
            <v>-1625.99480175998</v>
          </cell>
          <cell r="K54">
            <v>-1005.9915672409397</v>
          </cell>
          <cell r="L54">
            <v>-855.98608743401974</v>
          </cell>
          <cell r="M54">
            <v>-677.09494464560021</v>
          </cell>
          <cell r="N54">
            <v>-844.79549705936051</v>
          </cell>
          <cell r="O54">
            <v>-10842</v>
          </cell>
        </row>
        <row r="55">
          <cell r="A55" t="str">
            <v xml:space="preserve">  Additional Gen Avail. For Sale</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 xml:space="preserve">  Sales to Other</v>
          </cell>
          <cell r="C56">
            <v>-2777.4303711799671</v>
          </cell>
          <cell r="D56">
            <v>-2256.8887812305543</v>
          </cell>
          <cell r="E56">
            <v>-2925.6782031233347</v>
          </cell>
          <cell r="F56">
            <v>-2759.7924305566653</v>
          </cell>
          <cell r="G56">
            <v>-3260.3783543079885</v>
          </cell>
          <cell r="H56">
            <v>-4048.867339416699</v>
          </cell>
          <cell r="I56">
            <v>-4931.6930868202444</v>
          </cell>
          <cell r="J56">
            <v>-4779.7051982400199</v>
          </cell>
          <cell r="K56">
            <v>-3448.0084327590603</v>
          </cell>
          <cell r="L56">
            <v>-2647.4139125659799</v>
          </cell>
          <cell r="M56">
            <v>-2066.3050553543999</v>
          </cell>
          <cell r="N56">
            <v>-2937.4045029406398</v>
          </cell>
          <cell r="O56">
            <v>-38840</v>
          </cell>
        </row>
        <row r="57">
          <cell r="A57" t="str">
            <v>PUC CUST. NON-SYSTEM ENERGY SALES</v>
          </cell>
          <cell r="C57">
            <v>-3976.7000000000003</v>
          </cell>
          <cell r="D57">
            <v>-3377.5</v>
          </cell>
          <cell r="E57">
            <v>-3628</v>
          </cell>
          <cell r="F57">
            <v>-3023.5</v>
          </cell>
          <cell r="G57">
            <v>-4066</v>
          </cell>
          <cell r="H57">
            <v>-5829.2999999999993</v>
          </cell>
          <cell r="I57">
            <v>-6773.7999999999993</v>
          </cell>
          <cell r="J57">
            <v>-6628.9</v>
          </cell>
          <cell r="K57">
            <v>-4670</v>
          </cell>
          <cell r="L57">
            <v>-3726.8999999999996</v>
          </cell>
          <cell r="M57">
            <v>-2959.4</v>
          </cell>
          <cell r="N57">
            <v>-4005.4000000000005</v>
          </cell>
          <cell r="O57">
            <v>-52665</v>
          </cell>
        </row>
        <row r="59">
          <cell r="A59" t="str">
            <v>The low system output estimate is due to excluding Energy Plus acquired load.</v>
          </cell>
        </row>
        <row r="60">
          <cell r="A60" t="str">
            <v xml:space="preserve">SYSTEM OUTPUT (incl UGI supply)      </v>
          </cell>
          <cell r="C60">
            <v>2586.6</v>
          </cell>
          <cell r="D60">
            <v>2420.5</v>
          </cell>
          <cell r="E60">
            <v>2399.1999999999998</v>
          </cell>
          <cell r="F60">
            <v>2041.8</v>
          </cell>
          <cell r="G60">
            <v>1995.8</v>
          </cell>
          <cell r="H60">
            <v>2081.1</v>
          </cell>
          <cell r="I60">
            <v>2331.8000000000002</v>
          </cell>
          <cell r="J60">
            <v>2287.6</v>
          </cell>
          <cell r="K60">
            <v>2014.4</v>
          </cell>
          <cell r="L60">
            <v>2110.1</v>
          </cell>
          <cell r="M60">
            <v>2208.6</v>
          </cell>
          <cell r="N60">
            <v>2602.1</v>
          </cell>
          <cell r="O60">
            <v>27080</v>
          </cell>
        </row>
        <row r="61">
          <cell r="C61" t="str">
            <v xml:space="preserve"> ========</v>
          </cell>
          <cell r="D61" t="str">
            <v xml:space="preserve"> ========</v>
          </cell>
          <cell r="E61" t="str">
            <v xml:space="preserve"> ========</v>
          </cell>
          <cell r="F61" t="str">
            <v xml:space="preserve"> ========</v>
          </cell>
          <cell r="G61" t="str">
            <v xml:space="preserve"> ========</v>
          </cell>
          <cell r="H61" t="str">
            <v xml:space="preserve"> ========</v>
          </cell>
          <cell r="I61" t="str">
            <v xml:space="preserve"> ========</v>
          </cell>
          <cell r="J61" t="str">
            <v xml:space="preserve"> ========</v>
          </cell>
          <cell r="K61" t="str">
            <v xml:space="preserve"> ========</v>
          </cell>
          <cell r="L61" t="str">
            <v xml:space="preserve"> ========</v>
          </cell>
          <cell r="M61" t="str">
            <v xml:space="preserve"> ========</v>
          </cell>
          <cell r="N61" t="str">
            <v xml:space="preserve"> ========</v>
          </cell>
          <cell r="O61" t="str">
            <v xml:space="preserve"> =========</v>
          </cell>
        </row>
        <row r="62">
          <cell r="F62" t="str">
            <v xml:space="preserve">                   PP&amp;L UNIT GENERATION </v>
          </cell>
          <cell r="L62" t="str">
            <v>CASE:2001 FORECAST</v>
          </cell>
          <cell r="P62" t="str">
            <v>2</v>
          </cell>
        </row>
        <row r="63">
          <cell r="F63" t="str">
            <v xml:space="preserve">                 </v>
          </cell>
          <cell r="L63">
            <v>36851</v>
          </cell>
        </row>
        <row r="64">
          <cell r="F64" t="str">
            <v xml:space="preserve">                                  (Millions of KWH)</v>
          </cell>
        </row>
        <row r="66">
          <cell r="A66" t="str">
            <v>PP&amp;L TOTAL GENERATION</v>
          </cell>
          <cell r="C66" t="str">
            <v>JANUARY</v>
          </cell>
          <cell r="D66" t="str">
            <v>FEBRUARY</v>
          </cell>
          <cell r="E66" t="str">
            <v>MARCH</v>
          </cell>
          <cell r="F66" t="str">
            <v>APRIL</v>
          </cell>
          <cell r="G66" t="str">
            <v>MAY</v>
          </cell>
          <cell r="H66" t="str">
            <v>JUNE</v>
          </cell>
          <cell r="I66" t="str">
            <v>JULY</v>
          </cell>
          <cell r="J66" t="str">
            <v>AUGUST</v>
          </cell>
          <cell r="K66" t="str">
            <v>SEPTEMBER</v>
          </cell>
          <cell r="L66" t="str">
            <v>OCTOBER</v>
          </cell>
          <cell r="M66" t="str">
            <v>NOVEMBER</v>
          </cell>
          <cell r="N66" t="str">
            <v>DECEMBER</v>
          </cell>
          <cell r="O66" t="str">
            <v>TOTAL</v>
          </cell>
        </row>
        <row r="68">
          <cell r="A68" t="str">
            <v xml:space="preserve">    Brunner Is. #1</v>
          </cell>
          <cell r="C68">
            <v>185</v>
          </cell>
          <cell r="D68">
            <v>170</v>
          </cell>
          <cell r="E68">
            <v>180</v>
          </cell>
          <cell r="F68">
            <v>160</v>
          </cell>
          <cell r="G68">
            <v>128</v>
          </cell>
          <cell r="H68">
            <v>168</v>
          </cell>
          <cell r="I68">
            <v>185</v>
          </cell>
          <cell r="J68">
            <v>190</v>
          </cell>
          <cell r="K68">
            <v>156</v>
          </cell>
          <cell r="L68">
            <v>181.7</v>
          </cell>
          <cell r="M68">
            <v>97.3</v>
          </cell>
          <cell r="N68">
            <v>164.9</v>
          </cell>
          <cell r="O68">
            <v>1966</v>
          </cell>
        </row>
        <row r="69">
          <cell r="A69" t="str">
            <v xml:space="preserve">    Brunner Is. #2</v>
          </cell>
          <cell r="C69">
            <v>219</v>
          </cell>
          <cell r="D69">
            <v>200</v>
          </cell>
          <cell r="E69">
            <v>200</v>
          </cell>
          <cell r="F69">
            <v>170</v>
          </cell>
          <cell r="G69">
            <v>119</v>
          </cell>
          <cell r="H69">
            <v>186</v>
          </cell>
          <cell r="I69">
            <v>211</v>
          </cell>
          <cell r="J69">
            <v>220</v>
          </cell>
          <cell r="K69">
            <v>38.799999999999997</v>
          </cell>
          <cell r="L69">
            <v>17.100000000000001</v>
          </cell>
          <cell r="M69">
            <v>162.6</v>
          </cell>
          <cell r="N69">
            <v>191.7</v>
          </cell>
          <cell r="O69">
            <v>1935</v>
          </cell>
        </row>
        <row r="70">
          <cell r="A70" t="str">
            <v xml:space="preserve">    Brunner Is. #3</v>
          </cell>
          <cell r="C70">
            <v>410</v>
          </cell>
          <cell r="D70">
            <v>400</v>
          </cell>
          <cell r="E70">
            <v>460</v>
          </cell>
          <cell r="F70">
            <v>210</v>
          </cell>
          <cell r="G70">
            <v>310</v>
          </cell>
          <cell r="H70">
            <v>410</v>
          </cell>
          <cell r="I70">
            <v>430</v>
          </cell>
          <cell r="J70">
            <v>420</v>
          </cell>
          <cell r="K70">
            <v>330</v>
          </cell>
          <cell r="L70">
            <v>324.39999999999998</v>
          </cell>
          <cell r="M70">
            <v>237.3</v>
          </cell>
          <cell r="N70">
            <v>391.1</v>
          </cell>
          <cell r="O70">
            <v>4333</v>
          </cell>
        </row>
        <row r="72">
          <cell r="A72" t="str">
            <v xml:space="preserve">        TOTAL</v>
          </cell>
          <cell r="C72">
            <v>814</v>
          </cell>
          <cell r="D72">
            <v>770</v>
          </cell>
          <cell r="E72">
            <v>840</v>
          </cell>
          <cell r="F72">
            <v>540</v>
          </cell>
          <cell r="G72">
            <v>557</v>
          </cell>
          <cell r="H72">
            <v>764</v>
          </cell>
          <cell r="I72">
            <v>826</v>
          </cell>
          <cell r="J72">
            <v>830</v>
          </cell>
          <cell r="K72">
            <v>524.79999999999995</v>
          </cell>
          <cell r="L72">
            <v>523.19999999999993</v>
          </cell>
          <cell r="M72">
            <v>497.2</v>
          </cell>
          <cell r="N72">
            <v>747.7</v>
          </cell>
          <cell r="O72">
            <v>8234</v>
          </cell>
        </row>
        <row r="74">
          <cell r="A74" t="str">
            <v xml:space="preserve">    Martins Creek #1</v>
          </cell>
          <cell r="C74">
            <v>399.8</v>
          </cell>
          <cell r="D74">
            <v>381.7</v>
          </cell>
          <cell r="E74">
            <v>385</v>
          </cell>
          <cell r="F74">
            <v>0</v>
          </cell>
          <cell r="G74">
            <v>121</v>
          </cell>
          <cell r="H74">
            <v>430</v>
          </cell>
          <cell r="I74">
            <v>466.8</v>
          </cell>
          <cell r="J74">
            <v>456.8</v>
          </cell>
          <cell r="K74">
            <v>385.3</v>
          </cell>
          <cell r="L74">
            <v>388</v>
          </cell>
          <cell r="M74">
            <v>288.8</v>
          </cell>
          <cell r="N74">
            <v>385.4</v>
          </cell>
          <cell r="O74">
            <v>4089</v>
          </cell>
        </row>
        <row r="75">
          <cell r="A75" t="str">
            <v xml:space="preserve">    Martins Creek #2</v>
          </cell>
          <cell r="C75">
            <v>416.2</v>
          </cell>
          <cell r="D75">
            <v>385</v>
          </cell>
          <cell r="E75">
            <v>304</v>
          </cell>
          <cell r="F75">
            <v>395</v>
          </cell>
          <cell r="G75">
            <v>375</v>
          </cell>
          <cell r="H75">
            <v>430</v>
          </cell>
          <cell r="I75">
            <v>470.8</v>
          </cell>
          <cell r="J75">
            <v>459.6</v>
          </cell>
          <cell r="K75">
            <v>387.9</v>
          </cell>
          <cell r="L75">
            <v>298</v>
          </cell>
          <cell r="M75">
            <v>385</v>
          </cell>
          <cell r="N75">
            <v>404.5</v>
          </cell>
          <cell r="O75">
            <v>4711</v>
          </cell>
        </row>
        <row r="77">
          <cell r="A77" t="str">
            <v xml:space="preserve">        TOTAL</v>
          </cell>
          <cell r="C77">
            <v>124</v>
          </cell>
          <cell r="D77">
            <v>117</v>
          </cell>
          <cell r="E77">
            <v>93</v>
          </cell>
          <cell r="F77">
            <v>98</v>
          </cell>
          <cell r="G77">
            <v>61.6</v>
          </cell>
          <cell r="H77">
            <v>88.2</v>
          </cell>
          <cell r="I77">
            <v>91.3</v>
          </cell>
          <cell r="J77">
            <v>98.7</v>
          </cell>
          <cell r="K77">
            <v>34.924999999999997</v>
          </cell>
          <cell r="L77">
            <v>134.1</v>
          </cell>
          <cell r="M77">
            <v>75.099999999999994</v>
          </cell>
          <cell r="N77">
            <v>94</v>
          </cell>
          <cell r="O77">
            <v>8800</v>
          </cell>
        </row>
        <row r="79">
          <cell r="A79" t="str">
            <v xml:space="preserve">    Sunbury #1-2</v>
          </cell>
          <cell r="C79">
            <v>0</v>
          </cell>
          <cell r="D79">
            <v>0</v>
          </cell>
          <cell r="E79">
            <v>0</v>
          </cell>
          <cell r="F79">
            <v>0</v>
          </cell>
          <cell r="G79">
            <v>0</v>
          </cell>
          <cell r="H79">
            <v>0</v>
          </cell>
          <cell r="I79">
            <v>0</v>
          </cell>
          <cell r="J79">
            <v>0</v>
          </cell>
          <cell r="K79">
            <v>0</v>
          </cell>
          <cell r="L79">
            <v>0</v>
          </cell>
          <cell r="M79">
            <v>0</v>
          </cell>
          <cell r="N79">
            <v>0</v>
          </cell>
          <cell r="O79">
            <v>0</v>
          </cell>
        </row>
        <row r="80">
          <cell r="A80" t="str">
            <v xml:space="preserve">    Sunbury #3</v>
          </cell>
          <cell r="C80">
            <v>0</v>
          </cell>
          <cell r="D80">
            <v>0</v>
          </cell>
          <cell r="E80">
            <v>0</v>
          </cell>
          <cell r="F80">
            <v>0</v>
          </cell>
          <cell r="G80">
            <v>0</v>
          </cell>
          <cell r="H80">
            <v>0</v>
          </cell>
          <cell r="I80">
            <v>0</v>
          </cell>
          <cell r="J80">
            <v>0</v>
          </cell>
          <cell r="K80">
            <v>0</v>
          </cell>
          <cell r="L80">
            <v>0</v>
          </cell>
          <cell r="M80">
            <v>0</v>
          </cell>
          <cell r="N80">
            <v>0</v>
          </cell>
          <cell r="O80">
            <v>0</v>
          </cell>
        </row>
        <row r="81">
          <cell r="A81" t="str">
            <v xml:space="preserve">    Sunbury #4</v>
          </cell>
          <cell r="C81">
            <v>0</v>
          </cell>
          <cell r="D81">
            <v>0</v>
          </cell>
          <cell r="E81">
            <v>0</v>
          </cell>
          <cell r="F81">
            <v>0</v>
          </cell>
          <cell r="G81">
            <v>0</v>
          </cell>
          <cell r="H81">
            <v>0</v>
          </cell>
          <cell r="I81">
            <v>0</v>
          </cell>
          <cell r="J81">
            <v>0</v>
          </cell>
          <cell r="K81">
            <v>0</v>
          </cell>
          <cell r="L81">
            <v>0</v>
          </cell>
          <cell r="M81">
            <v>0</v>
          </cell>
          <cell r="N81">
            <v>0</v>
          </cell>
          <cell r="O81">
            <v>0</v>
          </cell>
        </row>
        <row r="83">
          <cell r="A83" t="str">
            <v xml:space="preserve">        TOTAL</v>
          </cell>
          <cell r="C83">
            <v>0</v>
          </cell>
          <cell r="D83">
            <v>0</v>
          </cell>
          <cell r="E83">
            <v>0</v>
          </cell>
          <cell r="F83">
            <v>0</v>
          </cell>
          <cell r="G83">
            <v>0</v>
          </cell>
          <cell r="H83">
            <v>0</v>
          </cell>
          <cell r="I83">
            <v>0</v>
          </cell>
          <cell r="J83">
            <v>0</v>
          </cell>
          <cell r="K83">
            <v>0</v>
          </cell>
          <cell r="L83">
            <v>0</v>
          </cell>
          <cell r="M83">
            <v>0</v>
          </cell>
          <cell r="N83">
            <v>0</v>
          </cell>
          <cell r="O83">
            <v>0</v>
          </cell>
        </row>
        <row r="85">
          <cell r="A85" t="str">
            <v xml:space="preserve">    Holtwood #17</v>
          </cell>
          <cell r="C85">
            <v>0</v>
          </cell>
          <cell r="D85">
            <v>0</v>
          </cell>
          <cell r="E85">
            <v>0</v>
          </cell>
          <cell r="F85">
            <v>0</v>
          </cell>
          <cell r="G85">
            <v>0</v>
          </cell>
          <cell r="H85">
            <v>0</v>
          </cell>
          <cell r="I85">
            <v>0</v>
          </cell>
          <cell r="J85">
            <v>0</v>
          </cell>
          <cell r="K85">
            <v>0</v>
          </cell>
          <cell r="L85">
            <v>0</v>
          </cell>
          <cell r="M85">
            <v>0</v>
          </cell>
          <cell r="N85">
            <v>0</v>
          </cell>
          <cell r="O85">
            <v>0</v>
          </cell>
        </row>
        <row r="87">
          <cell r="A87" t="str">
            <v xml:space="preserve">    Keystone #1 (PL Share)</v>
          </cell>
          <cell r="C87">
            <v>69</v>
          </cell>
          <cell r="D87">
            <v>64</v>
          </cell>
          <cell r="E87">
            <v>69</v>
          </cell>
          <cell r="F87">
            <v>66</v>
          </cell>
          <cell r="G87">
            <v>69</v>
          </cell>
          <cell r="H87">
            <v>66</v>
          </cell>
          <cell r="I87">
            <v>69</v>
          </cell>
          <cell r="J87">
            <v>69</v>
          </cell>
          <cell r="K87">
            <v>66</v>
          </cell>
          <cell r="L87">
            <v>69</v>
          </cell>
          <cell r="M87">
            <v>66</v>
          </cell>
          <cell r="N87">
            <v>69</v>
          </cell>
          <cell r="O87">
            <v>811</v>
          </cell>
        </row>
        <row r="88">
          <cell r="A88" t="str">
            <v xml:space="preserve">    Keystone #2 (PL Share)</v>
          </cell>
          <cell r="C88">
            <v>69</v>
          </cell>
          <cell r="D88">
            <v>64</v>
          </cell>
          <cell r="E88">
            <v>69</v>
          </cell>
          <cell r="F88">
            <v>48.7</v>
          </cell>
          <cell r="G88">
            <v>0</v>
          </cell>
          <cell r="H88">
            <v>66</v>
          </cell>
          <cell r="I88">
            <v>69</v>
          </cell>
          <cell r="J88">
            <v>69</v>
          </cell>
          <cell r="K88">
            <v>66</v>
          </cell>
          <cell r="L88">
            <v>69</v>
          </cell>
          <cell r="M88">
            <v>66</v>
          </cell>
          <cell r="N88">
            <v>69</v>
          </cell>
          <cell r="O88">
            <v>725</v>
          </cell>
        </row>
        <row r="90">
          <cell r="A90" t="str">
            <v xml:space="preserve">        TOTAL</v>
          </cell>
          <cell r="C90">
            <v>138</v>
          </cell>
          <cell r="D90">
            <v>128</v>
          </cell>
          <cell r="E90">
            <v>138</v>
          </cell>
          <cell r="F90">
            <v>114.7</v>
          </cell>
          <cell r="G90">
            <v>69</v>
          </cell>
          <cell r="H90">
            <v>132</v>
          </cell>
          <cell r="I90">
            <v>138</v>
          </cell>
          <cell r="J90">
            <v>138</v>
          </cell>
          <cell r="K90">
            <v>132</v>
          </cell>
          <cell r="L90">
            <v>138</v>
          </cell>
          <cell r="M90">
            <v>132</v>
          </cell>
          <cell r="N90">
            <v>138</v>
          </cell>
          <cell r="O90">
            <v>1536</v>
          </cell>
        </row>
        <row r="92">
          <cell r="A92" t="str">
            <v xml:space="preserve">    Conemaugh #1 (PL Share)</v>
          </cell>
          <cell r="C92">
            <v>84.4</v>
          </cell>
          <cell r="D92">
            <v>78.900000000000006</v>
          </cell>
          <cell r="E92">
            <v>84.4</v>
          </cell>
          <cell r="F92">
            <v>81.599999999999994</v>
          </cell>
          <cell r="G92">
            <v>84.4</v>
          </cell>
          <cell r="H92">
            <v>81.599999999999994</v>
          </cell>
          <cell r="I92">
            <v>84.4</v>
          </cell>
          <cell r="J92">
            <v>84.4</v>
          </cell>
          <cell r="K92">
            <v>21.8</v>
          </cell>
          <cell r="L92">
            <v>0</v>
          </cell>
          <cell r="M92">
            <v>27.2</v>
          </cell>
          <cell r="N92">
            <v>84.4</v>
          </cell>
          <cell r="O92">
            <v>798</v>
          </cell>
        </row>
        <row r="93">
          <cell r="A93" t="str">
            <v xml:space="preserve">    Conemaugh #2 (PL Share)</v>
          </cell>
          <cell r="C93">
            <v>84.1</v>
          </cell>
          <cell r="D93">
            <v>78.900000000000006</v>
          </cell>
          <cell r="E93">
            <v>84.4</v>
          </cell>
          <cell r="F93">
            <v>81.599999999999994</v>
          </cell>
          <cell r="G93">
            <v>84.4</v>
          </cell>
          <cell r="H93">
            <v>81.599999999999994</v>
          </cell>
          <cell r="I93">
            <v>84.4</v>
          </cell>
          <cell r="J93">
            <v>84.4</v>
          </cell>
          <cell r="K93">
            <v>81.599999999999994</v>
          </cell>
          <cell r="L93">
            <v>84.4</v>
          </cell>
          <cell r="M93">
            <v>81.599999999999994</v>
          </cell>
          <cell r="N93">
            <v>64.5</v>
          </cell>
          <cell r="O93">
            <v>976</v>
          </cell>
        </row>
        <row r="95">
          <cell r="A95" t="str">
            <v xml:space="preserve">        TOTAL</v>
          </cell>
          <cell r="C95">
            <v>168.5</v>
          </cell>
          <cell r="D95">
            <v>157.80000000000001</v>
          </cell>
          <cell r="E95">
            <v>168.8</v>
          </cell>
          <cell r="F95">
            <v>163.19999999999999</v>
          </cell>
          <cell r="G95">
            <v>168.8</v>
          </cell>
          <cell r="H95">
            <v>163.19999999999999</v>
          </cell>
          <cell r="I95">
            <v>168.8</v>
          </cell>
          <cell r="J95">
            <v>168.8</v>
          </cell>
          <cell r="K95">
            <v>103.39999999999999</v>
          </cell>
          <cell r="L95">
            <v>84.4</v>
          </cell>
          <cell r="M95">
            <v>108.8</v>
          </cell>
          <cell r="N95">
            <v>148.9</v>
          </cell>
          <cell r="O95">
            <v>1774</v>
          </cell>
        </row>
        <row r="97">
          <cell r="A97" t="str">
            <v xml:space="preserve">    Montour #1</v>
          </cell>
          <cell r="C97">
            <v>399.8</v>
          </cell>
          <cell r="D97">
            <v>381.7</v>
          </cell>
          <cell r="E97">
            <v>385</v>
          </cell>
          <cell r="F97">
            <v>0</v>
          </cell>
          <cell r="G97">
            <v>121</v>
          </cell>
          <cell r="H97">
            <v>430</v>
          </cell>
          <cell r="I97">
            <v>466.8</v>
          </cell>
          <cell r="J97">
            <v>456.8</v>
          </cell>
          <cell r="K97">
            <v>385.3</v>
          </cell>
          <cell r="L97">
            <v>388</v>
          </cell>
          <cell r="M97">
            <v>288.8</v>
          </cell>
          <cell r="N97">
            <v>385.4</v>
          </cell>
          <cell r="O97">
            <v>4089</v>
          </cell>
        </row>
        <row r="98">
          <cell r="A98" t="str">
            <v xml:space="preserve">    Montour #2</v>
          </cell>
          <cell r="C98">
            <v>416.2</v>
          </cell>
          <cell r="D98">
            <v>385</v>
          </cell>
          <cell r="E98">
            <v>304</v>
          </cell>
          <cell r="F98">
            <v>395</v>
          </cell>
          <cell r="G98">
            <v>375</v>
          </cell>
          <cell r="H98">
            <v>430</v>
          </cell>
          <cell r="I98">
            <v>470.8</v>
          </cell>
          <cell r="J98">
            <v>459.6</v>
          </cell>
          <cell r="K98">
            <v>387.9</v>
          </cell>
          <cell r="L98">
            <v>298</v>
          </cell>
          <cell r="M98">
            <v>385</v>
          </cell>
          <cell r="N98">
            <v>404.5</v>
          </cell>
          <cell r="O98">
            <v>4711</v>
          </cell>
        </row>
        <row r="100">
          <cell r="A100" t="str">
            <v xml:space="preserve">        TOTAL</v>
          </cell>
          <cell r="C100">
            <v>816</v>
          </cell>
          <cell r="D100">
            <v>766.7</v>
          </cell>
          <cell r="E100">
            <v>689</v>
          </cell>
          <cell r="F100">
            <v>395</v>
          </cell>
          <cell r="G100">
            <v>496</v>
          </cell>
          <cell r="H100">
            <v>860</v>
          </cell>
          <cell r="I100">
            <v>937.6</v>
          </cell>
          <cell r="J100">
            <v>916.40000000000009</v>
          </cell>
          <cell r="K100">
            <v>773.2</v>
          </cell>
          <cell r="L100">
            <v>686</v>
          </cell>
          <cell r="M100">
            <v>673.8</v>
          </cell>
          <cell r="N100">
            <v>789.9</v>
          </cell>
          <cell r="O100">
            <v>8800</v>
          </cell>
        </row>
        <row r="101">
          <cell r="C101" t="str">
            <v xml:space="preserve"> =========</v>
          </cell>
          <cell r="D101" t="str">
            <v xml:space="preserve"> =========</v>
          </cell>
          <cell r="E101" t="str">
            <v xml:space="preserve"> =========</v>
          </cell>
          <cell r="F101" t="str">
            <v xml:space="preserve"> =========</v>
          </cell>
          <cell r="G101" t="str">
            <v xml:space="preserve"> =========</v>
          </cell>
          <cell r="H101" t="str">
            <v xml:space="preserve"> =========</v>
          </cell>
          <cell r="I101" t="str">
            <v xml:space="preserve"> =========</v>
          </cell>
          <cell r="J101" t="str">
            <v xml:space="preserve"> =========</v>
          </cell>
          <cell r="K101" t="str">
            <v xml:space="preserve"> =========</v>
          </cell>
          <cell r="L101" t="str">
            <v xml:space="preserve"> =========</v>
          </cell>
          <cell r="M101" t="str">
            <v xml:space="preserve"> =========</v>
          </cell>
          <cell r="N101" t="str">
            <v xml:space="preserve"> =========</v>
          </cell>
          <cell r="O101" t="str">
            <v xml:space="preserve"> =========</v>
          </cell>
        </row>
        <row r="102">
          <cell r="A102" t="str">
            <v xml:space="preserve"> TOTAL COAL FIRED</v>
          </cell>
          <cell r="C102">
            <v>2060.5</v>
          </cell>
          <cell r="D102">
            <v>1939.5</v>
          </cell>
          <cell r="E102">
            <v>1928.8</v>
          </cell>
          <cell r="F102">
            <v>1310.9</v>
          </cell>
          <cell r="G102">
            <v>1352.4</v>
          </cell>
          <cell r="H102">
            <v>2007.4</v>
          </cell>
          <cell r="I102">
            <v>2161.6999999999998</v>
          </cell>
          <cell r="J102">
            <v>2151.9</v>
          </cell>
          <cell r="K102">
            <v>1568.3</v>
          </cell>
          <cell r="L102">
            <v>1565.7</v>
          </cell>
          <cell r="M102">
            <v>1486.8999999999999</v>
          </cell>
          <cell r="N102">
            <v>1918.5</v>
          </cell>
          <cell r="O102">
            <v>29144</v>
          </cell>
        </row>
        <row r="104">
          <cell r="A104" t="str">
            <v xml:space="preserve">    Martins Creek #3</v>
          </cell>
          <cell r="C104">
            <v>47.9</v>
          </cell>
          <cell r="D104">
            <v>47.9</v>
          </cell>
          <cell r="E104">
            <v>17.399999999999999</v>
          </cell>
          <cell r="F104">
            <v>11.9</v>
          </cell>
          <cell r="G104">
            <v>36.6</v>
          </cell>
          <cell r="H104">
            <v>125.1</v>
          </cell>
          <cell r="I104">
            <v>200.2</v>
          </cell>
          <cell r="J104">
            <v>200.2</v>
          </cell>
          <cell r="K104">
            <v>73.2</v>
          </cell>
          <cell r="L104">
            <v>0</v>
          </cell>
          <cell r="M104">
            <v>17.399999999999999</v>
          </cell>
          <cell r="N104">
            <v>40.299999999999997</v>
          </cell>
          <cell r="O104">
            <v>818</v>
          </cell>
        </row>
        <row r="105">
          <cell r="A105" t="str">
            <v xml:space="preserve">    Martins Creek #4</v>
          </cell>
          <cell r="C105">
            <v>47.9</v>
          </cell>
          <cell r="D105">
            <v>47.9</v>
          </cell>
          <cell r="E105">
            <v>17.399999999999999</v>
          </cell>
          <cell r="F105">
            <v>11.9</v>
          </cell>
          <cell r="G105">
            <v>36.6</v>
          </cell>
          <cell r="H105">
            <v>125.1</v>
          </cell>
          <cell r="I105">
            <v>200.2</v>
          </cell>
          <cell r="J105">
            <v>200.2</v>
          </cell>
          <cell r="K105">
            <v>73.2</v>
          </cell>
          <cell r="L105">
            <v>32.299999999999997</v>
          </cell>
          <cell r="M105">
            <v>17.399999999999999</v>
          </cell>
          <cell r="N105">
            <v>40.299999999999997</v>
          </cell>
          <cell r="O105">
            <v>850</v>
          </cell>
        </row>
        <row r="107">
          <cell r="A107" t="str">
            <v xml:space="preserve"> TOTAL HEAVY OIL FIRED</v>
          </cell>
          <cell r="C107">
            <v>95.8</v>
          </cell>
          <cell r="D107">
            <v>95.8</v>
          </cell>
          <cell r="E107">
            <v>34.799999999999997</v>
          </cell>
          <cell r="F107">
            <v>23.8</v>
          </cell>
          <cell r="G107">
            <v>73.2</v>
          </cell>
          <cell r="H107">
            <v>250.2</v>
          </cell>
          <cell r="I107">
            <v>400.4</v>
          </cell>
          <cell r="J107">
            <v>400.4</v>
          </cell>
          <cell r="K107">
            <v>146.4</v>
          </cell>
          <cell r="L107">
            <v>32.299999999999997</v>
          </cell>
          <cell r="M107">
            <v>34.799999999999997</v>
          </cell>
          <cell r="N107">
            <v>80.599999999999994</v>
          </cell>
          <cell r="O107">
            <v>1668</v>
          </cell>
        </row>
        <row r="109">
          <cell r="A109" t="str">
            <v xml:space="preserve">    Susquehanna #1 (PL 90% Share)</v>
          </cell>
          <cell r="C109">
            <v>713.1</v>
          </cell>
          <cell r="D109">
            <v>644.1</v>
          </cell>
          <cell r="E109">
            <v>713.1</v>
          </cell>
          <cell r="F109">
            <v>690.1</v>
          </cell>
          <cell r="G109">
            <v>447.2</v>
          </cell>
          <cell r="H109">
            <v>690.1</v>
          </cell>
          <cell r="I109">
            <v>713.1</v>
          </cell>
          <cell r="J109">
            <v>713.1</v>
          </cell>
          <cell r="K109">
            <v>690.1</v>
          </cell>
          <cell r="L109">
            <v>713.1</v>
          </cell>
          <cell r="M109">
            <v>690.1</v>
          </cell>
          <cell r="N109">
            <v>713.1</v>
          </cell>
          <cell r="O109">
            <v>8130</v>
          </cell>
        </row>
        <row r="110">
          <cell r="A110" t="str">
            <v xml:space="preserve">    Susquehanna #2 (PL 90% Share)</v>
          </cell>
          <cell r="C110">
            <v>715</v>
          </cell>
          <cell r="D110">
            <v>636.79999999999995</v>
          </cell>
          <cell r="E110">
            <v>176.2</v>
          </cell>
          <cell r="F110">
            <v>41.4</v>
          </cell>
          <cell r="G110">
            <v>710.9</v>
          </cell>
          <cell r="H110">
            <v>698.8</v>
          </cell>
          <cell r="I110">
            <v>722.1</v>
          </cell>
          <cell r="J110">
            <v>722.1</v>
          </cell>
          <cell r="K110">
            <v>698.8</v>
          </cell>
          <cell r="L110">
            <v>722.1</v>
          </cell>
          <cell r="M110">
            <v>698.8</v>
          </cell>
          <cell r="N110">
            <v>722.1</v>
          </cell>
          <cell r="O110">
            <v>7265</v>
          </cell>
        </row>
        <row r="112">
          <cell r="A112" t="str">
            <v xml:space="preserve"> TOTAL PL SHARE NUCLEAR</v>
          </cell>
          <cell r="C112">
            <v>1428.1</v>
          </cell>
          <cell r="D112">
            <v>1280.9000000000001</v>
          </cell>
          <cell r="E112">
            <v>889.3</v>
          </cell>
          <cell r="F112">
            <v>731.5</v>
          </cell>
          <cell r="G112">
            <v>1158.0999999999999</v>
          </cell>
          <cell r="H112">
            <v>1388.9</v>
          </cell>
          <cell r="I112">
            <v>1435.2</v>
          </cell>
          <cell r="J112">
            <v>1435.2</v>
          </cell>
          <cell r="K112">
            <v>1388.9</v>
          </cell>
          <cell r="L112">
            <v>1435.2</v>
          </cell>
          <cell r="M112">
            <v>1388.9</v>
          </cell>
          <cell r="N112">
            <v>1435.2</v>
          </cell>
          <cell r="O112">
            <v>15395</v>
          </cell>
        </row>
        <row r="114">
          <cell r="A114" t="str">
            <v xml:space="preserve"> COMBUSTION TURBINES</v>
          </cell>
          <cell r="C114">
            <v>0.5</v>
          </cell>
          <cell r="D114">
            <v>0.9</v>
          </cell>
          <cell r="E114">
            <v>0.1</v>
          </cell>
          <cell r="F114">
            <v>0.2</v>
          </cell>
          <cell r="G114">
            <v>0.5</v>
          </cell>
          <cell r="H114">
            <v>0.5</v>
          </cell>
          <cell r="I114">
            <v>5</v>
          </cell>
          <cell r="J114">
            <v>1.6</v>
          </cell>
          <cell r="K114">
            <v>2.4</v>
          </cell>
          <cell r="L114">
            <v>0.2</v>
          </cell>
          <cell r="M114">
            <v>0.2</v>
          </cell>
          <cell r="N114">
            <v>0.2</v>
          </cell>
          <cell r="O114">
            <v>12</v>
          </cell>
        </row>
        <row r="115">
          <cell r="A115" t="str">
            <v xml:space="preserve"> </v>
          </cell>
        </row>
        <row r="116">
          <cell r="A116" t="str">
            <v xml:space="preserve"> DIESELS</v>
          </cell>
          <cell r="C116">
            <v>0.1</v>
          </cell>
          <cell r="D116">
            <v>0.1</v>
          </cell>
          <cell r="E116">
            <v>0.1</v>
          </cell>
          <cell r="F116">
            <v>0.1</v>
          </cell>
          <cell r="G116">
            <v>0.2</v>
          </cell>
          <cell r="H116">
            <v>0.2</v>
          </cell>
          <cell r="I116">
            <v>0.1</v>
          </cell>
          <cell r="J116">
            <v>0.1</v>
          </cell>
          <cell r="K116">
            <v>0.1</v>
          </cell>
          <cell r="L116">
            <v>0.1</v>
          </cell>
          <cell r="M116">
            <v>0.1</v>
          </cell>
          <cell r="N116">
            <v>0.1</v>
          </cell>
          <cell r="O116">
            <v>1</v>
          </cell>
        </row>
        <row r="118">
          <cell r="A118" t="str">
            <v xml:space="preserve">    Holtwood Hydro</v>
          </cell>
          <cell r="C118">
            <v>53</v>
          </cell>
          <cell r="D118">
            <v>52</v>
          </cell>
          <cell r="E118">
            <v>70</v>
          </cell>
          <cell r="F118">
            <v>67</v>
          </cell>
          <cell r="G118">
            <v>65</v>
          </cell>
          <cell r="H118">
            <v>48</v>
          </cell>
          <cell r="I118">
            <v>36</v>
          </cell>
          <cell r="J118">
            <v>28</v>
          </cell>
          <cell r="K118">
            <v>25.3</v>
          </cell>
          <cell r="L118">
            <v>31</v>
          </cell>
          <cell r="M118">
            <v>45</v>
          </cell>
          <cell r="N118">
            <v>54</v>
          </cell>
          <cell r="O118">
            <v>574</v>
          </cell>
        </row>
        <row r="119">
          <cell r="A119" t="str">
            <v xml:space="preserve">    Wallenpaupack</v>
          </cell>
          <cell r="C119">
            <v>8.1999999999999993</v>
          </cell>
          <cell r="D119">
            <v>7.4</v>
          </cell>
          <cell r="E119">
            <v>7.3</v>
          </cell>
          <cell r="F119">
            <v>8.3000000000000007</v>
          </cell>
          <cell r="G119">
            <v>6.2</v>
          </cell>
          <cell r="H119">
            <v>6.7</v>
          </cell>
          <cell r="I119">
            <v>6.3</v>
          </cell>
          <cell r="J119">
            <v>5.7</v>
          </cell>
          <cell r="K119">
            <v>5.9</v>
          </cell>
          <cell r="L119">
            <v>5.0999999999999996</v>
          </cell>
          <cell r="M119">
            <v>4.7</v>
          </cell>
          <cell r="N119">
            <v>6.6</v>
          </cell>
          <cell r="O119">
            <v>78</v>
          </cell>
        </row>
        <row r="121">
          <cell r="A121" t="str">
            <v xml:space="preserve"> TOTAL HYDRO</v>
          </cell>
          <cell r="C121">
            <v>61.2</v>
          </cell>
          <cell r="D121">
            <v>59.4</v>
          </cell>
          <cell r="E121">
            <v>77.3</v>
          </cell>
          <cell r="F121">
            <v>75.3</v>
          </cell>
          <cell r="G121">
            <v>71.2</v>
          </cell>
          <cell r="H121">
            <v>54.7</v>
          </cell>
          <cell r="I121">
            <v>42.3</v>
          </cell>
          <cell r="J121">
            <v>33.700000000000003</v>
          </cell>
          <cell r="K121">
            <v>31.200000000000003</v>
          </cell>
          <cell r="L121">
            <v>36.1</v>
          </cell>
          <cell r="M121">
            <v>49.7</v>
          </cell>
          <cell r="N121">
            <v>60.6</v>
          </cell>
          <cell r="O121">
            <v>652</v>
          </cell>
        </row>
        <row r="122">
          <cell r="C122" t="str">
            <v xml:space="preserve"> =========</v>
          </cell>
          <cell r="D122" t="str">
            <v xml:space="preserve"> =========</v>
          </cell>
          <cell r="E122" t="str">
            <v xml:space="preserve"> =========</v>
          </cell>
          <cell r="F122" t="str">
            <v xml:space="preserve"> =========</v>
          </cell>
          <cell r="G122" t="str">
            <v xml:space="preserve"> =========</v>
          </cell>
          <cell r="H122" t="str">
            <v xml:space="preserve"> =========</v>
          </cell>
          <cell r="I122" t="str">
            <v xml:space="preserve"> =========</v>
          </cell>
          <cell r="J122" t="str">
            <v xml:space="preserve"> =========</v>
          </cell>
          <cell r="K122" t="str">
            <v xml:space="preserve"> =========</v>
          </cell>
          <cell r="L122" t="str">
            <v xml:space="preserve"> =========</v>
          </cell>
          <cell r="M122" t="str">
            <v xml:space="preserve"> =========</v>
          </cell>
          <cell r="N122" t="str">
            <v xml:space="preserve"> =========</v>
          </cell>
          <cell r="O122" t="str">
            <v xml:space="preserve"> =========</v>
          </cell>
        </row>
        <row r="123">
          <cell r="A123" t="str">
            <v>TOTAL PP&amp;L GENERATION</v>
          </cell>
          <cell r="C123">
            <v>3646.2</v>
          </cell>
          <cell r="D123">
            <v>3376.6</v>
          </cell>
          <cell r="E123">
            <v>2930.3999999999996</v>
          </cell>
          <cell r="F123">
            <v>2141.7999999999997</v>
          </cell>
          <cell r="G123">
            <v>2655.5999999999995</v>
          </cell>
          <cell r="H123">
            <v>3701.8999999999996</v>
          </cell>
          <cell r="I123">
            <v>4044.7000000000003</v>
          </cell>
          <cell r="J123">
            <v>4022.8999999999996</v>
          </cell>
          <cell r="K123">
            <v>3137.3</v>
          </cell>
          <cell r="L123">
            <v>3069.5999999999995</v>
          </cell>
          <cell r="M123">
            <v>2960.6</v>
          </cell>
          <cell r="N123">
            <v>3495.2</v>
          </cell>
          <cell r="O123">
            <v>46872</v>
          </cell>
        </row>
        <row r="130">
          <cell r="F130" t="str">
            <v>TWO-PARTY SALES</v>
          </cell>
          <cell r="L130" t="str">
            <v>CASE:2001 FORECAST</v>
          </cell>
          <cell r="P130" t="str">
            <v>3</v>
          </cell>
        </row>
        <row r="131">
          <cell r="L131">
            <v>36851</v>
          </cell>
        </row>
        <row r="133">
          <cell r="A133" t="str">
            <v xml:space="preserve">                                 </v>
          </cell>
        </row>
        <row r="134">
          <cell r="A134" t="str">
            <v xml:space="preserve">                                    </v>
          </cell>
          <cell r="C134" t="str">
            <v>JANUARY</v>
          </cell>
          <cell r="D134" t="str">
            <v>FEBRUARY</v>
          </cell>
          <cell r="E134" t="str">
            <v>MARCH</v>
          </cell>
          <cell r="F134" t="str">
            <v>APRIL</v>
          </cell>
          <cell r="G134" t="str">
            <v>MAY</v>
          </cell>
          <cell r="H134" t="str">
            <v>JUNE</v>
          </cell>
          <cell r="I134" t="str">
            <v>JULY</v>
          </cell>
          <cell r="J134" t="str">
            <v>AUGUST</v>
          </cell>
          <cell r="K134" t="str">
            <v>SEPTEMBER</v>
          </cell>
          <cell r="L134" t="str">
            <v>OCTOBER</v>
          </cell>
          <cell r="M134" t="str">
            <v>NOVEMBER</v>
          </cell>
          <cell r="N134" t="str">
            <v>DECEMBER</v>
          </cell>
          <cell r="O134" t="str">
            <v>TOTAL</v>
          </cell>
        </row>
        <row r="136">
          <cell r="A136" t="str">
            <v xml:space="preserve">    Brunner Is. #1</v>
          </cell>
          <cell r="C136">
            <v>0</v>
          </cell>
          <cell r="D136">
            <v>0</v>
          </cell>
          <cell r="E136">
            <v>0</v>
          </cell>
          <cell r="F136">
            <v>0</v>
          </cell>
          <cell r="G136">
            <v>0</v>
          </cell>
          <cell r="H136">
            <v>0</v>
          </cell>
          <cell r="I136">
            <v>0</v>
          </cell>
          <cell r="J136">
            <v>0</v>
          </cell>
          <cell r="K136">
            <v>0</v>
          </cell>
          <cell r="L136">
            <v>0</v>
          </cell>
          <cell r="M136">
            <v>0</v>
          </cell>
          <cell r="N136">
            <v>0</v>
          </cell>
          <cell r="O136">
            <v>0</v>
          </cell>
        </row>
        <row r="137">
          <cell r="A137" t="str">
            <v xml:space="preserve">    Brunner Is. #2</v>
          </cell>
          <cell r="C137">
            <v>0</v>
          </cell>
          <cell r="D137">
            <v>0</v>
          </cell>
          <cell r="E137">
            <v>0</v>
          </cell>
          <cell r="F137">
            <v>0</v>
          </cell>
          <cell r="G137">
            <v>0</v>
          </cell>
          <cell r="H137">
            <v>0</v>
          </cell>
          <cell r="I137">
            <v>0</v>
          </cell>
          <cell r="J137">
            <v>0</v>
          </cell>
          <cell r="K137">
            <v>0</v>
          </cell>
          <cell r="L137">
            <v>0</v>
          </cell>
          <cell r="M137">
            <v>0</v>
          </cell>
          <cell r="N137">
            <v>0</v>
          </cell>
          <cell r="O137">
            <v>0</v>
          </cell>
        </row>
        <row r="138">
          <cell r="A138" t="str">
            <v xml:space="preserve">    Brunner Is. #3</v>
          </cell>
          <cell r="C138">
            <v>0</v>
          </cell>
          <cell r="D138">
            <v>0</v>
          </cell>
          <cell r="E138">
            <v>0</v>
          </cell>
          <cell r="F138">
            <v>0</v>
          </cell>
          <cell r="G138">
            <v>0</v>
          </cell>
          <cell r="H138">
            <v>0</v>
          </cell>
          <cell r="I138">
            <v>0</v>
          </cell>
          <cell r="J138">
            <v>0</v>
          </cell>
          <cell r="K138">
            <v>0</v>
          </cell>
          <cell r="L138">
            <v>0</v>
          </cell>
          <cell r="M138">
            <v>0</v>
          </cell>
          <cell r="N138">
            <v>0</v>
          </cell>
          <cell r="O138">
            <v>0</v>
          </cell>
        </row>
        <row r="140">
          <cell r="A140" t="str">
            <v xml:space="preserve">        TOTAL</v>
          </cell>
          <cell r="C140">
            <v>0</v>
          </cell>
          <cell r="D140">
            <v>0</v>
          </cell>
          <cell r="E140">
            <v>0</v>
          </cell>
          <cell r="F140">
            <v>0</v>
          </cell>
          <cell r="G140">
            <v>0</v>
          </cell>
          <cell r="H140">
            <v>0</v>
          </cell>
          <cell r="I140">
            <v>0</v>
          </cell>
          <cell r="J140">
            <v>0</v>
          </cell>
          <cell r="K140">
            <v>0</v>
          </cell>
          <cell r="L140">
            <v>0</v>
          </cell>
          <cell r="M140">
            <v>0</v>
          </cell>
          <cell r="N140">
            <v>0</v>
          </cell>
          <cell r="O140">
            <v>0</v>
          </cell>
        </row>
        <row r="142">
          <cell r="A142" t="str">
            <v xml:space="preserve">    Martins Creek #1</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A143" t="str">
            <v xml:space="preserve">    Martins Creek #2</v>
          </cell>
          <cell r="C143">
            <v>0</v>
          </cell>
          <cell r="D143">
            <v>0</v>
          </cell>
          <cell r="E143">
            <v>0</v>
          </cell>
          <cell r="F143">
            <v>0</v>
          </cell>
          <cell r="G143">
            <v>0</v>
          </cell>
          <cell r="H143">
            <v>0</v>
          </cell>
          <cell r="I143">
            <v>0</v>
          </cell>
          <cell r="J143">
            <v>0</v>
          </cell>
          <cell r="K143">
            <v>0</v>
          </cell>
          <cell r="L143">
            <v>0</v>
          </cell>
          <cell r="M143">
            <v>0</v>
          </cell>
          <cell r="N143">
            <v>0</v>
          </cell>
          <cell r="O143">
            <v>0</v>
          </cell>
        </row>
        <row r="145">
          <cell r="A145" t="str">
            <v xml:space="preserve">        TOTAL</v>
          </cell>
          <cell r="C145">
            <v>0</v>
          </cell>
          <cell r="D145">
            <v>0</v>
          </cell>
          <cell r="E145">
            <v>0</v>
          </cell>
          <cell r="F145">
            <v>0</v>
          </cell>
          <cell r="G145">
            <v>0</v>
          </cell>
          <cell r="H145">
            <v>0</v>
          </cell>
          <cell r="I145">
            <v>0</v>
          </cell>
          <cell r="J145">
            <v>0</v>
          </cell>
          <cell r="K145">
            <v>0</v>
          </cell>
          <cell r="L145">
            <v>0</v>
          </cell>
          <cell r="M145">
            <v>0</v>
          </cell>
          <cell r="N145">
            <v>0</v>
          </cell>
          <cell r="O145">
            <v>0</v>
          </cell>
        </row>
        <row r="147">
          <cell r="A147" t="str">
            <v xml:space="preserve">    Sunbury #1-2</v>
          </cell>
          <cell r="C147">
            <v>0</v>
          </cell>
          <cell r="D147">
            <v>0</v>
          </cell>
          <cell r="E147">
            <v>0</v>
          </cell>
          <cell r="F147">
            <v>0</v>
          </cell>
          <cell r="G147">
            <v>0</v>
          </cell>
          <cell r="H147">
            <v>0</v>
          </cell>
          <cell r="I147">
            <v>0</v>
          </cell>
          <cell r="J147">
            <v>0</v>
          </cell>
          <cell r="K147">
            <v>0</v>
          </cell>
          <cell r="L147">
            <v>0</v>
          </cell>
          <cell r="M147">
            <v>0</v>
          </cell>
          <cell r="N147">
            <v>0</v>
          </cell>
          <cell r="O147">
            <v>0</v>
          </cell>
        </row>
        <row r="148">
          <cell r="A148" t="str">
            <v xml:space="preserve">    Sunbury #3</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A149" t="str">
            <v xml:space="preserve">    Sunbury #4</v>
          </cell>
          <cell r="C149">
            <v>0</v>
          </cell>
          <cell r="D149">
            <v>0</v>
          </cell>
          <cell r="E149">
            <v>0</v>
          </cell>
          <cell r="F149">
            <v>0</v>
          </cell>
          <cell r="G149">
            <v>0</v>
          </cell>
          <cell r="H149">
            <v>0</v>
          </cell>
          <cell r="I149">
            <v>0</v>
          </cell>
          <cell r="J149">
            <v>0</v>
          </cell>
          <cell r="K149">
            <v>0</v>
          </cell>
          <cell r="L149">
            <v>0</v>
          </cell>
          <cell r="M149">
            <v>0</v>
          </cell>
          <cell r="N149">
            <v>0</v>
          </cell>
          <cell r="O149">
            <v>0</v>
          </cell>
        </row>
        <row r="151">
          <cell r="A151" t="str">
            <v xml:space="preserve">        TOTAL</v>
          </cell>
          <cell r="C151">
            <v>0</v>
          </cell>
          <cell r="D151">
            <v>0</v>
          </cell>
          <cell r="E151">
            <v>0</v>
          </cell>
          <cell r="F151">
            <v>0</v>
          </cell>
          <cell r="G151">
            <v>0</v>
          </cell>
          <cell r="H151">
            <v>0</v>
          </cell>
          <cell r="I151">
            <v>0</v>
          </cell>
          <cell r="J151">
            <v>0</v>
          </cell>
          <cell r="K151">
            <v>0</v>
          </cell>
          <cell r="L151">
            <v>0</v>
          </cell>
          <cell r="M151">
            <v>0</v>
          </cell>
          <cell r="N151">
            <v>0</v>
          </cell>
          <cell r="O151">
            <v>0</v>
          </cell>
        </row>
        <row r="153">
          <cell r="A153" t="str">
            <v xml:space="preserve">    Holtwood #17</v>
          </cell>
          <cell r="C153">
            <v>0</v>
          </cell>
          <cell r="D153">
            <v>0</v>
          </cell>
          <cell r="E153">
            <v>0</v>
          </cell>
          <cell r="F153">
            <v>0</v>
          </cell>
          <cell r="G153">
            <v>0</v>
          </cell>
          <cell r="H153">
            <v>0</v>
          </cell>
          <cell r="I153">
            <v>0</v>
          </cell>
          <cell r="J153">
            <v>0</v>
          </cell>
          <cell r="K153">
            <v>0</v>
          </cell>
          <cell r="L153">
            <v>0</v>
          </cell>
          <cell r="M153">
            <v>0</v>
          </cell>
          <cell r="N153">
            <v>0</v>
          </cell>
          <cell r="O153">
            <v>0</v>
          </cell>
        </row>
        <row r="155">
          <cell r="A155" t="str">
            <v xml:space="preserve">    Keystone #1 (PL Share)</v>
          </cell>
          <cell r="C155">
            <v>0</v>
          </cell>
          <cell r="D155">
            <v>0</v>
          </cell>
          <cell r="E155">
            <v>0</v>
          </cell>
          <cell r="F155">
            <v>0</v>
          </cell>
          <cell r="G155">
            <v>0</v>
          </cell>
          <cell r="H155">
            <v>0</v>
          </cell>
          <cell r="I155">
            <v>0</v>
          </cell>
          <cell r="J155">
            <v>0</v>
          </cell>
          <cell r="K155">
            <v>0</v>
          </cell>
          <cell r="L155">
            <v>0</v>
          </cell>
          <cell r="M155">
            <v>0</v>
          </cell>
          <cell r="N155">
            <v>0</v>
          </cell>
          <cell r="O155">
            <v>0</v>
          </cell>
        </row>
        <row r="156">
          <cell r="A156" t="str">
            <v xml:space="preserve">    Keystone #2 (PL Share)</v>
          </cell>
          <cell r="C156">
            <v>0</v>
          </cell>
          <cell r="D156">
            <v>0</v>
          </cell>
          <cell r="E156">
            <v>0</v>
          </cell>
          <cell r="F156">
            <v>0</v>
          </cell>
          <cell r="G156">
            <v>0</v>
          </cell>
          <cell r="H156">
            <v>0</v>
          </cell>
          <cell r="I156">
            <v>0</v>
          </cell>
          <cell r="J156">
            <v>0</v>
          </cell>
          <cell r="K156">
            <v>0</v>
          </cell>
          <cell r="L156">
            <v>0</v>
          </cell>
          <cell r="M156">
            <v>0</v>
          </cell>
          <cell r="N156">
            <v>0</v>
          </cell>
          <cell r="O156">
            <v>0</v>
          </cell>
        </row>
        <row r="158">
          <cell r="A158" t="str">
            <v xml:space="preserve">        TOTAL</v>
          </cell>
          <cell r="C158">
            <v>0</v>
          </cell>
          <cell r="D158">
            <v>0</v>
          </cell>
          <cell r="E158">
            <v>0</v>
          </cell>
          <cell r="F158">
            <v>0</v>
          </cell>
          <cell r="G158">
            <v>0</v>
          </cell>
          <cell r="H158">
            <v>0</v>
          </cell>
          <cell r="I158">
            <v>0</v>
          </cell>
          <cell r="J158">
            <v>0</v>
          </cell>
          <cell r="K158">
            <v>0</v>
          </cell>
          <cell r="L158">
            <v>0</v>
          </cell>
          <cell r="M158">
            <v>0</v>
          </cell>
          <cell r="N158">
            <v>0</v>
          </cell>
          <cell r="O158">
            <v>0</v>
          </cell>
        </row>
        <row r="160">
          <cell r="A160" t="str">
            <v xml:space="preserve">    Conemaugh #1 (PL Share)</v>
          </cell>
          <cell r="C160">
            <v>0</v>
          </cell>
          <cell r="D160">
            <v>0</v>
          </cell>
          <cell r="E160">
            <v>0</v>
          </cell>
          <cell r="F160">
            <v>0</v>
          </cell>
          <cell r="G160">
            <v>0</v>
          </cell>
          <cell r="H160">
            <v>0</v>
          </cell>
          <cell r="I160">
            <v>0</v>
          </cell>
          <cell r="J160">
            <v>0</v>
          </cell>
          <cell r="K160">
            <v>0</v>
          </cell>
          <cell r="L160">
            <v>0</v>
          </cell>
          <cell r="M160">
            <v>0</v>
          </cell>
          <cell r="N160">
            <v>0</v>
          </cell>
          <cell r="O160">
            <v>0</v>
          </cell>
        </row>
        <row r="161">
          <cell r="A161" t="str">
            <v xml:space="preserve">    Conemaugh #2 (PL Share)</v>
          </cell>
          <cell r="C161">
            <v>0</v>
          </cell>
          <cell r="D161">
            <v>0</v>
          </cell>
          <cell r="E161">
            <v>0</v>
          </cell>
          <cell r="F161">
            <v>0</v>
          </cell>
          <cell r="G161">
            <v>0</v>
          </cell>
          <cell r="H161">
            <v>0</v>
          </cell>
          <cell r="I161">
            <v>0</v>
          </cell>
          <cell r="J161">
            <v>0</v>
          </cell>
          <cell r="K161">
            <v>0</v>
          </cell>
          <cell r="L161">
            <v>0</v>
          </cell>
          <cell r="M161">
            <v>0</v>
          </cell>
          <cell r="N161">
            <v>0</v>
          </cell>
          <cell r="O161">
            <v>0</v>
          </cell>
        </row>
        <row r="163">
          <cell r="A163" t="str">
            <v xml:space="preserve">        TOTAL</v>
          </cell>
          <cell r="C163">
            <v>0</v>
          </cell>
          <cell r="D163">
            <v>0</v>
          </cell>
          <cell r="E163">
            <v>0</v>
          </cell>
          <cell r="F163">
            <v>0</v>
          </cell>
          <cell r="G163">
            <v>0</v>
          </cell>
          <cell r="H163">
            <v>0</v>
          </cell>
          <cell r="I163">
            <v>0</v>
          </cell>
          <cell r="J163">
            <v>0</v>
          </cell>
          <cell r="K163">
            <v>0</v>
          </cell>
          <cell r="L163">
            <v>0</v>
          </cell>
          <cell r="M163">
            <v>0</v>
          </cell>
          <cell r="N163">
            <v>0</v>
          </cell>
          <cell r="O163">
            <v>0</v>
          </cell>
        </row>
        <row r="165">
          <cell r="A165" t="str">
            <v xml:space="preserve">    Montour #1</v>
          </cell>
          <cell r="C165">
            <v>0</v>
          </cell>
          <cell r="D165">
            <v>0</v>
          </cell>
          <cell r="E165">
            <v>0</v>
          </cell>
          <cell r="F165">
            <v>0</v>
          </cell>
          <cell r="G165">
            <v>0</v>
          </cell>
          <cell r="H165">
            <v>0</v>
          </cell>
          <cell r="I165">
            <v>0</v>
          </cell>
          <cell r="J165">
            <v>0</v>
          </cell>
          <cell r="K165">
            <v>0</v>
          </cell>
          <cell r="L165">
            <v>0</v>
          </cell>
          <cell r="M165">
            <v>0</v>
          </cell>
          <cell r="N165">
            <v>0</v>
          </cell>
          <cell r="O165">
            <v>0</v>
          </cell>
        </row>
        <row r="166">
          <cell r="A166" t="str">
            <v xml:space="preserve">    Montour #2</v>
          </cell>
          <cell r="C166">
            <v>0</v>
          </cell>
          <cell r="D166">
            <v>0</v>
          </cell>
          <cell r="E166">
            <v>0</v>
          </cell>
          <cell r="F166">
            <v>0</v>
          </cell>
          <cell r="G166">
            <v>0</v>
          </cell>
          <cell r="H166">
            <v>0</v>
          </cell>
          <cell r="I166">
            <v>0</v>
          </cell>
          <cell r="J166">
            <v>0</v>
          </cell>
          <cell r="K166">
            <v>0</v>
          </cell>
          <cell r="L166">
            <v>0</v>
          </cell>
          <cell r="M166">
            <v>0</v>
          </cell>
          <cell r="N166">
            <v>0</v>
          </cell>
          <cell r="O166">
            <v>0</v>
          </cell>
        </row>
        <row r="168">
          <cell r="A168" t="str">
            <v xml:space="preserve">        TOTAL</v>
          </cell>
          <cell r="C168">
            <v>0</v>
          </cell>
          <cell r="D168">
            <v>0</v>
          </cell>
          <cell r="E168">
            <v>0</v>
          </cell>
          <cell r="F168">
            <v>0</v>
          </cell>
          <cell r="G168">
            <v>0</v>
          </cell>
          <cell r="H168">
            <v>0</v>
          </cell>
          <cell r="I168">
            <v>0</v>
          </cell>
          <cell r="J168">
            <v>0</v>
          </cell>
          <cell r="K168">
            <v>0</v>
          </cell>
          <cell r="L168">
            <v>0</v>
          </cell>
          <cell r="M168">
            <v>0</v>
          </cell>
          <cell r="N168">
            <v>0</v>
          </cell>
          <cell r="O168">
            <v>0</v>
          </cell>
        </row>
        <row r="169">
          <cell r="C169" t="str">
            <v xml:space="preserve"> =========</v>
          </cell>
          <cell r="D169" t="str">
            <v xml:space="preserve"> =========</v>
          </cell>
          <cell r="E169" t="str">
            <v xml:space="preserve"> =========</v>
          </cell>
          <cell r="F169" t="str">
            <v xml:space="preserve"> =========</v>
          </cell>
          <cell r="G169" t="str">
            <v xml:space="preserve"> =========</v>
          </cell>
          <cell r="H169" t="str">
            <v xml:space="preserve"> =========</v>
          </cell>
          <cell r="I169" t="str">
            <v xml:space="preserve"> =========</v>
          </cell>
          <cell r="J169" t="str">
            <v xml:space="preserve"> =========</v>
          </cell>
          <cell r="K169" t="str">
            <v xml:space="preserve"> =========</v>
          </cell>
          <cell r="L169" t="str">
            <v xml:space="preserve"> =========</v>
          </cell>
          <cell r="M169" t="str">
            <v xml:space="preserve"> =========</v>
          </cell>
          <cell r="N169" t="str">
            <v xml:space="preserve"> =========</v>
          </cell>
          <cell r="O169" t="str">
            <v xml:space="preserve"> =========</v>
          </cell>
        </row>
        <row r="170">
          <cell r="A170" t="str">
            <v xml:space="preserve"> TOTAL UNLOADED SALES</v>
          </cell>
          <cell r="C170">
            <v>0</v>
          </cell>
          <cell r="D170">
            <v>0</v>
          </cell>
          <cell r="E170">
            <v>0</v>
          </cell>
          <cell r="F170">
            <v>0</v>
          </cell>
          <cell r="G170">
            <v>0</v>
          </cell>
          <cell r="H170">
            <v>0</v>
          </cell>
          <cell r="I170">
            <v>0</v>
          </cell>
          <cell r="J170">
            <v>0</v>
          </cell>
          <cell r="K170">
            <v>0</v>
          </cell>
          <cell r="L170">
            <v>0</v>
          </cell>
          <cell r="M170">
            <v>0</v>
          </cell>
          <cell r="N170">
            <v>0</v>
          </cell>
          <cell r="O170">
            <v>0</v>
          </cell>
        </row>
        <row r="172">
          <cell r="C172" t="str">
            <v>These Bilateral sales come from the "twoparty by region" worksheet.</v>
          </cell>
        </row>
        <row r="173">
          <cell r="A173" t="str">
            <v xml:space="preserve">  Forecasted Two-party Sales</v>
          </cell>
          <cell r="C173">
            <v>2777.4303711799671</v>
          </cell>
          <cell r="D173">
            <v>2256.8887812305543</v>
          </cell>
          <cell r="E173">
            <v>2925.6782031233347</v>
          </cell>
          <cell r="F173">
            <v>2759.7924305566653</v>
          </cell>
          <cell r="G173">
            <v>3260.3783543079885</v>
          </cell>
          <cell r="H173">
            <v>4048.867339416699</v>
          </cell>
          <cell r="I173">
            <v>4931.6930868202444</v>
          </cell>
          <cell r="J173">
            <v>4779.7051982400199</v>
          </cell>
          <cell r="K173">
            <v>3448.0084327590603</v>
          </cell>
          <cell r="L173">
            <v>2647.4139125659799</v>
          </cell>
          <cell r="M173">
            <v>2066.3050553543999</v>
          </cell>
          <cell r="N173">
            <v>2937.4045029406398</v>
          </cell>
          <cell r="O173">
            <v>38840</v>
          </cell>
        </row>
        <row r="174">
          <cell r="A174" t="str">
            <v xml:space="preserve">     Percent Unloaded</v>
          </cell>
          <cell r="B174">
            <v>0</v>
          </cell>
        </row>
        <row r="175">
          <cell r="A175" t="str">
            <v xml:space="preserve">     Percent Loaded</v>
          </cell>
          <cell r="B175">
            <v>1</v>
          </cell>
        </row>
        <row r="177">
          <cell r="A177" t="str">
            <v xml:space="preserve">  PUC Customers Get</v>
          </cell>
        </row>
        <row r="179">
          <cell r="A179" t="str">
            <v xml:space="preserve">     Loaded Sales</v>
          </cell>
          <cell r="C179">
            <v>2777.4303711799671</v>
          </cell>
          <cell r="D179">
            <v>2256.8887812305543</v>
          </cell>
          <cell r="E179">
            <v>2925.6782031233347</v>
          </cell>
          <cell r="F179">
            <v>2759.7924305566653</v>
          </cell>
          <cell r="G179">
            <v>3260.3783543079885</v>
          </cell>
          <cell r="H179">
            <v>4048.867339416699</v>
          </cell>
          <cell r="I179">
            <v>4931.6930868202444</v>
          </cell>
          <cell r="J179">
            <v>4779.7051982400199</v>
          </cell>
          <cell r="K179">
            <v>3448.0084327590603</v>
          </cell>
          <cell r="L179">
            <v>2647.4139125659799</v>
          </cell>
          <cell r="M179">
            <v>2066.3050553543999</v>
          </cell>
          <cell r="N179">
            <v>2937.4045029406398</v>
          </cell>
          <cell r="O179">
            <v>38840</v>
          </cell>
        </row>
        <row r="180">
          <cell r="A180" t="str">
            <v xml:space="preserve">     Unloaded Sales</v>
          </cell>
          <cell r="C180">
            <v>0</v>
          </cell>
          <cell r="D180">
            <v>0</v>
          </cell>
          <cell r="E180">
            <v>0</v>
          </cell>
          <cell r="F180">
            <v>0</v>
          </cell>
          <cell r="G180">
            <v>0</v>
          </cell>
          <cell r="H180">
            <v>0</v>
          </cell>
          <cell r="I180">
            <v>0</v>
          </cell>
          <cell r="J180">
            <v>0</v>
          </cell>
          <cell r="K180">
            <v>0</v>
          </cell>
          <cell r="L180">
            <v>0</v>
          </cell>
          <cell r="M180">
            <v>0</v>
          </cell>
          <cell r="N180">
            <v>0</v>
          </cell>
          <cell r="O180">
            <v>0</v>
          </cell>
        </row>
        <row r="182">
          <cell r="A182" t="str">
            <v xml:space="preserve">  Promod M Ck Surplus Energy</v>
          </cell>
          <cell r="C182">
            <v>64.009</v>
          </cell>
          <cell r="D182">
            <v>18.29</v>
          </cell>
          <cell r="E182">
            <v>61.846999999999994</v>
          </cell>
          <cell r="F182">
            <v>68.097999999999999</v>
          </cell>
          <cell r="G182">
            <v>129.10899999999998</v>
          </cell>
          <cell r="H182">
            <v>83.144999999999996</v>
          </cell>
          <cell r="I182">
            <v>85.72399999999999</v>
          </cell>
          <cell r="J182">
            <v>48.690000000000005</v>
          </cell>
          <cell r="K182">
            <v>41.704999999999998</v>
          </cell>
          <cell r="L182">
            <v>36.902999999999999</v>
          </cell>
          <cell r="M182">
            <v>96.311999999999998</v>
          </cell>
          <cell r="N182">
            <v>67.834000000000003</v>
          </cell>
          <cell r="O182">
            <v>802</v>
          </cell>
        </row>
        <row r="183">
          <cell r="A183" t="str">
            <v xml:space="preserve">  Other Coal Units Surplus Energy</v>
          </cell>
          <cell r="C183">
            <v>241.83699999999999</v>
          </cell>
          <cell r="D183">
            <v>98.578999999999994</v>
          </cell>
          <cell r="E183">
            <v>208.161</v>
          </cell>
          <cell r="F183">
            <v>157.755</v>
          </cell>
          <cell r="G183">
            <v>393.96</v>
          </cell>
          <cell r="H183">
            <v>413.58600000000001</v>
          </cell>
          <cell r="I183">
            <v>335.29099999999994</v>
          </cell>
          <cell r="J183">
            <v>306.97399999999999</v>
          </cell>
          <cell r="K183">
            <v>284.13499999999999</v>
          </cell>
          <cell r="L183">
            <v>101.95699999999999</v>
          </cell>
          <cell r="M183">
            <v>339.59399999999999</v>
          </cell>
          <cell r="N183">
            <v>294.072</v>
          </cell>
          <cell r="O183">
            <v>3176</v>
          </cell>
        </row>
        <row r="184">
          <cell r="A184" t="str">
            <v xml:space="preserve">  Martins Creek %</v>
          </cell>
          <cell r="B184">
            <v>0.3</v>
          </cell>
          <cell r="C184">
            <v>0</v>
          </cell>
          <cell r="D184">
            <v>0</v>
          </cell>
          <cell r="E184">
            <v>0</v>
          </cell>
          <cell r="F184">
            <v>0</v>
          </cell>
          <cell r="G184">
            <v>0</v>
          </cell>
          <cell r="H184">
            <v>0</v>
          </cell>
          <cell r="I184">
            <v>0</v>
          </cell>
          <cell r="J184">
            <v>0</v>
          </cell>
          <cell r="K184">
            <v>0</v>
          </cell>
          <cell r="L184">
            <v>0</v>
          </cell>
          <cell r="M184">
            <v>0</v>
          </cell>
          <cell r="N184">
            <v>0</v>
          </cell>
        </row>
        <row r="185">
          <cell r="A185" t="str">
            <v xml:space="preserve">  Other Coal Units %</v>
          </cell>
          <cell r="B185">
            <v>0.7</v>
          </cell>
          <cell r="C185">
            <v>0</v>
          </cell>
          <cell r="D185">
            <v>0</v>
          </cell>
          <cell r="E185">
            <v>0</v>
          </cell>
          <cell r="F185">
            <v>0</v>
          </cell>
          <cell r="G185">
            <v>0</v>
          </cell>
          <cell r="H185">
            <v>0</v>
          </cell>
          <cell r="I185">
            <v>0</v>
          </cell>
          <cell r="J185">
            <v>0</v>
          </cell>
          <cell r="K185">
            <v>0</v>
          </cell>
          <cell r="L185">
            <v>0</v>
          </cell>
          <cell r="M185">
            <v>0</v>
          </cell>
          <cell r="N185">
            <v>0</v>
          </cell>
        </row>
        <row r="186">
          <cell r="F186" t="str">
            <v>SALES TO JCPL BY UNIT (DOES NOT INCLUDE TWO-PARTY SALES)</v>
          </cell>
          <cell r="L186" t="str">
            <v>CASE:2001 FORECAST</v>
          </cell>
          <cell r="P186" t="str">
            <v>4</v>
          </cell>
        </row>
        <row r="187">
          <cell r="F187" t="str">
            <v xml:space="preserve">                </v>
          </cell>
          <cell r="L187">
            <v>36851</v>
          </cell>
        </row>
        <row r="188">
          <cell r="F188" t="str">
            <v>(Millions of KWH)</v>
          </cell>
        </row>
        <row r="190">
          <cell r="A190" t="str">
            <v xml:space="preserve">JCP&amp;L ENTITLEMENT   </v>
          </cell>
          <cell r="C190" t="str">
            <v>JANUARY</v>
          </cell>
          <cell r="D190" t="str">
            <v>FEBRUARY</v>
          </cell>
          <cell r="E190" t="str">
            <v>MARCH</v>
          </cell>
          <cell r="F190" t="str">
            <v>APRIL</v>
          </cell>
          <cell r="G190" t="str">
            <v>MAY</v>
          </cell>
          <cell r="H190" t="str">
            <v>JUNE</v>
          </cell>
          <cell r="I190" t="str">
            <v>JULY</v>
          </cell>
          <cell r="J190" t="str">
            <v>AUGUST</v>
          </cell>
          <cell r="K190" t="str">
            <v>SEPTEMBER</v>
          </cell>
          <cell r="L190" t="str">
            <v>OCTOBER</v>
          </cell>
          <cell r="M190" t="str">
            <v>NOVEMBER</v>
          </cell>
          <cell r="N190" t="str">
            <v>DECEMBER</v>
          </cell>
          <cell r="O190" t="str">
            <v>TOTAL</v>
          </cell>
        </row>
        <row r="191">
          <cell r="A191" t="str">
            <v xml:space="preserve">                    </v>
          </cell>
          <cell r="B191">
            <v>0</v>
          </cell>
        </row>
        <row r="192">
          <cell r="A192" t="str">
            <v xml:space="preserve">    Brunner Is. #1</v>
          </cell>
          <cell r="B192">
            <v>0</v>
          </cell>
          <cell r="C192">
            <v>0</v>
          </cell>
          <cell r="D192">
            <v>0</v>
          </cell>
          <cell r="E192">
            <v>0</v>
          </cell>
          <cell r="F192">
            <v>0</v>
          </cell>
          <cell r="G192">
            <v>0</v>
          </cell>
          <cell r="H192">
            <v>0</v>
          </cell>
          <cell r="I192">
            <v>0</v>
          </cell>
          <cell r="J192">
            <v>0</v>
          </cell>
          <cell r="K192">
            <v>0</v>
          </cell>
          <cell r="L192">
            <v>0</v>
          </cell>
          <cell r="M192">
            <v>0</v>
          </cell>
          <cell r="N192">
            <v>0</v>
          </cell>
          <cell r="O192">
            <v>0</v>
          </cell>
        </row>
        <row r="193">
          <cell r="A193" t="str">
            <v xml:space="preserve">    Brunner Is. #2</v>
          </cell>
          <cell r="C193">
            <v>0</v>
          </cell>
          <cell r="D193">
            <v>0</v>
          </cell>
          <cell r="E193">
            <v>0</v>
          </cell>
          <cell r="F193">
            <v>0</v>
          </cell>
          <cell r="G193">
            <v>0</v>
          </cell>
          <cell r="H193">
            <v>0</v>
          </cell>
          <cell r="I193">
            <v>0</v>
          </cell>
          <cell r="J193">
            <v>0</v>
          </cell>
          <cell r="K193">
            <v>0</v>
          </cell>
          <cell r="L193">
            <v>0</v>
          </cell>
          <cell r="M193">
            <v>0</v>
          </cell>
          <cell r="N193">
            <v>0</v>
          </cell>
          <cell r="O193">
            <v>0</v>
          </cell>
        </row>
        <row r="194">
          <cell r="A194" t="str">
            <v xml:space="preserve">    Brunner Is. #3</v>
          </cell>
          <cell r="C194">
            <v>0</v>
          </cell>
          <cell r="D194">
            <v>0</v>
          </cell>
          <cell r="E194">
            <v>0</v>
          </cell>
          <cell r="F194">
            <v>0</v>
          </cell>
          <cell r="G194">
            <v>0</v>
          </cell>
          <cell r="H194">
            <v>0</v>
          </cell>
          <cell r="I194">
            <v>0</v>
          </cell>
          <cell r="J194">
            <v>0</v>
          </cell>
          <cell r="K194">
            <v>0</v>
          </cell>
          <cell r="L194">
            <v>0</v>
          </cell>
          <cell r="M194">
            <v>0</v>
          </cell>
          <cell r="N194">
            <v>0</v>
          </cell>
          <cell r="O194">
            <v>0</v>
          </cell>
        </row>
        <row r="196">
          <cell r="A196" t="str">
            <v xml:space="preserve">        TOTAL</v>
          </cell>
          <cell r="C196">
            <v>0</v>
          </cell>
          <cell r="D196">
            <v>0</v>
          </cell>
          <cell r="E196">
            <v>0</v>
          </cell>
          <cell r="F196">
            <v>0</v>
          </cell>
          <cell r="G196">
            <v>0</v>
          </cell>
          <cell r="H196">
            <v>0</v>
          </cell>
          <cell r="I196">
            <v>0</v>
          </cell>
          <cell r="J196">
            <v>0</v>
          </cell>
          <cell r="K196">
            <v>0</v>
          </cell>
          <cell r="L196">
            <v>0</v>
          </cell>
          <cell r="M196">
            <v>0</v>
          </cell>
          <cell r="N196">
            <v>0</v>
          </cell>
          <cell r="O196">
            <v>0</v>
          </cell>
        </row>
        <row r="198">
          <cell r="A198" t="str">
            <v xml:space="preserve">    Martins Creek #1</v>
          </cell>
          <cell r="C198">
            <v>0</v>
          </cell>
          <cell r="D198">
            <v>0</v>
          </cell>
          <cell r="E198">
            <v>0</v>
          </cell>
          <cell r="F198">
            <v>0</v>
          </cell>
          <cell r="G198">
            <v>0</v>
          </cell>
          <cell r="H198">
            <v>0</v>
          </cell>
          <cell r="I198">
            <v>0</v>
          </cell>
          <cell r="J198">
            <v>0</v>
          </cell>
          <cell r="K198">
            <v>0</v>
          </cell>
          <cell r="L198">
            <v>0</v>
          </cell>
          <cell r="M198">
            <v>0</v>
          </cell>
          <cell r="N198">
            <v>0</v>
          </cell>
          <cell r="O198">
            <v>0</v>
          </cell>
        </row>
        <row r="199">
          <cell r="A199" t="str">
            <v xml:space="preserve">    Martins Creek #2</v>
          </cell>
          <cell r="C199">
            <v>0</v>
          </cell>
          <cell r="D199">
            <v>0</v>
          </cell>
          <cell r="E199">
            <v>0</v>
          </cell>
          <cell r="F199">
            <v>0</v>
          </cell>
          <cell r="G199">
            <v>0</v>
          </cell>
          <cell r="H199">
            <v>0</v>
          </cell>
          <cell r="I199">
            <v>0</v>
          </cell>
          <cell r="J199">
            <v>0</v>
          </cell>
          <cell r="K199">
            <v>0</v>
          </cell>
          <cell r="L199">
            <v>0</v>
          </cell>
          <cell r="M199">
            <v>0</v>
          </cell>
          <cell r="N199">
            <v>0</v>
          </cell>
          <cell r="O199">
            <v>0</v>
          </cell>
        </row>
        <row r="201">
          <cell r="A201" t="str">
            <v xml:space="preserve">        TOTAL</v>
          </cell>
          <cell r="C201">
            <v>0</v>
          </cell>
          <cell r="D201">
            <v>0</v>
          </cell>
          <cell r="E201">
            <v>0</v>
          </cell>
          <cell r="F201">
            <v>0</v>
          </cell>
          <cell r="G201">
            <v>0</v>
          </cell>
          <cell r="H201">
            <v>0</v>
          </cell>
          <cell r="I201">
            <v>0</v>
          </cell>
          <cell r="J201">
            <v>0</v>
          </cell>
          <cell r="K201">
            <v>0</v>
          </cell>
          <cell r="L201">
            <v>0</v>
          </cell>
          <cell r="M201">
            <v>0</v>
          </cell>
          <cell r="N201">
            <v>0</v>
          </cell>
          <cell r="O201">
            <v>0</v>
          </cell>
        </row>
        <row r="203">
          <cell r="A203" t="str">
            <v xml:space="preserve">    Sunbury #1-2</v>
          </cell>
          <cell r="C203">
            <v>0</v>
          </cell>
          <cell r="D203">
            <v>0</v>
          </cell>
          <cell r="E203">
            <v>0</v>
          </cell>
          <cell r="F203">
            <v>0</v>
          </cell>
          <cell r="G203">
            <v>0</v>
          </cell>
          <cell r="H203">
            <v>0</v>
          </cell>
          <cell r="I203">
            <v>0</v>
          </cell>
          <cell r="J203">
            <v>0</v>
          </cell>
          <cell r="K203">
            <v>0</v>
          </cell>
          <cell r="L203">
            <v>0</v>
          </cell>
          <cell r="M203">
            <v>0</v>
          </cell>
          <cell r="N203">
            <v>0</v>
          </cell>
          <cell r="O203">
            <v>0</v>
          </cell>
        </row>
        <row r="204">
          <cell r="A204" t="str">
            <v xml:space="preserve">    Sunbury #3</v>
          </cell>
          <cell r="C204">
            <v>0</v>
          </cell>
          <cell r="D204">
            <v>0</v>
          </cell>
          <cell r="E204">
            <v>0</v>
          </cell>
          <cell r="F204">
            <v>0</v>
          </cell>
          <cell r="G204">
            <v>0</v>
          </cell>
          <cell r="H204">
            <v>0</v>
          </cell>
          <cell r="I204">
            <v>0</v>
          </cell>
          <cell r="J204">
            <v>0</v>
          </cell>
          <cell r="K204">
            <v>0</v>
          </cell>
          <cell r="L204">
            <v>0</v>
          </cell>
          <cell r="M204">
            <v>0</v>
          </cell>
          <cell r="N204">
            <v>0</v>
          </cell>
          <cell r="O204">
            <v>0</v>
          </cell>
        </row>
        <row r="205">
          <cell r="A205" t="str">
            <v xml:space="preserve">    Sunbury #4</v>
          </cell>
          <cell r="C205">
            <v>0</v>
          </cell>
          <cell r="D205">
            <v>0</v>
          </cell>
          <cell r="E205">
            <v>0</v>
          </cell>
          <cell r="F205">
            <v>0</v>
          </cell>
          <cell r="G205">
            <v>0</v>
          </cell>
          <cell r="H205">
            <v>0</v>
          </cell>
          <cell r="I205">
            <v>0</v>
          </cell>
          <cell r="J205">
            <v>0</v>
          </cell>
          <cell r="K205">
            <v>0</v>
          </cell>
          <cell r="L205">
            <v>0</v>
          </cell>
          <cell r="M205">
            <v>0</v>
          </cell>
          <cell r="N205">
            <v>0</v>
          </cell>
          <cell r="O205">
            <v>0</v>
          </cell>
        </row>
        <row r="207">
          <cell r="A207" t="str">
            <v xml:space="preserve">        TOTAL</v>
          </cell>
          <cell r="C207">
            <v>0</v>
          </cell>
          <cell r="D207">
            <v>0</v>
          </cell>
          <cell r="E207">
            <v>0</v>
          </cell>
          <cell r="F207">
            <v>0</v>
          </cell>
          <cell r="G207">
            <v>0</v>
          </cell>
          <cell r="H207">
            <v>0</v>
          </cell>
          <cell r="I207">
            <v>0</v>
          </cell>
          <cell r="J207">
            <v>0</v>
          </cell>
          <cell r="K207">
            <v>0</v>
          </cell>
          <cell r="L207">
            <v>0</v>
          </cell>
          <cell r="M207">
            <v>0</v>
          </cell>
          <cell r="N207">
            <v>0</v>
          </cell>
          <cell r="O207">
            <v>0</v>
          </cell>
        </row>
        <row r="209">
          <cell r="A209" t="str">
            <v xml:space="preserve">    Holtwood #17</v>
          </cell>
          <cell r="C209">
            <v>0</v>
          </cell>
          <cell r="D209">
            <v>0</v>
          </cell>
          <cell r="E209">
            <v>0</v>
          </cell>
          <cell r="F209">
            <v>0</v>
          </cell>
          <cell r="G209">
            <v>0</v>
          </cell>
          <cell r="H209">
            <v>0</v>
          </cell>
          <cell r="I209">
            <v>0</v>
          </cell>
          <cell r="J209">
            <v>0</v>
          </cell>
          <cell r="K209">
            <v>0</v>
          </cell>
          <cell r="L209">
            <v>0</v>
          </cell>
          <cell r="M209">
            <v>0</v>
          </cell>
          <cell r="N209">
            <v>0</v>
          </cell>
          <cell r="O209">
            <v>0</v>
          </cell>
        </row>
        <row r="211">
          <cell r="A211" t="str">
            <v xml:space="preserve">    Keystone #1</v>
          </cell>
          <cell r="C211">
            <v>0</v>
          </cell>
          <cell r="D211">
            <v>0</v>
          </cell>
          <cell r="E211">
            <v>0</v>
          </cell>
          <cell r="F211">
            <v>0</v>
          </cell>
          <cell r="G211">
            <v>0</v>
          </cell>
          <cell r="H211">
            <v>0</v>
          </cell>
          <cell r="I211">
            <v>0</v>
          </cell>
          <cell r="J211">
            <v>0</v>
          </cell>
          <cell r="K211">
            <v>0</v>
          </cell>
          <cell r="L211">
            <v>0</v>
          </cell>
          <cell r="M211">
            <v>0</v>
          </cell>
          <cell r="N211">
            <v>0</v>
          </cell>
          <cell r="O211">
            <v>0</v>
          </cell>
        </row>
        <row r="212">
          <cell r="A212" t="str">
            <v xml:space="preserve">    Keystone #2</v>
          </cell>
          <cell r="C212">
            <v>0</v>
          </cell>
          <cell r="D212">
            <v>0</v>
          </cell>
          <cell r="E212">
            <v>0</v>
          </cell>
          <cell r="F212">
            <v>0</v>
          </cell>
          <cell r="G212">
            <v>0</v>
          </cell>
          <cell r="H212">
            <v>0</v>
          </cell>
          <cell r="I212">
            <v>0</v>
          </cell>
          <cell r="J212">
            <v>0</v>
          </cell>
          <cell r="K212">
            <v>0</v>
          </cell>
          <cell r="L212">
            <v>0</v>
          </cell>
          <cell r="M212">
            <v>0</v>
          </cell>
          <cell r="N212">
            <v>0</v>
          </cell>
          <cell r="O212">
            <v>0</v>
          </cell>
        </row>
        <row r="214">
          <cell r="A214" t="str">
            <v xml:space="preserve">        TOTAL</v>
          </cell>
          <cell r="C214">
            <v>0</v>
          </cell>
          <cell r="D214">
            <v>0</v>
          </cell>
          <cell r="E214">
            <v>0</v>
          </cell>
          <cell r="F214">
            <v>0</v>
          </cell>
          <cell r="G214">
            <v>0</v>
          </cell>
          <cell r="H214">
            <v>0</v>
          </cell>
          <cell r="I214">
            <v>0</v>
          </cell>
          <cell r="J214">
            <v>0</v>
          </cell>
          <cell r="K214">
            <v>0</v>
          </cell>
          <cell r="L214">
            <v>0</v>
          </cell>
          <cell r="M214">
            <v>0</v>
          </cell>
          <cell r="N214">
            <v>0</v>
          </cell>
          <cell r="O214">
            <v>0</v>
          </cell>
        </row>
        <row r="216">
          <cell r="A216" t="str">
            <v xml:space="preserve">    Conemaugh #1</v>
          </cell>
          <cell r="C216">
            <v>0</v>
          </cell>
          <cell r="D216">
            <v>0</v>
          </cell>
          <cell r="E216">
            <v>0</v>
          </cell>
          <cell r="F216">
            <v>0</v>
          </cell>
          <cell r="G216">
            <v>0</v>
          </cell>
          <cell r="H216">
            <v>0</v>
          </cell>
          <cell r="I216">
            <v>0</v>
          </cell>
          <cell r="J216">
            <v>0</v>
          </cell>
          <cell r="K216">
            <v>0</v>
          </cell>
          <cell r="L216">
            <v>0</v>
          </cell>
          <cell r="M216">
            <v>0</v>
          </cell>
          <cell r="N216">
            <v>0</v>
          </cell>
          <cell r="O216">
            <v>0</v>
          </cell>
        </row>
        <row r="217">
          <cell r="A217" t="str">
            <v xml:space="preserve">    Conemaugh #2</v>
          </cell>
          <cell r="C217">
            <v>0</v>
          </cell>
          <cell r="D217">
            <v>0</v>
          </cell>
          <cell r="E217">
            <v>0</v>
          </cell>
          <cell r="F217">
            <v>0</v>
          </cell>
          <cell r="G217">
            <v>0</v>
          </cell>
          <cell r="H217">
            <v>0</v>
          </cell>
          <cell r="I217">
            <v>0</v>
          </cell>
          <cell r="J217">
            <v>0</v>
          </cell>
          <cell r="K217">
            <v>0</v>
          </cell>
          <cell r="L217">
            <v>0</v>
          </cell>
          <cell r="M217">
            <v>0</v>
          </cell>
          <cell r="N217">
            <v>0</v>
          </cell>
          <cell r="O217">
            <v>0</v>
          </cell>
        </row>
        <row r="219">
          <cell r="A219" t="str">
            <v xml:space="preserve">        TOTAL</v>
          </cell>
          <cell r="C219">
            <v>0</v>
          </cell>
          <cell r="D219">
            <v>0</v>
          </cell>
          <cell r="E219">
            <v>0</v>
          </cell>
          <cell r="F219">
            <v>0</v>
          </cell>
          <cell r="G219">
            <v>0</v>
          </cell>
          <cell r="H219">
            <v>0</v>
          </cell>
          <cell r="I219">
            <v>0</v>
          </cell>
          <cell r="J219">
            <v>0</v>
          </cell>
          <cell r="K219">
            <v>0</v>
          </cell>
          <cell r="L219">
            <v>0</v>
          </cell>
          <cell r="M219">
            <v>0</v>
          </cell>
          <cell r="N219">
            <v>0</v>
          </cell>
          <cell r="O219">
            <v>0</v>
          </cell>
        </row>
        <row r="221">
          <cell r="A221" t="str">
            <v xml:space="preserve">    Montour #1</v>
          </cell>
          <cell r="C221">
            <v>0</v>
          </cell>
          <cell r="D221">
            <v>0</v>
          </cell>
          <cell r="E221">
            <v>0</v>
          </cell>
          <cell r="F221">
            <v>0</v>
          </cell>
          <cell r="G221">
            <v>0</v>
          </cell>
          <cell r="H221">
            <v>0</v>
          </cell>
          <cell r="I221">
            <v>0</v>
          </cell>
          <cell r="J221">
            <v>0</v>
          </cell>
          <cell r="K221">
            <v>0</v>
          </cell>
          <cell r="L221">
            <v>0</v>
          </cell>
          <cell r="M221">
            <v>0</v>
          </cell>
          <cell r="N221">
            <v>0</v>
          </cell>
          <cell r="O221">
            <v>0</v>
          </cell>
        </row>
        <row r="222">
          <cell r="A222" t="str">
            <v xml:space="preserve">    Montour #2</v>
          </cell>
          <cell r="C222">
            <v>0</v>
          </cell>
          <cell r="D222">
            <v>0</v>
          </cell>
          <cell r="E222">
            <v>0</v>
          </cell>
          <cell r="F222">
            <v>0</v>
          </cell>
          <cell r="G222">
            <v>0</v>
          </cell>
          <cell r="H222">
            <v>0</v>
          </cell>
          <cell r="I222">
            <v>0</v>
          </cell>
          <cell r="J222">
            <v>0</v>
          </cell>
          <cell r="K222">
            <v>0</v>
          </cell>
          <cell r="L222">
            <v>0</v>
          </cell>
          <cell r="M222">
            <v>0</v>
          </cell>
          <cell r="N222">
            <v>0</v>
          </cell>
          <cell r="O222">
            <v>0</v>
          </cell>
        </row>
        <row r="224">
          <cell r="A224" t="str">
            <v xml:space="preserve">        TOTAL</v>
          </cell>
          <cell r="C224">
            <v>0</v>
          </cell>
          <cell r="D224">
            <v>0</v>
          </cell>
          <cell r="E224">
            <v>0</v>
          </cell>
          <cell r="F224">
            <v>0</v>
          </cell>
          <cell r="G224">
            <v>0</v>
          </cell>
          <cell r="H224">
            <v>0</v>
          </cell>
          <cell r="I224">
            <v>0</v>
          </cell>
          <cell r="J224">
            <v>0</v>
          </cell>
          <cell r="K224">
            <v>0</v>
          </cell>
          <cell r="L224">
            <v>0</v>
          </cell>
          <cell r="M224">
            <v>0</v>
          </cell>
          <cell r="N224">
            <v>0</v>
          </cell>
          <cell r="O224">
            <v>0</v>
          </cell>
        </row>
        <row r="225">
          <cell r="C225" t="str">
            <v xml:space="preserve"> =========</v>
          </cell>
          <cell r="D225" t="str">
            <v xml:space="preserve"> =========</v>
          </cell>
          <cell r="E225" t="str">
            <v xml:space="preserve"> =========</v>
          </cell>
          <cell r="F225" t="str">
            <v xml:space="preserve"> =========</v>
          </cell>
          <cell r="G225" t="str">
            <v xml:space="preserve"> =========</v>
          </cell>
          <cell r="H225" t="str">
            <v xml:space="preserve"> =========</v>
          </cell>
          <cell r="I225" t="str">
            <v xml:space="preserve"> =========</v>
          </cell>
          <cell r="J225" t="str">
            <v xml:space="preserve"> =========</v>
          </cell>
          <cell r="K225" t="str">
            <v xml:space="preserve"> =========</v>
          </cell>
          <cell r="L225" t="str">
            <v xml:space="preserve"> =========</v>
          </cell>
          <cell r="M225" t="str">
            <v xml:space="preserve"> =========</v>
          </cell>
          <cell r="N225" t="str">
            <v xml:space="preserve"> =========</v>
          </cell>
          <cell r="O225" t="str">
            <v xml:space="preserve"> =========</v>
          </cell>
        </row>
        <row r="226">
          <cell r="A226" t="str">
            <v xml:space="preserve"> TOTAL COAL FIRED</v>
          </cell>
          <cell r="C226">
            <v>0</v>
          </cell>
          <cell r="D226">
            <v>0</v>
          </cell>
          <cell r="E226">
            <v>0</v>
          </cell>
          <cell r="F226">
            <v>0</v>
          </cell>
          <cell r="G226">
            <v>0</v>
          </cell>
          <cell r="H226">
            <v>0</v>
          </cell>
          <cell r="I226">
            <v>0</v>
          </cell>
          <cell r="J226">
            <v>0</v>
          </cell>
          <cell r="K226">
            <v>0</v>
          </cell>
          <cell r="L226">
            <v>0</v>
          </cell>
          <cell r="M226">
            <v>0</v>
          </cell>
          <cell r="N226">
            <v>0</v>
          </cell>
          <cell r="O226">
            <v>0</v>
          </cell>
        </row>
        <row r="228">
          <cell r="A228" t="str">
            <v xml:space="preserve">    Martins Creek #3</v>
          </cell>
          <cell r="C228">
            <v>0</v>
          </cell>
          <cell r="D228">
            <v>0</v>
          </cell>
          <cell r="E228">
            <v>0</v>
          </cell>
          <cell r="F228">
            <v>0</v>
          </cell>
          <cell r="G228">
            <v>0</v>
          </cell>
          <cell r="H228">
            <v>0</v>
          </cell>
          <cell r="I228">
            <v>0</v>
          </cell>
          <cell r="J228">
            <v>0</v>
          </cell>
          <cell r="K228">
            <v>0</v>
          </cell>
          <cell r="L228">
            <v>0</v>
          </cell>
          <cell r="M228">
            <v>0</v>
          </cell>
          <cell r="N228">
            <v>0</v>
          </cell>
          <cell r="O228">
            <v>0</v>
          </cell>
        </row>
        <row r="229">
          <cell r="A229" t="str">
            <v xml:space="preserve">    Martins Creek #4</v>
          </cell>
          <cell r="C229">
            <v>0</v>
          </cell>
          <cell r="D229">
            <v>0</v>
          </cell>
          <cell r="E229">
            <v>0</v>
          </cell>
          <cell r="F229">
            <v>0</v>
          </cell>
          <cell r="G229">
            <v>0</v>
          </cell>
          <cell r="H229">
            <v>0</v>
          </cell>
          <cell r="I229">
            <v>0</v>
          </cell>
          <cell r="J229">
            <v>0</v>
          </cell>
          <cell r="K229">
            <v>0</v>
          </cell>
          <cell r="L229">
            <v>0</v>
          </cell>
          <cell r="M229">
            <v>0</v>
          </cell>
          <cell r="N229">
            <v>0</v>
          </cell>
          <cell r="O229">
            <v>0</v>
          </cell>
        </row>
        <row r="231">
          <cell r="A231" t="str">
            <v xml:space="preserve"> TOTAL HEAVY OIL FIRED</v>
          </cell>
          <cell r="C231">
            <v>0</v>
          </cell>
          <cell r="D231">
            <v>0</v>
          </cell>
          <cell r="E231">
            <v>0</v>
          </cell>
          <cell r="F231">
            <v>0</v>
          </cell>
          <cell r="G231">
            <v>0</v>
          </cell>
          <cell r="H231">
            <v>0</v>
          </cell>
          <cell r="I231">
            <v>0</v>
          </cell>
          <cell r="J231">
            <v>0</v>
          </cell>
          <cell r="K231">
            <v>0</v>
          </cell>
          <cell r="L231">
            <v>0</v>
          </cell>
          <cell r="M231">
            <v>0</v>
          </cell>
          <cell r="N231">
            <v>0</v>
          </cell>
          <cell r="O231">
            <v>0</v>
          </cell>
        </row>
        <row r="233">
          <cell r="A233" t="str">
            <v xml:space="preserve">    Susquehanna #1</v>
          </cell>
          <cell r="C233">
            <v>0</v>
          </cell>
          <cell r="D233">
            <v>0</v>
          </cell>
          <cell r="E233">
            <v>0</v>
          </cell>
          <cell r="F233">
            <v>0</v>
          </cell>
          <cell r="G233">
            <v>0</v>
          </cell>
          <cell r="H233">
            <v>0</v>
          </cell>
          <cell r="I233">
            <v>0</v>
          </cell>
          <cell r="J233">
            <v>0</v>
          </cell>
          <cell r="K233">
            <v>0</v>
          </cell>
          <cell r="L233">
            <v>0</v>
          </cell>
          <cell r="M233">
            <v>0</v>
          </cell>
          <cell r="N233">
            <v>0</v>
          </cell>
          <cell r="O233">
            <v>0</v>
          </cell>
        </row>
        <row r="234">
          <cell r="A234" t="str">
            <v xml:space="preserve">    Susquehanna #2</v>
          </cell>
          <cell r="C234">
            <v>0</v>
          </cell>
          <cell r="D234">
            <v>0</v>
          </cell>
          <cell r="E234">
            <v>0</v>
          </cell>
          <cell r="F234">
            <v>0</v>
          </cell>
          <cell r="G234">
            <v>0</v>
          </cell>
          <cell r="H234">
            <v>0</v>
          </cell>
          <cell r="I234">
            <v>0</v>
          </cell>
          <cell r="J234">
            <v>0</v>
          </cell>
          <cell r="K234">
            <v>0</v>
          </cell>
          <cell r="L234">
            <v>0</v>
          </cell>
          <cell r="M234">
            <v>0</v>
          </cell>
          <cell r="N234">
            <v>0</v>
          </cell>
          <cell r="O234">
            <v>0</v>
          </cell>
        </row>
        <row r="236">
          <cell r="A236" t="str">
            <v xml:space="preserve"> TOTAL PL SHARE NUCLEAR</v>
          </cell>
          <cell r="C236">
            <v>0</v>
          </cell>
          <cell r="D236">
            <v>0</v>
          </cell>
          <cell r="E236">
            <v>0</v>
          </cell>
          <cell r="F236">
            <v>0</v>
          </cell>
          <cell r="G236">
            <v>0</v>
          </cell>
          <cell r="H236">
            <v>0</v>
          </cell>
          <cell r="I236">
            <v>0</v>
          </cell>
          <cell r="J236">
            <v>0</v>
          </cell>
          <cell r="K236">
            <v>0</v>
          </cell>
          <cell r="L236">
            <v>0</v>
          </cell>
          <cell r="M236">
            <v>0</v>
          </cell>
          <cell r="N236">
            <v>0</v>
          </cell>
          <cell r="O236">
            <v>0</v>
          </cell>
        </row>
        <row r="238">
          <cell r="A238" t="str">
            <v xml:space="preserve"> COMBUSTION TURBINES</v>
          </cell>
          <cell r="C238">
            <v>0</v>
          </cell>
          <cell r="D238">
            <v>0</v>
          </cell>
          <cell r="E238">
            <v>0</v>
          </cell>
          <cell r="F238">
            <v>0</v>
          </cell>
          <cell r="G238">
            <v>0</v>
          </cell>
          <cell r="H238">
            <v>0</v>
          </cell>
          <cell r="I238">
            <v>0</v>
          </cell>
          <cell r="J238">
            <v>0</v>
          </cell>
          <cell r="K238">
            <v>0</v>
          </cell>
          <cell r="L238">
            <v>0</v>
          </cell>
          <cell r="M238">
            <v>0</v>
          </cell>
          <cell r="N238">
            <v>0</v>
          </cell>
          <cell r="O238">
            <v>0</v>
          </cell>
        </row>
        <row r="239">
          <cell r="A239" t="str">
            <v xml:space="preserve"> </v>
          </cell>
        </row>
        <row r="240">
          <cell r="A240" t="str">
            <v xml:space="preserve"> DIESELS</v>
          </cell>
          <cell r="C240">
            <v>0</v>
          </cell>
          <cell r="D240">
            <v>0</v>
          </cell>
          <cell r="E240">
            <v>0</v>
          </cell>
          <cell r="F240">
            <v>0</v>
          </cell>
          <cell r="G240">
            <v>0</v>
          </cell>
          <cell r="H240">
            <v>0</v>
          </cell>
          <cell r="I240">
            <v>0</v>
          </cell>
          <cell r="J240">
            <v>0</v>
          </cell>
          <cell r="K240">
            <v>0</v>
          </cell>
          <cell r="L240">
            <v>0</v>
          </cell>
          <cell r="M240">
            <v>0</v>
          </cell>
          <cell r="N240">
            <v>0</v>
          </cell>
          <cell r="O240">
            <v>0</v>
          </cell>
        </row>
        <row r="242">
          <cell r="A242" t="str">
            <v xml:space="preserve">    Holtwood Hydro</v>
          </cell>
          <cell r="C242">
            <v>0</v>
          </cell>
          <cell r="D242">
            <v>0</v>
          </cell>
          <cell r="E242">
            <v>0</v>
          </cell>
          <cell r="F242">
            <v>0</v>
          </cell>
          <cell r="G242">
            <v>0</v>
          </cell>
          <cell r="H242">
            <v>0</v>
          </cell>
          <cell r="I242">
            <v>0</v>
          </cell>
          <cell r="J242">
            <v>0</v>
          </cell>
          <cell r="K242">
            <v>0</v>
          </cell>
          <cell r="L242">
            <v>0</v>
          </cell>
          <cell r="M242">
            <v>0</v>
          </cell>
          <cell r="N242">
            <v>0</v>
          </cell>
          <cell r="O242">
            <v>0</v>
          </cell>
        </row>
        <row r="243">
          <cell r="A243" t="str">
            <v xml:space="preserve">    Wallenpaupack</v>
          </cell>
          <cell r="C243">
            <v>0</v>
          </cell>
          <cell r="D243">
            <v>0</v>
          </cell>
          <cell r="E243">
            <v>0</v>
          </cell>
          <cell r="F243">
            <v>0</v>
          </cell>
          <cell r="G243">
            <v>0</v>
          </cell>
          <cell r="H243">
            <v>0</v>
          </cell>
          <cell r="I243">
            <v>0</v>
          </cell>
          <cell r="J243">
            <v>0</v>
          </cell>
          <cell r="K243">
            <v>0</v>
          </cell>
          <cell r="L243">
            <v>0</v>
          </cell>
          <cell r="M243">
            <v>0</v>
          </cell>
          <cell r="N243">
            <v>0</v>
          </cell>
          <cell r="O243">
            <v>0</v>
          </cell>
        </row>
        <row r="245">
          <cell r="A245" t="str">
            <v xml:space="preserve"> TOTAL HYDRO</v>
          </cell>
          <cell r="C245">
            <v>0</v>
          </cell>
          <cell r="D245">
            <v>0</v>
          </cell>
          <cell r="E245">
            <v>0</v>
          </cell>
          <cell r="F245">
            <v>0</v>
          </cell>
          <cell r="G245">
            <v>0</v>
          </cell>
          <cell r="H245">
            <v>0</v>
          </cell>
          <cell r="I245">
            <v>0</v>
          </cell>
          <cell r="J245">
            <v>0</v>
          </cell>
          <cell r="K245">
            <v>0</v>
          </cell>
          <cell r="L245">
            <v>0</v>
          </cell>
          <cell r="M245">
            <v>0</v>
          </cell>
          <cell r="N245">
            <v>0</v>
          </cell>
          <cell r="O245">
            <v>0</v>
          </cell>
        </row>
        <row r="247">
          <cell r="A247" t="str">
            <v xml:space="preserve"> ADJUSTMENT FOR PP&amp;L LOADED SALES</v>
          </cell>
          <cell r="C247">
            <v>0</v>
          </cell>
          <cell r="D247">
            <v>0</v>
          </cell>
          <cell r="E247">
            <v>0</v>
          </cell>
          <cell r="F247">
            <v>0</v>
          </cell>
          <cell r="G247">
            <v>0</v>
          </cell>
          <cell r="H247">
            <v>0</v>
          </cell>
          <cell r="I247">
            <v>0</v>
          </cell>
          <cell r="J247">
            <v>0</v>
          </cell>
          <cell r="K247">
            <v>0</v>
          </cell>
          <cell r="L247">
            <v>0</v>
          </cell>
          <cell r="M247">
            <v>0</v>
          </cell>
          <cell r="N247">
            <v>0</v>
          </cell>
          <cell r="O247">
            <v>0</v>
          </cell>
        </row>
        <row r="248">
          <cell r="C248" t="str">
            <v xml:space="preserve"> =========</v>
          </cell>
          <cell r="D248" t="str">
            <v xml:space="preserve"> =========</v>
          </cell>
          <cell r="E248" t="str">
            <v xml:space="preserve"> =========</v>
          </cell>
          <cell r="F248" t="str">
            <v xml:space="preserve"> =========</v>
          </cell>
          <cell r="G248" t="str">
            <v xml:space="preserve"> =========</v>
          </cell>
          <cell r="H248" t="str">
            <v xml:space="preserve"> =========</v>
          </cell>
          <cell r="I248" t="str">
            <v xml:space="preserve"> =========</v>
          </cell>
          <cell r="J248" t="str">
            <v xml:space="preserve"> =========</v>
          </cell>
          <cell r="K248" t="str">
            <v xml:space="preserve"> =========</v>
          </cell>
          <cell r="L248" t="str">
            <v xml:space="preserve"> =========</v>
          </cell>
          <cell r="M248" t="str">
            <v xml:space="preserve"> =========</v>
          </cell>
          <cell r="N248" t="str">
            <v xml:space="preserve"> =========</v>
          </cell>
          <cell r="O248" t="str">
            <v xml:space="preserve"> =========</v>
          </cell>
        </row>
        <row r="249">
          <cell r="A249" t="str">
            <v>TOTAL JCP&amp;L SALE</v>
          </cell>
          <cell r="C249">
            <v>0</v>
          </cell>
          <cell r="D249">
            <v>0</v>
          </cell>
          <cell r="E249">
            <v>0</v>
          </cell>
          <cell r="F249">
            <v>0</v>
          </cell>
          <cell r="G249">
            <v>0</v>
          </cell>
          <cell r="H249">
            <v>0</v>
          </cell>
          <cell r="I249">
            <v>0</v>
          </cell>
          <cell r="J249">
            <v>0</v>
          </cell>
          <cell r="K249">
            <v>0</v>
          </cell>
          <cell r="L249">
            <v>0</v>
          </cell>
          <cell r="M249">
            <v>0</v>
          </cell>
          <cell r="N249">
            <v>0</v>
          </cell>
          <cell r="O249">
            <v>0</v>
          </cell>
        </row>
        <row r="251">
          <cell r="B251">
            <v>200</v>
          </cell>
        </row>
        <row r="252">
          <cell r="A252" t="str">
            <v xml:space="preserve">New Sale to JCP&amp;L </v>
          </cell>
          <cell r="B252">
            <v>300</v>
          </cell>
          <cell r="C252">
            <v>223.2</v>
          </cell>
          <cell r="D252">
            <v>201.6</v>
          </cell>
          <cell r="E252">
            <v>223.2</v>
          </cell>
          <cell r="F252">
            <v>215.7</v>
          </cell>
          <cell r="G252">
            <v>223.2</v>
          </cell>
          <cell r="H252">
            <v>216</v>
          </cell>
          <cell r="I252">
            <v>223.2</v>
          </cell>
          <cell r="J252">
            <v>223.2</v>
          </cell>
          <cell r="K252">
            <v>216</v>
          </cell>
          <cell r="L252">
            <v>223.5</v>
          </cell>
          <cell r="M252">
            <v>216</v>
          </cell>
          <cell r="N252">
            <v>223.2</v>
          </cell>
          <cell r="O252">
            <v>2628</v>
          </cell>
        </row>
        <row r="258">
          <cell r="F258" t="str">
            <v>AE LOSSES</v>
          </cell>
          <cell r="L258" t="str">
            <v>CASE:2001 FORECAST</v>
          </cell>
          <cell r="P258" t="str">
            <v>5</v>
          </cell>
        </row>
        <row r="259">
          <cell r="C259" t="str">
            <v xml:space="preserve">                 </v>
          </cell>
          <cell r="L259">
            <v>36851</v>
          </cell>
        </row>
        <row r="260">
          <cell r="F260" t="str">
            <v>(Millions of KWH)</v>
          </cell>
        </row>
        <row r="262">
          <cell r="A262" t="str">
            <v xml:space="preserve">AE LOSSES (1.5% of AE 10%) </v>
          </cell>
          <cell r="B262" t="str">
            <v>LOSS %</v>
          </cell>
          <cell r="C262" t="str">
            <v>JANUARY</v>
          </cell>
          <cell r="D262" t="str">
            <v>FEBRUARY</v>
          </cell>
          <cell r="E262" t="str">
            <v>MARCH</v>
          </cell>
          <cell r="F262" t="str">
            <v>APRIL</v>
          </cell>
          <cell r="G262" t="str">
            <v>MAY</v>
          </cell>
          <cell r="H262" t="str">
            <v>JUNE</v>
          </cell>
          <cell r="I262" t="str">
            <v>JULY</v>
          </cell>
          <cell r="J262" t="str">
            <v>AUGUST</v>
          </cell>
          <cell r="K262" t="str">
            <v>SEPTEMBER</v>
          </cell>
          <cell r="L262" t="str">
            <v>OCTOBER</v>
          </cell>
          <cell r="M262" t="str">
            <v>NOVEMBER</v>
          </cell>
          <cell r="N262" t="str">
            <v>DECEMBER</v>
          </cell>
          <cell r="O262" t="str">
            <v>TOTAL</v>
          </cell>
        </row>
        <row r="263">
          <cell r="A263" t="str">
            <v xml:space="preserve">          less PL Buyback)     </v>
          </cell>
        </row>
        <row r="264">
          <cell r="A264" t="str">
            <v xml:space="preserve">     Susquehanna #1 </v>
          </cell>
          <cell r="B264">
            <v>0</v>
          </cell>
          <cell r="C264">
            <v>0</v>
          </cell>
          <cell r="D264">
            <v>0</v>
          </cell>
          <cell r="E264">
            <v>0</v>
          </cell>
          <cell r="F264">
            <v>0</v>
          </cell>
          <cell r="G264">
            <v>0</v>
          </cell>
          <cell r="H264">
            <v>0</v>
          </cell>
          <cell r="I264">
            <v>0</v>
          </cell>
          <cell r="J264">
            <v>0</v>
          </cell>
          <cell r="K264">
            <v>0</v>
          </cell>
          <cell r="L264">
            <v>0</v>
          </cell>
          <cell r="M264">
            <v>0</v>
          </cell>
          <cell r="N264">
            <v>0</v>
          </cell>
          <cell r="O264">
            <v>0</v>
          </cell>
        </row>
        <row r="265">
          <cell r="A265" t="str">
            <v xml:space="preserve">     Susquehanna #2</v>
          </cell>
          <cell r="B265">
            <v>0</v>
          </cell>
          <cell r="C265">
            <v>0</v>
          </cell>
          <cell r="D265">
            <v>0</v>
          </cell>
          <cell r="E265">
            <v>0</v>
          </cell>
          <cell r="F265">
            <v>0</v>
          </cell>
          <cell r="G265">
            <v>0</v>
          </cell>
          <cell r="H265">
            <v>0</v>
          </cell>
          <cell r="I265">
            <v>0</v>
          </cell>
          <cell r="J265">
            <v>0</v>
          </cell>
          <cell r="K265">
            <v>0</v>
          </cell>
          <cell r="L265">
            <v>0</v>
          </cell>
          <cell r="M265">
            <v>0</v>
          </cell>
          <cell r="N265">
            <v>0</v>
          </cell>
          <cell r="O265">
            <v>0</v>
          </cell>
        </row>
        <row r="267">
          <cell r="A267" t="str">
            <v xml:space="preserve">     TOTAL</v>
          </cell>
          <cell r="C267">
            <v>0</v>
          </cell>
          <cell r="D267">
            <v>0</v>
          </cell>
          <cell r="E267">
            <v>0</v>
          </cell>
          <cell r="F267">
            <v>0</v>
          </cell>
          <cell r="G267">
            <v>0</v>
          </cell>
          <cell r="H267">
            <v>0</v>
          </cell>
          <cell r="I267">
            <v>0</v>
          </cell>
          <cell r="J267">
            <v>0</v>
          </cell>
          <cell r="K267">
            <v>0</v>
          </cell>
          <cell r="L267">
            <v>0</v>
          </cell>
          <cell r="M267">
            <v>0</v>
          </cell>
          <cell r="N267">
            <v>0</v>
          </cell>
          <cell r="O267">
            <v>0</v>
          </cell>
        </row>
        <row r="268">
          <cell r="C268" t="str">
            <v xml:space="preserve"> ========</v>
          </cell>
          <cell r="D268" t="str">
            <v xml:space="preserve"> ========</v>
          </cell>
          <cell r="E268" t="str">
            <v xml:space="preserve"> ========</v>
          </cell>
          <cell r="F268" t="str">
            <v xml:space="preserve"> ========</v>
          </cell>
          <cell r="G268" t="str">
            <v xml:space="preserve"> ========</v>
          </cell>
          <cell r="H268" t="str">
            <v xml:space="preserve"> ========</v>
          </cell>
          <cell r="I268" t="str">
            <v xml:space="preserve"> ========</v>
          </cell>
          <cell r="J268" t="str">
            <v xml:space="preserve"> ========</v>
          </cell>
          <cell r="K268" t="str">
            <v xml:space="preserve"> ========</v>
          </cell>
          <cell r="L268" t="str">
            <v xml:space="preserve"> ========</v>
          </cell>
          <cell r="M268" t="str">
            <v xml:space="preserve"> ========</v>
          </cell>
          <cell r="N268" t="str">
            <v xml:space="preserve"> ========</v>
          </cell>
          <cell r="O268" t="str">
            <v xml:space="preserve"> ========</v>
          </cell>
        </row>
        <row r="271">
          <cell r="C271" t="str">
            <v xml:space="preserve">                 </v>
          </cell>
          <cell r="D271" t="str">
            <v xml:space="preserve">                 </v>
          </cell>
          <cell r="E271" t="str">
            <v xml:space="preserve">                 </v>
          </cell>
          <cell r="F271" t="str">
            <v xml:space="preserve">                 </v>
          </cell>
          <cell r="G271" t="str">
            <v xml:space="preserve">                 </v>
          </cell>
          <cell r="H271" t="str">
            <v xml:space="preserve">                 </v>
          </cell>
          <cell r="I271" t="str">
            <v xml:space="preserve">                 </v>
          </cell>
          <cell r="J271" t="str">
            <v xml:space="preserve">                 </v>
          </cell>
          <cell r="K271" t="str">
            <v xml:space="preserve">                 </v>
          </cell>
          <cell r="L271" t="str">
            <v xml:space="preserve">                 </v>
          </cell>
          <cell r="M271" t="str">
            <v xml:space="preserve">                 </v>
          </cell>
          <cell r="N271" t="str">
            <v xml:space="preserve">                 </v>
          </cell>
          <cell r="O271" t="str">
            <v xml:space="preserve">                 </v>
          </cell>
        </row>
        <row r="272">
          <cell r="C272" t="str">
            <v xml:space="preserve">                 </v>
          </cell>
          <cell r="D272" t="str">
            <v xml:space="preserve">                 </v>
          </cell>
          <cell r="E272" t="str">
            <v xml:space="preserve">                 </v>
          </cell>
          <cell r="F272" t="str">
            <v xml:space="preserve">                 </v>
          </cell>
          <cell r="G272" t="str">
            <v xml:space="preserve">                 </v>
          </cell>
          <cell r="H272" t="str">
            <v xml:space="preserve">                 </v>
          </cell>
          <cell r="I272" t="str">
            <v xml:space="preserve">                 </v>
          </cell>
          <cell r="J272" t="str">
            <v xml:space="preserve">                 </v>
          </cell>
          <cell r="K272" t="str">
            <v xml:space="preserve">                 </v>
          </cell>
          <cell r="L272" t="str">
            <v xml:space="preserve">                 </v>
          </cell>
          <cell r="M272" t="str">
            <v xml:space="preserve">                 </v>
          </cell>
          <cell r="N272" t="str">
            <v xml:space="preserve">                 </v>
          </cell>
        </row>
        <row r="273">
          <cell r="A273" t="str">
            <v xml:space="preserve">  SYSTEM OUTPUT (INCL UGI BUT</v>
          </cell>
          <cell r="B273" t="str">
            <v>.</v>
          </cell>
          <cell r="C273">
            <v>3568</v>
          </cell>
          <cell r="D273">
            <v>3339</v>
          </cell>
          <cell r="E273">
            <v>3310</v>
          </cell>
          <cell r="F273">
            <v>2817</v>
          </cell>
          <cell r="G273">
            <v>2753</v>
          </cell>
          <cell r="H273">
            <v>2872</v>
          </cell>
          <cell r="I273">
            <v>3218</v>
          </cell>
          <cell r="J273">
            <v>3157</v>
          </cell>
          <cell r="K273">
            <v>2780</v>
          </cell>
          <cell r="L273">
            <v>2912</v>
          </cell>
          <cell r="M273">
            <v>3048</v>
          </cell>
          <cell r="N273">
            <v>3591</v>
          </cell>
          <cell r="O273">
            <v>37365</v>
          </cell>
        </row>
        <row r="274">
          <cell r="A274" t="str">
            <v xml:space="preserve">      EXCL ACE AND AE LOSSES)</v>
          </cell>
          <cell r="C274" t="str">
            <v xml:space="preserve"> ========</v>
          </cell>
          <cell r="D274" t="str">
            <v xml:space="preserve"> ========</v>
          </cell>
          <cell r="E274" t="str">
            <v xml:space="preserve"> ========</v>
          </cell>
          <cell r="F274" t="str">
            <v xml:space="preserve"> ========</v>
          </cell>
          <cell r="G274" t="str">
            <v xml:space="preserve"> ========</v>
          </cell>
          <cell r="H274" t="str">
            <v xml:space="preserve"> ========</v>
          </cell>
          <cell r="I274" t="str">
            <v xml:space="preserve"> ========</v>
          </cell>
          <cell r="J274" t="str">
            <v xml:space="preserve"> ========</v>
          </cell>
          <cell r="K274" t="str">
            <v xml:space="preserve"> ========</v>
          </cell>
          <cell r="L274" t="str">
            <v xml:space="preserve"> ========</v>
          </cell>
          <cell r="M274" t="str">
            <v xml:space="preserve"> ========</v>
          </cell>
          <cell r="N274" t="str">
            <v xml:space="preserve"> ========</v>
          </cell>
          <cell r="O274" t="str">
            <v xml:space="preserve"> ========</v>
          </cell>
        </row>
        <row r="276">
          <cell r="A276" t="str">
            <v>SYSTEM OUTPUT (ADJUSTED FOR ACE, AE,</v>
          </cell>
          <cell r="C276">
            <v>3569.6</v>
          </cell>
          <cell r="D276">
            <v>3340.4</v>
          </cell>
          <cell r="E276">
            <v>3311</v>
          </cell>
          <cell r="F276">
            <v>2817.8</v>
          </cell>
          <cell r="G276">
            <v>2754.3</v>
          </cell>
          <cell r="H276">
            <v>2872</v>
          </cell>
          <cell r="I276">
            <v>3218</v>
          </cell>
          <cell r="J276">
            <v>3157</v>
          </cell>
          <cell r="K276">
            <v>2780</v>
          </cell>
          <cell r="L276">
            <v>2912</v>
          </cell>
          <cell r="M276">
            <v>3048</v>
          </cell>
          <cell r="N276">
            <v>3591</v>
          </cell>
          <cell r="O276">
            <v>37371</v>
          </cell>
        </row>
        <row r="277">
          <cell r="A277" t="str">
            <v xml:space="preserve">                AND BG&amp;E LOSSES)</v>
          </cell>
        </row>
        <row r="278">
          <cell r="A278" t="str">
            <v xml:space="preserve">   (SEE PAGES 20 AND 21 FOR BG&amp;E LOSSES</v>
          </cell>
        </row>
        <row r="279">
          <cell r="A279" t="str">
            <v xml:space="preserve">     AND LOSSES FROM COAL SALES TO ACE)</v>
          </cell>
        </row>
        <row r="280">
          <cell r="A280" t="str">
            <v>Losses</v>
          </cell>
          <cell r="B280">
            <v>1.0780000000000001</v>
          </cell>
        </row>
        <row r="281">
          <cell r="A281" t="str">
            <v>PA CHOICE LOAD OUT</v>
          </cell>
          <cell r="B281">
            <v>22073</v>
          </cell>
          <cell r="C281">
            <v>2272.819558010222</v>
          </cell>
          <cell r="D281">
            <v>2126.8843712397315</v>
          </cell>
          <cell r="E281">
            <v>2108.1649362874955</v>
          </cell>
          <cell r="F281">
            <v>1794.1368642316238</v>
          </cell>
          <cell r="G281">
            <v>1753.705431596693</v>
          </cell>
          <cell r="H281">
            <v>1828.6468429530921</v>
          </cell>
          <cell r="I281">
            <v>2048.9503971528725</v>
          </cell>
          <cell r="J281">
            <v>2010.1107532043568</v>
          </cell>
          <cell r="K281">
            <v>1770.0690192930349</v>
          </cell>
          <cell r="L281">
            <v>1854.1154619357258</v>
          </cell>
          <cell r="M281">
            <v>1940.70876647668</v>
          </cell>
          <cell r="N281">
            <v>2286.4452691659308</v>
          </cell>
          <cell r="O281">
            <v>23794.757671547461</v>
          </cell>
        </row>
        <row r="282">
          <cell r="A282" t="str">
            <v>PP&amp;L PROVIDER OF LAST RESORT</v>
          </cell>
          <cell r="B282">
            <v>12526</v>
          </cell>
          <cell r="C282">
            <v>1289.7810802172808</v>
          </cell>
          <cell r="D282">
            <v>1206.9656881325095</v>
          </cell>
          <cell r="E282">
            <v>1196.3427713467661</v>
          </cell>
          <cell r="F282">
            <v>1018.1379224104253</v>
          </cell>
          <cell r="G282">
            <v>995.19386744802136</v>
          </cell>
          <cell r="H282">
            <v>1037.7216669610127</v>
          </cell>
          <cell r="I282">
            <v>1162.7396672285997</v>
          </cell>
          <cell r="J282">
            <v>1140.6989215166841</v>
          </cell>
          <cell r="K282">
            <v>1004.4798865430415</v>
          </cell>
          <cell r="L282">
            <v>1052.1746149688263</v>
          </cell>
          <cell r="M282">
            <v>1101.3146381953923</v>
          </cell>
          <cell r="N282">
            <v>1297.5134074014611</v>
          </cell>
          <cell r="O282">
            <v>13503.064132370018</v>
          </cell>
        </row>
        <row r="284">
          <cell r="A284" t="str">
            <v>NEW SYSTEM OUTPUT (ADJ. FOR ACE, AE,</v>
          </cell>
          <cell r="C284">
            <v>2586.5615222070587</v>
          </cell>
          <cell r="D284">
            <v>2420.4813168927781</v>
          </cell>
          <cell r="E284">
            <v>2399.1778350592704</v>
          </cell>
          <cell r="F284">
            <v>2041.8010581788017</v>
          </cell>
          <cell r="G284">
            <v>1995.7884358513286</v>
          </cell>
          <cell r="H284">
            <v>2081.0748240079206</v>
          </cell>
          <cell r="I284">
            <v>2331.7892700757275</v>
          </cell>
          <cell r="J284">
            <v>2287.5881683123271</v>
          </cell>
          <cell r="K284">
            <v>2014.4108672500065</v>
          </cell>
          <cell r="L284">
            <v>2110.0591530331003</v>
          </cell>
          <cell r="M284">
            <v>2208.6058717187125</v>
          </cell>
          <cell r="N284">
            <v>2602.0681382355306</v>
          </cell>
          <cell r="O284">
            <v>27079.406460822567</v>
          </cell>
          <cell r="P284" t="str">
            <v>*</v>
          </cell>
        </row>
        <row r="285">
          <cell r="A285" t="str">
            <v>BG&amp;E, PA PILOT AND NJ PILOT)</v>
          </cell>
        </row>
        <row r="287">
          <cell r="A287" t="str">
            <v xml:space="preserve">* The system output forecast does not include Energy Plus Acquired Load (Per J. Schadt, J. Sipics, J. Polaha 10/2/98). </v>
          </cell>
        </row>
        <row r="296">
          <cell r="C296" t="str">
            <v xml:space="preserve">     TOTAL PP&amp;L UNIT GENERATION ECONOMICALLY DISPATCHED BY PJM PLUS LOADED SALES</v>
          </cell>
        </row>
        <row r="297">
          <cell r="C297" t="str">
            <v xml:space="preserve">    (EXCLUDES ADDITIONAL GENERATION FROM UNLOADED EQUIPMENT FOR TWO-PARTY SALES)</v>
          </cell>
          <cell r="L297" t="str">
            <v>CASE:2001 FORECAST</v>
          </cell>
          <cell r="P297" t="str">
            <v>7</v>
          </cell>
        </row>
        <row r="298">
          <cell r="C298" t="str">
            <v xml:space="preserve">                   </v>
          </cell>
          <cell r="L298">
            <v>36851</v>
          </cell>
        </row>
        <row r="299">
          <cell r="C299" t="str">
            <v xml:space="preserve">                                  (Millions of KWH)</v>
          </cell>
        </row>
        <row r="300">
          <cell r="A300" t="str">
            <v>TOTAL PP&amp;L PJM DISPATCHED GENERATION</v>
          </cell>
        </row>
        <row r="301">
          <cell r="A301" t="str">
            <v xml:space="preserve">  INCLUDING LOADED TWO-PARTY SALES</v>
          </cell>
          <cell r="C301" t="str">
            <v>JANUARY</v>
          </cell>
          <cell r="D301" t="str">
            <v>FEBRUARY</v>
          </cell>
          <cell r="E301" t="str">
            <v>MARCH</v>
          </cell>
          <cell r="F301" t="str">
            <v>APRIL</v>
          </cell>
          <cell r="G301" t="str">
            <v>MAY</v>
          </cell>
          <cell r="H301" t="str">
            <v>JUNE</v>
          </cell>
          <cell r="I301" t="str">
            <v>JULY</v>
          </cell>
          <cell r="J301" t="str">
            <v>AUGUST</v>
          </cell>
          <cell r="K301" t="str">
            <v>SEPTEMBER</v>
          </cell>
          <cell r="L301" t="str">
            <v>OCTOBER</v>
          </cell>
          <cell r="M301" t="str">
            <v>NOVEMBER</v>
          </cell>
          <cell r="N301" t="str">
            <v>DECEMBER</v>
          </cell>
          <cell r="O301" t="str">
            <v>TOTAL</v>
          </cell>
        </row>
        <row r="303">
          <cell r="A303" t="str">
            <v xml:space="preserve">    Brunner Is. #1</v>
          </cell>
          <cell r="C303">
            <v>185</v>
          </cell>
          <cell r="D303">
            <v>170</v>
          </cell>
          <cell r="E303">
            <v>180</v>
          </cell>
          <cell r="F303">
            <v>160</v>
          </cell>
          <cell r="G303">
            <v>128</v>
          </cell>
          <cell r="H303">
            <v>168</v>
          </cell>
          <cell r="I303">
            <v>185</v>
          </cell>
          <cell r="J303">
            <v>190</v>
          </cell>
          <cell r="K303">
            <v>156</v>
          </cell>
          <cell r="L303">
            <v>181.7</v>
          </cell>
          <cell r="M303">
            <v>97.3</v>
          </cell>
          <cell r="N303">
            <v>164.9</v>
          </cell>
          <cell r="O303">
            <v>1966</v>
          </cell>
        </row>
        <row r="304">
          <cell r="A304" t="str">
            <v xml:space="preserve">    Brunner Is. #2</v>
          </cell>
          <cell r="C304">
            <v>219</v>
          </cell>
          <cell r="D304">
            <v>200</v>
          </cell>
          <cell r="E304">
            <v>200</v>
          </cell>
          <cell r="F304">
            <v>170</v>
          </cell>
          <cell r="G304">
            <v>119</v>
          </cell>
          <cell r="H304">
            <v>186</v>
          </cell>
          <cell r="I304">
            <v>211</v>
          </cell>
          <cell r="J304">
            <v>220</v>
          </cell>
          <cell r="K304">
            <v>38.799999999999997</v>
          </cell>
          <cell r="L304">
            <v>17.100000000000001</v>
          </cell>
          <cell r="M304">
            <v>162.6</v>
          </cell>
          <cell r="N304">
            <v>191.7</v>
          </cell>
          <cell r="O304">
            <v>1935</v>
          </cell>
        </row>
        <row r="305">
          <cell r="A305" t="str">
            <v xml:space="preserve">    Brunner Is. #3</v>
          </cell>
          <cell r="C305">
            <v>410</v>
          </cell>
          <cell r="D305">
            <v>400</v>
          </cell>
          <cell r="E305">
            <v>460</v>
          </cell>
          <cell r="F305">
            <v>210</v>
          </cell>
          <cell r="G305">
            <v>310</v>
          </cell>
          <cell r="H305">
            <v>410</v>
          </cell>
          <cell r="I305">
            <v>430</v>
          </cell>
          <cell r="J305">
            <v>420</v>
          </cell>
          <cell r="K305">
            <v>330</v>
          </cell>
          <cell r="L305">
            <v>324.39999999999998</v>
          </cell>
          <cell r="M305">
            <v>237.3</v>
          </cell>
          <cell r="N305">
            <v>391.1</v>
          </cell>
          <cell r="O305">
            <v>4333</v>
          </cell>
        </row>
        <row r="307">
          <cell r="A307" t="str">
            <v xml:space="preserve">        TOTAL</v>
          </cell>
          <cell r="C307">
            <v>814</v>
          </cell>
          <cell r="D307">
            <v>770</v>
          </cell>
          <cell r="E307">
            <v>840</v>
          </cell>
          <cell r="F307">
            <v>540</v>
          </cell>
          <cell r="G307">
            <v>557</v>
          </cell>
          <cell r="H307">
            <v>764</v>
          </cell>
          <cell r="I307">
            <v>826</v>
          </cell>
          <cell r="J307">
            <v>830</v>
          </cell>
          <cell r="K307">
            <v>524.79999999999995</v>
          </cell>
          <cell r="L307">
            <v>523.19999999999993</v>
          </cell>
          <cell r="M307">
            <v>497.2</v>
          </cell>
          <cell r="N307">
            <v>747.7</v>
          </cell>
          <cell r="O307">
            <v>8234</v>
          </cell>
        </row>
        <row r="309">
          <cell r="A309" t="str">
            <v xml:space="preserve">    Martins Creek #1</v>
          </cell>
          <cell r="C309">
            <v>399.8</v>
          </cell>
          <cell r="D309">
            <v>381.7</v>
          </cell>
          <cell r="E309">
            <v>385</v>
          </cell>
          <cell r="F309">
            <v>0</v>
          </cell>
          <cell r="G309">
            <v>121</v>
          </cell>
          <cell r="H309">
            <v>430</v>
          </cell>
          <cell r="I309">
            <v>466.8</v>
          </cell>
          <cell r="J309">
            <v>456.8</v>
          </cell>
          <cell r="K309">
            <v>385.3</v>
          </cell>
          <cell r="L309">
            <v>388</v>
          </cell>
          <cell r="M309">
            <v>288.8</v>
          </cell>
          <cell r="N309">
            <v>385.4</v>
          </cell>
          <cell r="O309">
            <v>4089</v>
          </cell>
        </row>
        <row r="310">
          <cell r="A310" t="str">
            <v xml:space="preserve">    Martins Creek #2</v>
          </cell>
          <cell r="C310">
            <v>416.2</v>
          </cell>
          <cell r="D310">
            <v>385</v>
          </cell>
          <cell r="E310">
            <v>304</v>
          </cell>
          <cell r="F310">
            <v>395</v>
          </cell>
          <cell r="G310">
            <v>375</v>
          </cell>
          <cell r="H310">
            <v>430</v>
          </cell>
          <cell r="I310">
            <v>470.8</v>
          </cell>
          <cell r="J310">
            <v>459.6</v>
          </cell>
          <cell r="K310">
            <v>387.9</v>
          </cell>
          <cell r="L310">
            <v>298</v>
          </cell>
          <cell r="M310">
            <v>385</v>
          </cell>
          <cell r="N310">
            <v>404.5</v>
          </cell>
          <cell r="O310">
            <v>4711</v>
          </cell>
        </row>
        <row r="312">
          <cell r="A312" t="str">
            <v xml:space="preserve">        TOTAL</v>
          </cell>
          <cell r="C312">
            <v>816</v>
          </cell>
          <cell r="D312">
            <v>766.7</v>
          </cell>
          <cell r="E312">
            <v>689</v>
          </cell>
          <cell r="F312">
            <v>395</v>
          </cell>
          <cell r="G312">
            <v>496</v>
          </cell>
          <cell r="H312">
            <v>860</v>
          </cell>
          <cell r="I312">
            <v>937.6</v>
          </cell>
          <cell r="J312">
            <v>916.40000000000009</v>
          </cell>
          <cell r="K312">
            <v>773.2</v>
          </cell>
          <cell r="L312">
            <v>686</v>
          </cell>
          <cell r="M312">
            <v>673.8</v>
          </cell>
          <cell r="N312">
            <v>789.9</v>
          </cell>
          <cell r="O312">
            <v>8800</v>
          </cell>
        </row>
        <row r="314">
          <cell r="A314" t="str">
            <v xml:space="preserve">    Sunbury #1-2</v>
          </cell>
          <cell r="C314">
            <v>0</v>
          </cell>
          <cell r="D314">
            <v>0</v>
          </cell>
          <cell r="E314">
            <v>0</v>
          </cell>
          <cell r="F314">
            <v>0</v>
          </cell>
          <cell r="G314">
            <v>0</v>
          </cell>
          <cell r="H314">
            <v>0</v>
          </cell>
          <cell r="I314">
            <v>0</v>
          </cell>
          <cell r="J314">
            <v>0</v>
          </cell>
          <cell r="K314">
            <v>0</v>
          </cell>
          <cell r="L314">
            <v>0</v>
          </cell>
          <cell r="M314">
            <v>0</v>
          </cell>
          <cell r="N314">
            <v>0</v>
          </cell>
          <cell r="O314">
            <v>0</v>
          </cell>
        </row>
        <row r="315">
          <cell r="A315" t="str">
            <v xml:space="preserve">    Sunbury #3</v>
          </cell>
          <cell r="C315">
            <v>0</v>
          </cell>
          <cell r="D315">
            <v>0</v>
          </cell>
          <cell r="E315">
            <v>0</v>
          </cell>
          <cell r="F315">
            <v>0</v>
          </cell>
          <cell r="G315">
            <v>0</v>
          </cell>
          <cell r="H315">
            <v>0</v>
          </cell>
          <cell r="I315">
            <v>0</v>
          </cell>
          <cell r="J315">
            <v>0</v>
          </cell>
          <cell r="K315">
            <v>0</v>
          </cell>
          <cell r="L315">
            <v>0</v>
          </cell>
          <cell r="M315">
            <v>0</v>
          </cell>
          <cell r="N315">
            <v>0</v>
          </cell>
          <cell r="O315">
            <v>0</v>
          </cell>
        </row>
        <row r="316">
          <cell r="A316" t="str">
            <v xml:space="preserve">    Sunbury #4</v>
          </cell>
          <cell r="C316">
            <v>0</v>
          </cell>
          <cell r="D316">
            <v>0</v>
          </cell>
          <cell r="E316">
            <v>0</v>
          </cell>
          <cell r="F316">
            <v>0</v>
          </cell>
          <cell r="G316">
            <v>0</v>
          </cell>
          <cell r="H316">
            <v>0</v>
          </cell>
          <cell r="I316">
            <v>0</v>
          </cell>
          <cell r="J316">
            <v>0</v>
          </cell>
          <cell r="K316">
            <v>0</v>
          </cell>
          <cell r="L316">
            <v>0</v>
          </cell>
          <cell r="M316">
            <v>0</v>
          </cell>
          <cell r="N316">
            <v>0</v>
          </cell>
          <cell r="O316">
            <v>0</v>
          </cell>
        </row>
        <row r="318">
          <cell r="A318" t="str">
            <v xml:space="preserve">        TOTAL</v>
          </cell>
          <cell r="C318">
            <v>0</v>
          </cell>
          <cell r="D318">
            <v>0</v>
          </cell>
          <cell r="E318">
            <v>0</v>
          </cell>
          <cell r="F318">
            <v>0</v>
          </cell>
          <cell r="G318">
            <v>0</v>
          </cell>
          <cell r="H318">
            <v>0</v>
          </cell>
          <cell r="I318">
            <v>0</v>
          </cell>
          <cell r="J318">
            <v>0</v>
          </cell>
          <cell r="K318">
            <v>0</v>
          </cell>
          <cell r="L318">
            <v>0</v>
          </cell>
          <cell r="M318">
            <v>0</v>
          </cell>
          <cell r="N318">
            <v>0</v>
          </cell>
          <cell r="O318">
            <v>0</v>
          </cell>
        </row>
        <row r="320">
          <cell r="A320" t="str">
            <v xml:space="preserve">    Holtwood #17</v>
          </cell>
          <cell r="C320">
            <v>0</v>
          </cell>
          <cell r="D320">
            <v>0</v>
          </cell>
          <cell r="E320">
            <v>0</v>
          </cell>
          <cell r="F320">
            <v>0</v>
          </cell>
          <cell r="G320">
            <v>0</v>
          </cell>
          <cell r="H320">
            <v>0</v>
          </cell>
          <cell r="I320">
            <v>0</v>
          </cell>
          <cell r="J320">
            <v>0</v>
          </cell>
          <cell r="K320">
            <v>0</v>
          </cell>
          <cell r="L320">
            <v>0</v>
          </cell>
          <cell r="M320">
            <v>0</v>
          </cell>
          <cell r="N320">
            <v>0</v>
          </cell>
          <cell r="O320">
            <v>0</v>
          </cell>
        </row>
        <row r="322">
          <cell r="A322" t="str">
            <v xml:space="preserve">    Keystone #1 (PL Share)</v>
          </cell>
          <cell r="C322">
            <v>69</v>
          </cell>
          <cell r="D322">
            <v>64</v>
          </cell>
          <cell r="E322">
            <v>69</v>
          </cell>
          <cell r="F322">
            <v>66</v>
          </cell>
          <cell r="G322">
            <v>69</v>
          </cell>
          <cell r="H322">
            <v>66</v>
          </cell>
          <cell r="I322">
            <v>69</v>
          </cell>
          <cell r="J322">
            <v>69</v>
          </cell>
          <cell r="K322">
            <v>66</v>
          </cell>
          <cell r="L322">
            <v>69</v>
          </cell>
          <cell r="M322">
            <v>66</v>
          </cell>
          <cell r="N322">
            <v>69</v>
          </cell>
          <cell r="O322">
            <v>811</v>
          </cell>
        </row>
        <row r="323">
          <cell r="A323" t="str">
            <v xml:space="preserve">    Keystone #2 (PL Share)</v>
          </cell>
          <cell r="C323">
            <v>69</v>
          </cell>
          <cell r="D323">
            <v>64</v>
          </cell>
          <cell r="E323">
            <v>69</v>
          </cell>
          <cell r="F323">
            <v>48.7</v>
          </cell>
          <cell r="G323">
            <v>0</v>
          </cell>
          <cell r="H323">
            <v>66</v>
          </cell>
          <cell r="I323">
            <v>69</v>
          </cell>
          <cell r="J323">
            <v>69</v>
          </cell>
          <cell r="K323">
            <v>66</v>
          </cell>
          <cell r="L323">
            <v>69</v>
          </cell>
          <cell r="M323">
            <v>66</v>
          </cell>
          <cell r="N323">
            <v>69</v>
          </cell>
          <cell r="O323">
            <v>725</v>
          </cell>
        </row>
        <row r="325">
          <cell r="A325" t="str">
            <v xml:space="preserve">        TOTAL</v>
          </cell>
          <cell r="C325">
            <v>138</v>
          </cell>
          <cell r="D325">
            <v>128</v>
          </cell>
          <cell r="E325">
            <v>138</v>
          </cell>
          <cell r="F325">
            <v>114.7</v>
          </cell>
          <cell r="G325">
            <v>69</v>
          </cell>
          <cell r="H325">
            <v>132</v>
          </cell>
          <cell r="I325">
            <v>138</v>
          </cell>
          <cell r="J325">
            <v>138</v>
          </cell>
          <cell r="K325">
            <v>132</v>
          </cell>
          <cell r="L325">
            <v>138</v>
          </cell>
          <cell r="M325">
            <v>132</v>
          </cell>
          <cell r="N325">
            <v>138</v>
          </cell>
          <cell r="O325">
            <v>1536</v>
          </cell>
        </row>
        <row r="327">
          <cell r="A327" t="str">
            <v xml:space="preserve">    Conemaugh #1 (PL Share)</v>
          </cell>
          <cell r="C327">
            <v>84.4</v>
          </cell>
          <cell r="D327">
            <v>78.900000000000006</v>
          </cell>
          <cell r="E327">
            <v>84.4</v>
          </cell>
          <cell r="F327">
            <v>81.599999999999994</v>
          </cell>
          <cell r="G327">
            <v>84.4</v>
          </cell>
          <cell r="H327">
            <v>81.599999999999994</v>
          </cell>
          <cell r="I327">
            <v>84.4</v>
          </cell>
          <cell r="J327">
            <v>84.4</v>
          </cell>
          <cell r="K327">
            <v>21.8</v>
          </cell>
          <cell r="L327">
            <v>0</v>
          </cell>
          <cell r="M327">
            <v>27.2</v>
          </cell>
          <cell r="N327">
            <v>84.4</v>
          </cell>
          <cell r="O327">
            <v>798</v>
          </cell>
        </row>
        <row r="328">
          <cell r="A328" t="str">
            <v xml:space="preserve">    Conemaugh #2 (PL Share)</v>
          </cell>
          <cell r="C328">
            <v>84.1</v>
          </cell>
          <cell r="D328">
            <v>78.900000000000006</v>
          </cell>
          <cell r="E328">
            <v>84.4</v>
          </cell>
          <cell r="F328">
            <v>81.599999999999994</v>
          </cell>
          <cell r="G328">
            <v>84.4</v>
          </cell>
          <cell r="H328">
            <v>81.599999999999994</v>
          </cell>
          <cell r="I328">
            <v>84.4</v>
          </cell>
          <cell r="J328">
            <v>84.4</v>
          </cell>
          <cell r="K328">
            <v>81.599999999999994</v>
          </cell>
          <cell r="L328">
            <v>84.4</v>
          </cell>
          <cell r="M328">
            <v>81.599999999999994</v>
          </cell>
          <cell r="N328">
            <v>64.5</v>
          </cell>
          <cell r="O328">
            <v>976</v>
          </cell>
        </row>
        <row r="330">
          <cell r="A330" t="str">
            <v xml:space="preserve">        TOTAL</v>
          </cell>
          <cell r="C330">
            <v>168.5</v>
          </cell>
          <cell r="D330">
            <v>157.80000000000001</v>
          </cell>
          <cell r="E330">
            <v>168.8</v>
          </cell>
          <cell r="F330">
            <v>163.19999999999999</v>
          </cell>
          <cell r="G330">
            <v>168.8</v>
          </cell>
          <cell r="H330">
            <v>163.19999999999999</v>
          </cell>
          <cell r="I330">
            <v>168.8</v>
          </cell>
          <cell r="J330">
            <v>168.8</v>
          </cell>
          <cell r="K330">
            <v>103.39999999999999</v>
          </cell>
          <cell r="L330">
            <v>84.4</v>
          </cell>
          <cell r="M330">
            <v>108.8</v>
          </cell>
          <cell r="N330">
            <v>148.9</v>
          </cell>
          <cell r="O330">
            <v>1773</v>
          </cell>
        </row>
        <row r="332">
          <cell r="A332" t="str">
            <v xml:space="preserve">    Montour #1</v>
          </cell>
          <cell r="C332">
            <v>399.8</v>
          </cell>
          <cell r="D332">
            <v>381.7</v>
          </cell>
          <cell r="E332">
            <v>385</v>
          </cell>
          <cell r="F332">
            <v>0</v>
          </cell>
          <cell r="G332">
            <v>121</v>
          </cell>
          <cell r="H332">
            <v>430</v>
          </cell>
          <cell r="I332">
            <v>466.8</v>
          </cell>
          <cell r="J332">
            <v>456.8</v>
          </cell>
          <cell r="K332">
            <v>385.3</v>
          </cell>
          <cell r="L332">
            <v>388</v>
          </cell>
          <cell r="M332">
            <v>288.75</v>
          </cell>
          <cell r="N332">
            <v>385.4</v>
          </cell>
          <cell r="O332">
            <v>4089</v>
          </cell>
        </row>
        <row r="333">
          <cell r="A333" t="str">
            <v xml:space="preserve">    Montour #2</v>
          </cell>
          <cell r="C333">
            <v>416.2</v>
          </cell>
          <cell r="D333">
            <v>385</v>
          </cell>
          <cell r="E333">
            <v>304</v>
          </cell>
          <cell r="F333">
            <v>395</v>
          </cell>
          <cell r="G333">
            <v>375</v>
          </cell>
          <cell r="H333">
            <v>430</v>
          </cell>
          <cell r="I333">
            <v>470.8</v>
          </cell>
          <cell r="J333">
            <v>459.6</v>
          </cell>
          <cell r="K333">
            <v>387.9</v>
          </cell>
          <cell r="L333">
            <v>298</v>
          </cell>
          <cell r="M333">
            <v>385</v>
          </cell>
          <cell r="N333">
            <v>404.5</v>
          </cell>
          <cell r="O333">
            <v>4711</v>
          </cell>
        </row>
        <row r="335">
          <cell r="A335" t="str">
            <v xml:space="preserve">        TOTAL</v>
          </cell>
          <cell r="C335">
            <v>816</v>
          </cell>
          <cell r="D335">
            <v>766.7</v>
          </cell>
          <cell r="E335">
            <v>689</v>
          </cell>
          <cell r="F335">
            <v>395</v>
          </cell>
          <cell r="G335">
            <v>496</v>
          </cell>
          <cell r="H335">
            <v>860</v>
          </cell>
          <cell r="I335">
            <v>937.6</v>
          </cell>
          <cell r="J335">
            <v>916.40000000000009</v>
          </cell>
          <cell r="K335">
            <v>773.2</v>
          </cell>
          <cell r="L335">
            <v>686</v>
          </cell>
          <cell r="M335">
            <v>673.8</v>
          </cell>
          <cell r="N335">
            <v>789.9</v>
          </cell>
          <cell r="O335">
            <v>8800</v>
          </cell>
        </row>
        <row r="336">
          <cell r="C336" t="str">
            <v xml:space="preserve"> =========</v>
          </cell>
          <cell r="D336" t="str">
            <v xml:space="preserve"> =========</v>
          </cell>
          <cell r="E336" t="str">
            <v xml:space="preserve"> =========</v>
          </cell>
          <cell r="F336" t="str">
            <v xml:space="preserve"> =========</v>
          </cell>
          <cell r="G336" t="str">
            <v xml:space="preserve"> =========</v>
          </cell>
          <cell r="H336" t="str">
            <v xml:space="preserve"> =========</v>
          </cell>
          <cell r="I336" t="str">
            <v xml:space="preserve"> =========</v>
          </cell>
          <cell r="J336" t="str">
            <v xml:space="preserve"> =========</v>
          </cell>
          <cell r="K336" t="str">
            <v xml:space="preserve"> =========</v>
          </cell>
          <cell r="L336" t="str">
            <v xml:space="preserve"> =========</v>
          </cell>
          <cell r="M336" t="str">
            <v xml:space="preserve"> =========</v>
          </cell>
          <cell r="N336" t="str">
            <v xml:space="preserve"> =========</v>
          </cell>
          <cell r="O336" t="str">
            <v xml:space="preserve"> =========</v>
          </cell>
        </row>
        <row r="337">
          <cell r="A337" t="str">
            <v xml:space="preserve"> TOTAL COAL FIRED</v>
          </cell>
          <cell r="C337">
            <v>2752.5</v>
          </cell>
          <cell r="D337">
            <v>2589.1999999999998</v>
          </cell>
          <cell r="E337">
            <v>2524.8000000000002</v>
          </cell>
          <cell r="F337">
            <v>1607.9</v>
          </cell>
          <cell r="G337">
            <v>1786.8</v>
          </cell>
          <cell r="H337">
            <v>2779.2</v>
          </cell>
          <cell r="I337">
            <v>3008</v>
          </cell>
          <cell r="J337">
            <v>2969.6000000000004</v>
          </cell>
          <cell r="K337">
            <v>2306.6000000000004</v>
          </cell>
          <cell r="L337">
            <v>2117.6000000000004</v>
          </cell>
          <cell r="M337">
            <v>2085.6</v>
          </cell>
          <cell r="N337">
            <v>2614.4</v>
          </cell>
          <cell r="O337">
            <v>29142</v>
          </cell>
        </row>
        <row r="339">
          <cell r="A339" t="str">
            <v xml:space="preserve">    Martins Creek #3</v>
          </cell>
          <cell r="C339">
            <v>47.9</v>
          </cell>
          <cell r="D339">
            <v>47.9</v>
          </cell>
          <cell r="E339">
            <v>17.399999999999999</v>
          </cell>
          <cell r="F339">
            <v>11.9</v>
          </cell>
          <cell r="G339">
            <v>36.6</v>
          </cell>
          <cell r="H339">
            <v>125.1</v>
          </cell>
          <cell r="I339">
            <v>200.2</v>
          </cell>
          <cell r="J339">
            <v>200.2</v>
          </cell>
          <cell r="K339">
            <v>73.2</v>
          </cell>
          <cell r="L339">
            <v>0</v>
          </cell>
          <cell r="M339">
            <v>17.399999999999999</v>
          </cell>
          <cell r="N339">
            <v>40.299999999999997</v>
          </cell>
          <cell r="O339">
            <v>818</v>
          </cell>
        </row>
        <row r="340">
          <cell r="A340" t="str">
            <v xml:space="preserve">    Martins Creek #4</v>
          </cell>
          <cell r="C340">
            <v>47.9</v>
          </cell>
          <cell r="D340">
            <v>47.9</v>
          </cell>
          <cell r="E340">
            <v>17.399999999999999</v>
          </cell>
          <cell r="F340">
            <v>11.9</v>
          </cell>
          <cell r="G340">
            <v>36.6</v>
          </cell>
          <cell r="H340">
            <v>125.1</v>
          </cell>
          <cell r="I340">
            <v>200.2</v>
          </cell>
          <cell r="J340">
            <v>200.2</v>
          </cell>
          <cell r="K340">
            <v>73.2</v>
          </cell>
          <cell r="L340">
            <v>32.299999999999997</v>
          </cell>
          <cell r="M340">
            <v>17.399999999999999</v>
          </cell>
          <cell r="N340">
            <v>40.299999999999997</v>
          </cell>
          <cell r="O340">
            <v>850</v>
          </cell>
        </row>
        <row r="342">
          <cell r="A342" t="str">
            <v xml:space="preserve"> TOTAL HEAVY OIL FIRED</v>
          </cell>
          <cell r="C342">
            <v>95.8</v>
          </cell>
          <cell r="D342">
            <v>95.8</v>
          </cell>
          <cell r="E342">
            <v>34.799999999999997</v>
          </cell>
          <cell r="F342">
            <v>23.8</v>
          </cell>
          <cell r="G342">
            <v>73.2</v>
          </cell>
          <cell r="H342">
            <v>250.2</v>
          </cell>
          <cell r="I342">
            <v>400.4</v>
          </cell>
          <cell r="J342">
            <v>400.4</v>
          </cell>
          <cell r="K342">
            <v>146.4</v>
          </cell>
          <cell r="L342">
            <v>32.299999999999997</v>
          </cell>
          <cell r="M342">
            <v>34.799999999999997</v>
          </cell>
          <cell r="N342">
            <v>80.599999999999994</v>
          </cell>
          <cell r="O342">
            <v>1669</v>
          </cell>
        </row>
        <row r="344">
          <cell r="A344" t="str">
            <v xml:space="preserve">    Susquehanna #1 (PL 90% Share)</v>
          </cell>
          <cell r="C344">
            <v>713.1</v>
          </cell>
          <cell r="D344">
            <v>644.1</v>
          </cell>
          <cell r="E344">
            <v>713.1</v>
          </cell>
          <cell r="F344">
            <v>690.1</v>
          </cell>
          <cell r="G344">
            <v>447.2</v>
          </cell>
          <cell r="H344">
            <v>690.1</v>
          </cell>
          <cell r="I344">
            <v>713.1</v>
          </cell>
          <cell r="J344">
            <v>713.1</v>
          </cell>
          <cell r="K344">
            <v>690.1</v>
          </cell>
          <cell r="L344">
            <v>713.1</v>
          </cell>
          <cell r="M344">
            <v>690.1</v>
          </cell>
          <cell r="N344">
            <v>713.1</v>
          </cell>
          <cell r="O344">
            <v>8130</v>
          </cell>
        </row>
        <row r="345">
          <cell r="A345" t="str">
            <v xml:space="preserve">    Susquehanna #2 (PL 90% Share)</v>
          </cell>
          <cell r="C345">
            <v>715</v>
          </cell>
          <cell r="D345">
            <v>636.79999999999995</v>
          </cell>
          <cell r="E345">
            <v>176.2</v>
          </cell>
          <cell r="F345">
            <v>41.4</v>
          </cell>
          <cell r="G345">
            <v>710.9</v>
          </cell>
          <cell r="H345">
            <v>698.8</v>
          </cell>
          <cell r="I345">
            <v>722.1</v>
          </cell>
          <cell r="J345">
            <v>722.1</v>
          </cell>
          <cell r="K345">
            <v>698.8</v>
          </cell>
          <cell r="L345">
            <v>722.1</v>
          </cell>
          <cell r="M345">
            <v>698.8</v>
          </cell>
          <cell r="N345">
            <v>722.1</v>
          </cell>
          <cell r="O345">
            <v>7265</v>
          </cell>
        </row>
        <row r="347">
          <cell r="A347" t="str">
            <v xml:space="preserve"> TOTAL PL SHARE NUCLEAR</v>
          </cell>
          <cell r="C347">
            <v>1428.1</v>
          </cell>
          <cell r="D347">
            <v>1280.9000000000001</v>
          </cell>
          <cell r="E347">
            <v>889.3</v>
          </cell>
          <cell r="F347">
            <v>731.5</v>
          </cell>
          <cell r="G347">
            <v>1158.0999999999999</v>
          </cell>
          <cell r="H347">
            <v>1388.9</v>
          </cell>
          <cell r="I347">
            <v>1435.2</v>
          </cell>
          <cell r="J347">
            <v>1435.2</v>
          </cell>
          <cell r="K347">
            <v>1388.9</v>
          </cell>
          <cell r="L347">
            <v>1435.2</v>
          </cell>
          <cell r="M347">
            <v>1388.9</v>
          </cell>
          <cell r="N347">
            <v>1435.2</v>
          </cell>
          <cell r="O347">
            <v>15395</v>
          </cell>
        </row>
        <row r="349">
          <cell r="A349" t="str">
            <v xml:space="preserve"> COMBUSTION TURBINES</v>
          </cell>
          <cell r="C349">
            <v>0.5</v>
          </cell>
          <cell r="D349">
            <v>0.9</v>
          </cell>
          <cell r="E349">
            <v>0.1</v>
          </cell>
          <cell r="F349">
            <v>0.2</v>
          </cell>
          <cell r="G349">
            <v>0.5</v>
          </cell>
          <cell r="H349">
            <v>0.5</v>
          </cell>
          <cell r="I349">
            <v>5</v>
          </cell>
          <cell r="J349">
            <v>1.6</v>
          </cell>
          <cell r="K349">
            <v>2.4</v>
          </cell>
          <cell r="L349">
            <v>0.2</v>
          </cell>
          <cell r="M349">
            <v>0.2</v>
          </cell>
          <cell r="N349">
            <v>0.2</v>
          </cell>
          <cell r="O349">
            <v>12</v>
          </cell>
        </row>
        <row r="350">
          <cell r="A350" t="str">
            <v xml:space="preserve"> </v>
          </cell>
        </row>
        <row r="351">
          <cell r="A351" t="str">
            <v xml:space="preserve"> DIESELS</v>
          </cell>
          <cell r="C351">
            <v>0.1</v>
          </cell>
          <cell r="D351">
            <v>0.1</v>
          </cell>
          <cell r="E351">
            <v>0.1</v>
          </cell>
          <cell r="F351">
            <v>0.1</v>
          </cell>
          <cell r="G351">
            <v>0.2</v>
          </cell>
          <cell r="H351">
            <v>0.2</v>
          </cell>
          <cell r="I351">
            <v>0.1</v>
          </cell>
          <cell r="J351">
            <v>0.1</v>
          </cell>
          <cell r="K351">
            <v>0.1</v>
          </cell>
          <cell r="L351">
            <v>0.1</v>
          </cell>
          <cell r="M351">
            <v>0.1</v>
          </cell>
          <cell r="N351">
            <v>0.1</v>
          </cell>
          <cell r="O351">
            <v>1</v>
          </cell>
        </row>
        <row r="353">
          <cell r="A353" t="str">
            <v xml:space="preserve">    Holtwood Hydro</v>
          </cell>
          <cell r="C353">
            <v>53</v>
          </cell>
          <cell r="D353">
            <v>52</v>
          </cell>
          <cell r="E353">
            <v>70</v>
          </cell>
          <cell r="F353">
            <v>67</v>
          </cell>
          <cell r="G353">
            <v>65</v>
          </cell>
          <cell r="H353">
            <v>48</v>
          </cell>
          <cell r="I353">
            <v>36</v>
          </cell>
          <cell r="J353">
            <v>28</v>
          </cell>
          <cell r="K353">
            <v>25.3</v>
          </cell>
          <cell r="L353">
            <v>31</v>
          </cell>
          <cell r="M353">
            <v>45</v>
          </cell>
          <cell r="N353">
            <v>54</v>
          </cell>
          <cell r="O353">
            <v>574</v>
          </cell>
        </row>
        <row r="354">
          <cell r="A354" t="str">
            <v xml:space="preserve">    Wallenpaupack</v>
          </cell>
          <cell r="C354">
            <v>8.1999999999999993</v>
          </cell>
          <cell r="D354">
            <v>7.4</v>
          </cell>
          <cell r="E354">
            <v>7.3</v>
          </cell>
          <cell r="F354">
            <v>8.3000000000000007</v>
          </cell>
          <cell r="G354">
            <v>6.2</v>
          </cell>
          <cell r="H354">
            <v>6.7</v>
          </cell>
          <cell r="I354">
            <v>6.3</v>
          </cell>
          <cell r="J354">
            <v>5.7</v>
          </cell>
          <cell r="K354">
            <v>5.9</v>
          </cell>
          <cell r="L354">
            <v>5.0999999999999996</v>
          </cell>
          <cell r="M354">
            <v>4.7</v>
          </cell>
          <cell r="N354">
            <v>6.6</v>
          </cell>
          <cell r="O354">
            <v>78</v>
          </cell>
        </row>
        <row r="356">
          <cell r="A356" t="str">
            <v xml:space="preserve"> TOTAL HYDRO</v>
          </cell>
          <cell r="C356">
            <v>61.2</v>
          </cell>
          <cell r="D356">
            <v>59.4</v>
          </cell>
          <cell r="E356">
            <v>77.3</v>
          </cell>
          <cell r="F356">
            <v>75.3</v>
          </cell>
          <cell r="G356">
            <v>71.2</v>
          </cell>
          <cell r="H356">
            <v>54.7</v>
          </cell>
          <cell r="I356">
            <v>42.3</v>
          </cell>
          <cell r="J356">
            <v>33.700000000000003</v>
          </cell>
          <cell r="K356">
            <v>31.200000000000003</v>
          </cell>
          <cell r="L356">
            <v>36.1</v>
          </cell>
          <cell r="M356">
            <v>49.7</v>
          </cell>
          <cell r="N356">
            <v>60.6</v>
          </cell>
          <cell r="O356">
            <v>653</v>
          </cell>
        </row>
        <row r="357">
          <cell r="C357" t="str">
            <v xml:space="preserve"> ========</v>
          </cell>
          <cell r="D357" t="str">
            <v xml:space="preserve"> ========</v>
          </cell>
          <cell r="E357" t="str">
            <v xml:space="preserve"> ========</v>
          </cell>
          <cell r="F357" t="str">
            <v xml:space="preserve"> ========</v>
          </cell>
          <cell r="G357" t="str">
            <v xml:space="preserve"> ========</v>
          </cell>
          <cell r="H357" t="str">
            <v xml:space="preserve"> ========</v>
          </cell>
          <cell r="I357" t="str">
            <v xml:space="preserve"> ========</v>
          </cell>
          <cell r="J357" t="str">
            <v xml:space="preserve"> ========</v>
          </cell>
          <cell r="K357" t="str">
            <v xml:space="preserve"> ========</v>
          </cell>
          <cell r="L357" t="str">
            <v xml:space="preserve"> ========</v>
          </cell>
          <cell r="M357" t="str">
            <v xml:space="preserve"> ========</v>
          </cell>
          <cell r="N357" t="str">
            <v xml:space="preserve"> ========</v>
          </cell>
          <cell r="O357" t="str">
            <v xml:space="preserve"> =========</v>
          </cell>
        </row>
        <row r="358">
          <cell r="A358" t="str">
            <v xml:space="preserve">       TOTAL GENERATION</v>
          </cell>
          <cell r="C358">
            <v>4338.2</v>
          </cell>
          <cell r="D358">
            <v>4026.3</v>
          </cell>
          <cell r="E358">
            <v>3526.4000000000005</v>
          </cell>
          <cell r="F358">
            <v>2438.7999999999997</v>
          </cell>
          <cell r="G358">
            <v>3089.9999999999995</v>
          </cell>
          <cell r="H358">
            <v>4473.6999999999989</v>
          </cell>
          <cell r="I358">
            <v>4891.0000000000009</v>
          </cell>
          <cell r="J358">
            <v>4840.6000000000004</v>
          </cell>
          <cell r="K358">
            <v>3875.6</v>
          </cell>
          <cell r="L358">
            <v>3621.5</v>
          </cell>
          <cell r="M358">
            <v>3559.2999999999997</v>
          </cell>
          <cell r="N358">
            <v>4191.1000000000004</v>
          </cell>
          <cell r="O358">
            <v>46873</v>
          </cell>
        </row>
        <row r="360">
          <cell r="F360" t="str">
            <v>PROJECTED TOTAL FOSSIL FUEL CONSUMPTION</v>
          </cell>
          <cell r="L360" t="str">
            <v>CASE:2001 FORECAST</v>
          </cell>
          <cell r="P360" t="str">
            <v>8</v>
          </cell>
        </row>
        <row r="361">
          <cell r="A361" t="str">
            <v>FUEL RATES ARE CALCULATED FROM THE PPD MONTHLY REPORT</v>
          </cell>
          <cell r="F361" t="str">
            <v xml:space="preserve">                  </v>
          </cell>
          <cell r="L361">
            <v>36851</v>
          </cell>
        </row>
        <row r="362">
          <cell r="A362" t="str">
            <v>% FUEL MIX MUST BE TAKEN INTO CONSIDERATION.</v>
          </cell>
          <cell r="F362" t="str">
            <v>(1000 TONS / 1000 BBLS)</v>
          </cell>
        </row>
        <row r="363">
          <cell r="B363" t="str">
            <v>FUEL</v>
          </cell>
        </row>
        <row r="364">
          <cell r="A364" t="str">
            <v xml:space="preserve"> COAL CONSUMPTION</v>
          </cell>
          <cell r="B364" t="str">
            <v>RATE</v>
          </cell>
          <cell r="C364" t="str">
            <v>JANUARY</v>
          </cell>
          <cell r="D364" t="str">
            <v>FEBRUARY</v>
          </cell>
          <cell r="E364" t="str">
            <v>MARCH</v>
          </cell>
          <cell r="F364" t="str">
            <v>APRIL</v>
          </cell>
          <cell r="G364" t="str">
            <v>MAY</v>
          </cell>
          <cell r="H364" t="str">
            <v>JUNE</v>
          </cell>
          <cell r="I364" t="str">
            <v>JULY</v>
          </cell>
          <cell r="J364" t="str">
            <v>AUGUST</v>
          </cell>
          <cell r="K364" t="str">
            <v>SEPTEMBER</v>
          </cell>
          <cell r="L364" t="str">
            <v>OCTOBER</v>
          </cell>
          <cell r="M364" t="str">
            <v>NOVEMBER</v>
          </cell>
          <cell r="N364" t="str">
            <v>DECEMBER</v>
          </cell>
          <cell r="O364" t="str">
            <v>TOTAL</v>
          </cell>
        </row>
        <row r="366">
          <cell r="A366" t="str">
            <v xml:space="preserve">    Brunner Is. #1  </v>
          </cell>
          <cell r="B366">
            <v>0.39500000000000002</v>
          </cell>
          <cell r="C366">
            <v>73.075000000000003</v>
          </cell>
          <cell r="D366">
            <v>67.150000000000006</v>
          </cell>
          <cell r="E366">
            <v>71.100000000000009</v>
          </cell>
          <cell r="F366">
            <v>63.2</v>
          </cell>
          <cell r="G366">
            <v>50.56</v>
          </cell>
          <cell r="H366">
            <v>66.36</v>
          </cell>
          <cell r="I366">
            <v>73.075000000000003</v>
          </cell>
          <cell r="J366">
            <v>75.05</v>
          </cell>
          <cell r="K366">
            <v>61.620000000000005</v>
          </cell>
          <cell r="L366">
            <v>71.771500000000003</v>
          </cell>
          <cell r="M366">
            <v>38.433500000000002</v>
          </cell>
          <cell r="N366">
            <v>65.135500000000008</v>
          </cell>
          <cell r="O366">
            <v>776</v>
          </cell>
        </row>
        <row r="367">
          <cell r="A367" t="str">
            <v xml:space="preserve">    Brunner Is. #2</v>
          </cell>
          <cell r="B367">
            <v>0.38</v>
          </cell>
          <cell r="C367">
            <v>83.22</v>
          </cell>
          <cell r="D367">
            <v>76</v>
          </cell>
          <cell r="E367">
            <v>76</v>
          </cell>
          <cell r="F367">
            <v>64.599999999999994</v>
          </cell>
          <cell r="G367">
            <v>45.22</v>
          </cell>
          <cell r="H367">
            <v>70.680000000000007</v>
          </cell>
          <cell r="I367">
            <v>80.180000000000007</v>
          </cell>
          <cell r="J367">
            <v>83.6</v>
          </cell>
          <cell r="K367">
            <v>14.744</v>
          </cell>
          <cell r="L367">
            <v>6.4980000000000002</v>
          </cell>
          <cell r="M367">
            <v>61.787999999999997</v>
          </cell>
          <cell r="N367">
            <v>72.846000000000004</v>
          </cell>
          <cell r="O367">
            <v>736</v>
          </cell>
        </row>
        <row r="368">
          <cell r="A368" t="str">
            <v xml:space="preserve">    Brunner Is. #3  </v>
          </cell>
          <cell r="B368">
            <v>0.375</v>
          </cell>
          <cell r="C368">
            <v>153.75</v>
          </cell>
          <cell r="D368">
            <v>150</v>
          </cell>
          <cell r="E368">
            <v>172.5</v>
          </cell>
          <cell r="F368">
            <v>78.75</v>
          </cell>
          <cell r="G368">
            <v>116.25</v>
          </cell>
          <cell r="H368">
            <v>153.75</v>
          </cell>
          <cell r="I368">
            <v>161.25</v>
          </cell>
          <cell r="J368">
            <v>157.5</v>
          </cell>
          <cell r="K368">
            <v>123.75</v>
          </cell>
          <cell r="L368">
            <v>121.64999999999999</v>
          </cell>
          <cell r="M368">
            <v>88.987500000000011</v>
          </cell>
          <cell r="N368">
            <v>146.66250000000002</v>
          </cell>
          <cell r="O368">
            <v>1627</v>
          </cell>
        </row>
        <row r="370">
          <cell r="A370" t="str">
            <v xml:space="preserve">        TOTAL</v>
          </cell>
          <cell r="C370">
            <v>310</v>
          </cell>
          <cell r="D370">
            <v>293</v>
          </cell>
          <cell r="E370">
            <v>320</v>
          </cell>
          <cell r="F370">
            <v>207</v>
          </cell>
          <cell r="G370">
            <v>212</v>
          </cell>
          <cell r="H370">
            <v>291</v>
          </cell>
          <cell r="I370">
            <v>314</v>
          </cell>
          <cell r="J370">
            <v>317</v>
          </cell>
          <cell r="K370">
            <v>201</v>
          </cell>
          <cell r="L370">
            <v>200</v>
          </cell>
          <cell r="M370">
            <v>189</v>
          </cell>
          <cell r="N370">
            <v>285</v>
          </cell>
          <cell r="O370">
            <v>3139</v>
          </cell>
        </row>
        <row r="372">
          <cell r="A372" t="str">
            <v xml:space="preserve">    Martins Creek #1 </v>
          </cell>
          <cell r="B372">
            <v>0.43</v>
          </cell>
          <cell r="C372">
            <v>171.91400000000002</v>
          </cell>
          <cell r="D372">
            <v>164.131</v>
          </cell>
          <cell r="E372">
            <v>165.55</v>
          </cell>
          <cell r="F372">
            <v>0</v>
          </cell>
          <cell r="G372">
            <v>52.03</v>
          </cell>
          <cell r="H372">
            <v>184.9</v>
          </cell>
          <cell r="I372">
            <v>200.72399999999999</v>
          </cell>
          <cell r="J372">
            <v>196.42400000000001</v>
          </cell>
          <cell r="K372">
            <v>165.679</v>
          </cell>
          <cell r="L372">
            <v>166.84</v>
          </cell>
          <cell r="M372">
            <v>124.184</v>
          </cell>
          <cell r="N372">
            <v>165.72199999999998</v>
          </cell>
          <cell r="O372">
            <v>1759</v>
          </cell>
        </row>
        <row r="373">
          <cell r="A373" t="str">
            <v xml:space="preserve">    Martins Creek #2 </v>
          </cell>
          <cell r="B373">
            <v>0.435</v>
          </cell>
          <cell r="C373">
            <v>181.047</v>
          </cell>
          <cell r="D373">
            <v>167.47499999999999</v>
          </cell>
          <cell r="E373">
            <v>132.24</v>
          </cell>
          <cell r="F373">
            <v>171.82499999999999</v>
          </cell>
          <cell r="G373">
            <v>163.125</v>
          </cell>
          <cell r="H373">
            <v>187.05</v>
          </cell>
          <cell r="I373">
            <v>204.798</v>
          </cell>
          <cell r="J373">
            <v>199.92600000000002</v>
          </cell>
          <cell r="K373">
            <v>168.73649999999998</v>
          </cell>
          <cell r="L373">
            <v>129.63</v>
          </cell>
          <cell r="M373">
            <v>167.47499999999999</v>
          </cell>
          <cell r="N373">
            <v>175.95750000000001</v>
          </cell>
          <cell r="O373">
            <v>2049</v>
          </cell>
        </row>
        <row r="375">
          <cell r="A375" t="str">
            <v xml:space="preserve">        TOTAL</v>
          </cell>
          <cell r="C375">
            <v>353</v>
          </cell>
          <cell r="D375">
            <v>331</v>
          </cell>
          <cell r="E375">
            <v>298</v>
          </cell>
          <cell r="F375">
            <v>172</v>
          </cell>
          <cell r="G375">
            <v>215</v>
          </cell>
          <cell r="H375">
            <v>372</v>
          </cell>
          <cell r="I375">
            <v>406</v>
          </cell>
          <cell r="J375">
            <v>396</v>
          </cell>
          <cell r="K375">
            <v>335</v>
          </cell>
          <cell r="L375">
            <v>297</v>
          </cell>
          <cell r="M375">
            <v>291</v>
          </cell>
          <cell r="N375">
            <v>342</v>
          </cell>
          <cell r="O375">
            <v>3808</v>
          </cell>
        </row>
        <row r="377">
          <cell r="A377" t="str">
            <v xml:space="preserve">    Sunbury #1-2:</v>
          </cell>
        </row>
        <row r="378">
          <cell r="A378" t="str">
            <v xml:space="preserve">        Prep Anth</v>
          </cell>
          <cell r="B378">
            <v>1.49E-2</v>
          </cell>
          <cell r="C378">
            <v>0</v>
          </cell>
          <cell r="D378">
            <v>0</v>
          </cell>
          <cell r="E378">
            <v>0</v>
          </cell>
          <cell r="F378">
            <v>0</v>
          </cell>
          <cell r="G378">
            <v>0</v>
          </cell>
          <cell r="H378">
            <v>0</v>
          </cell>
          <cell r="I378">
            <v>0</v>
          </cell>
          <cell r="J378">
            <v>0</v>
          </cell>
          <cell r="K378">
            <v>0</v>
          </cell>
          <cell r="L378">
            <v>0</v>
          </cell>
          <cell r="M378">
            <v>0</v>
          </cell>
          <cell r="N378">
            <v>0</v>
          </cell>
          <cell r="O378">
            <v>0</v>
          </cell>
        </row>
        <row r="379">
          <cell r="A379" t="str">
            <v xml:space="preserve">        Silt</v>
          </cell>
          <cell r="B379">
            <v>0.52100000000000002</v>
          </cell>
          <cell r="C379">
            <v>0</v>
          </cell>
          <cell r="D379">
            <v>0</v>
          </cell>
          <cell r="E379">
            <v>0</v>
          </cell>
          <cell r="F379">
            <v>0</v>
          </cell>
          <cell r="G379">
            <v>0</v>
          </cell>
          <cell r="H379">
            <v>0</v>
          </cell>
          <cell r="I379">
            <v>0</v>
          </cell>
          <cell r="J379">
            <v>0</v>
          </cell>
          <cell r="K379">
            <v>0</v>
          </cell>
          <cell r="L379">
            <v>0</v>
          </cell>
          <cell r="M379">
            <v>0</v>
          </cell>
          <cell r="N379">
            <v>0</v>
          </cell>
          <cell r="O379">
            <v>0</v>
          </cell>
        </row>
        <row r="380">
          <cell r="A380" t="str">
            <v xml:space="preserve">        Coke</v>
          </cell>
          <cell r="B380">
            <v>0.1711</v>
          </cell>
          <cell r="C380">
            <v>0</v>
          </cell>
          <cell r="D380">
            <v>0</v>
          </cell>
          <cell r="E380">
            <v>0</v>
          </cell>
          <cell r="F380">
            <v>0</v>
          </cell>
          <cell r="G380">
            <v>0</v>
          </cell>
          <cell r="H380">
            <v>0</v>
          </cell>
          <cell r="I380">
            <v>0</v>
          </cell>
          <cell r="J380">
            <v>0</v>
          </cell>
          <cell r="K380">
            <v>0</v>
          </cell>
          <cell r="L380">
            <v>0</v>
          </cell>
          <cell r="M380">
            <v>0</v>
          </cell>
          <cell r="N380">
            <v>0</v>
          </cell>
          <cell r="O380">
            <v>0</v>
          </cell>
        </row>
        <row r="381">
          <cell r="A381" t="str">
            <v xml:space="preserve">        Low Vol Bit</v>
          </cell>
          <cell r="B381">
            <v>3.6999999999999998E-2</v>
          </cell>
          <cell r="C381">
            <v>0</v>
          </cell>
          <cell r="D381">
            <v>0</v>
          </cell>
          <cell r="E381">
            <v>0</v>
          </cell>
          <cell r="F381">
            <v>0</v>
          </cell>
          <cell r="G381">
            <v>0</v>
          </cell>
          <cell r="H381">
            <v>0</v>
          </cell>
          <cell r="I381">
            <v>0</v>
          </cell>
          <cell r="J381">
            <v>0</v>
          </cell>
          <cell r="K381">
            <v>0</v>
          </cell>
          <cell r="L381">
            <v>0</v>
          </cell>
          <cell r="M381">
            <v>0</v>
          </cell>
          <cell r="N381">
            <v>0</v>
          </cell>
          <cell r="O381">
            <v>0</v>
          </cell>
        </row>
        <row r="382">
          <cell r="A382" t="str">
            <v xml:space="preserve">        Cannel</v>
          </cell>
          <cell r="B382">
            <v>0</v>
          </cell>
          <cell r="C382">
            <v>0</v>
          </cell>
          <cell r="D382">
            <v>0</v>
          </cell>
          <cell r="E382">
            <v>0</v>
          </cell>
          <cell r="F382">
            <v>0</v>
          </cell>
          <cell r="G382">
            <v>0</v>
          </cell>
          <cell r="H382">
            <v>0</v>
          </cell>
          <cell r="I382">
            <v>0</v>
          </cell>
          <cell r="J382">
            <v>0</v>
          </cell>
          <cell r="K382">
            <v>0</v>
          </cell>
          <cell r="L382">
            <v>0</v>
          </cell>
          <cell r="M382">
            <v>0</v>
          </cell>
          <cell r="N382">
            <v>0</v>
          </cell>
          <cell r="O382">
            <v>0</v>
          </cell>
        </row>
        <row r="383">
          <cell r="A383" t="str">
            <v xml:space="preserve">    Sunbury #3:</v>
          </cell>
        </row>
        <row r="384">
          <cell r="A384" t="str">
            <v xml:space="preserve">        Bit</v>
          </cell>
          <cell r="B384">
            <v>0.46</v>
          </cell>
          <cell r="C384">
            <v>0</v>
          </cell>
          <cell r="D384">
            <v>0</v>
          </cell>
          <cell r="E384">
            <v>0</v>
          </cell>
          <cell r="F384">
            <v>0</v>
          </cell>
          <cell r="G384">
            <v>0</v>
          </cell>
          <cell r="H384">
            <v>0</v>
          </cell>
          <cell r="I384">
            <v>0</v>
          </cell>
          <cell r="J384">
            <v>0</v>
          </cell>
          <cell r="K384">
            <v>0</v>
          </cell>
          <cell r="L384">
            <v>0</v>
          </cell>
          <cell r="M384">
            <v>0</v>
          </cell>
          <cell r="N384">
            <v>0</v>
          </cell>
          <cell r="O384">
            <v>0</v>
          </cell>
        </row>
        <row r="385">
          <cell r="A385" t="str">
            <v xml:space="preserve">        Cannel</v>
          </cell>
          <cell r="B385">
            <v>0</v>
          </cell>
          <cell r="C385">
            <v>0</v>
          </cell>
          <cell r="D385">
            <v>0</v>
          </cell>
          <cell r="E385">
            <v>0</v>
          </cell>
          <cell r="F385">
            <v>0</v>
          </cell>
          <cell r="G385">
            <v>0</v>
          </cell>
          <cell r="H385">
            <v>0</v>
          </cell>
          <cell r="I385">
            <v>0</v>
          </cell>
          <cell r="J385">
            <v>0</v>
          </cell>
          <cell r="K385">
            <v>0</v>
          </cell>
          <cell r="L385">
            <v>0</v>
          </cell>
          <cell r="M385">
            <v>0</v>
          </cell>
          <cell r="N385">
            <v>0</v>
          </cell>
          <cell r="O385">
            <v>0</v>
          </cell>
        </row>
        <row r="386">
          <cell r="A386" t="str">
            <v xml:space="preserve">    Sunbury #4:</v>
          </cell>
        </row>
        <row r="387">
          <cell r="A387" t="str">
            <v xml:space="preserve">        Bit</v>
          </cell>
          <cell r="B387">
            <v>0.46</v>
          </cell>
          <cell r="C387">
            <v>0</v>
          </cell>
          <cell r="D387">
            <v>0</v>
          </cell>
          <cell r="E387">
            <v>0</v>
          </cell>
          <cell r="F387">
            <v>0</v>
          </cell>
          <cell r="G387">
            <v>0</v>
          </cell>
          <cell r="H387">
            <v>0</v>
          </cell>
          <cell r="I387">
            <v>0</v>
          </cell>
          <cell r="J387">
            <v>0</v>
          </cell>
          <cell r="K387">
            <v>0</v>
          </cell>
          <cell r="L387">
            <v>0</v>
          </cell>
          <cell r="M387">
            <v>0</v>
          </cell>
          <cell r="N387">
            <v>0</v>
          </cell>
          <cell r="O387">
            <v>0</v>
          </cell>
        </row>
        <row r="388">
          <cell r="A388" t="str">
            <v xml:space="preserve">        Cannel</v>
          </cell>
          <cell r="B388">
            <v>0</v>
          </cell>
          <cell r="C388">
            <v>0</v>
          </cell>
          <cell r="D388">
            <v>0</v>
          </cell>
          <cell r="E388">
            <v>0</v>
          </cell>
          <cell r="F388">
            <v>0</v>
          </cell>
          <cell r="G388">
            <v>0</v>
          </cell>
          <cell r="H388">
            <v>0</v>
          </cell>
          <cell r="I388">
            <v>0</v>
          </cell>
          <cell r="J388">
            <v>0</v>
          </cell>
          <cell r="K388">
            <v>0</v>
          </cell>
          <cell r="L388">
            <v>0</v>
          </cell>
          <cell r="M388">
            <v>0</v>
          </cell>
          <cell r="N388">
            <v>0</v>
          </cell>
          <cell r="O388">
            <v>0</v>
          </cell>
        </row>
        <row r="390">
          <cell r="A390" t="str">
            <v xml:space="preserve">      TOTAL SUNBURY BIT (INCL. CANNEL)</v>
          </cell>
          <cell r="C390">
            <v>0</v>
          </cell>
          <cell r="D390">
            <v>0</v>
          </cell>
          <cell r="E390">
            <v>0</v>
          </cell>
          <cell r="F390">
            <v>0</v>
          </cell>
          <cell r="G390">
            <v>0</v>
          </cell>
          <cell r="H390">
            <v>0</v>
          </cell>
          <cell r="I390">
            <v>0</v>
          </cell>
          <cell r="J390">
            <v>0</v>
          </cell>
          <cell r="K390">
            <v>0</v>
          </cell>
          <cell r="L390">
            <v>0</v>
          </cell>
          <cell r="M390">
            <v>0</v>
          </cell>
          <cell r="N390">
            <v>0</v>
          </cell>
          <cell r="O390">
            <v>0</v>
          </cell>
        </row>
        <row r="392">
          <cell r="A392" t="str">
            <v xml:space="preserve">    Holtwood #17:</v>
          </cell>
        </row>
        <row r="393">
          <cell r="A393" t="str">
            <v xml:space="preserve">        Prep Anth</v>
          </cell>
          <cell r="B393">
            <v>0.04</v>
          </cell>
          <cell r="C393">
            <v>0</v>
          </cell>
          <cell r="D393">
            <v>0</v>
          </cell>
          <cell r="E393">
            <v>0</v>
          </cell>
          <cell r="F393">
            <v>0</v>
          </cell>
          <cell r="G393">
            <v>0</v>
          </cell>
          <cell r="H393">
            <v>0</v>
          </cell>
          <cell r="I393">
            <v>0</v>
          </cell>
          <cell r="J393">
            <v>0</v>
          </cell>
          <cell r="K393">
            <v>0</v>
          </cell>
          <cell r="L393">
            <v>0</v>
          </cell>
          <cell r="M393">
            <v>0</v>
          </cell>
          <cell r="N393">
            <v>0</v>
          </cell>
          <cell r="O393">
            <v>0</v>
          </cell>
        </row>
        <row r="394">
          <cell r="A394" t="str">
            <v xml:space="preserve">        Silt</v>
          </cell>
          <cell r="B394">
            <v>0.41399999999999998</v>
          </cell>
          <cell r="C394">
            <v>0</v>
          </cell>
          <cell r="D394">
            <v>0</v>
          </cell>
          <cell r="E394">
            <v>0</v>
          </cell>
          <cell r="F394">
            <v>0</v>
          </cell>
          <cell r="G394">
            <v>0</v>
          </cell>
          <cell r="H394">
            <v>0</v>
          </cell>
          <cell r="I394">
            <v>0</v>
          </cell>
          <cell r="J394">
            <v>0</v>
          </cell>
          <cell r="K394">
            <v>0</v>
          </cell>
          <cell r="L394">
            <v>0</v>
          </cell>
          <cell r="M394">
            <v>0</v>
          </cell>
          <cell r="N394">
            <v>0</v>
          </cell>
          <cell r="O394">
            <v>0</v>
          </cell>
        </row>
        <row r="395">
          <cell r="A395" t="str">
            <v xml:space="preserve">        Coke</v>
          </cell>
          <cell r="B395">
            <v>0.17299999999999999</v>
          </cell>
          <cell r="C395">
            <v>0</v>
          </cell>
          <cell r="D395">
            <v>0</v>
          </cell>
          <cell r="E395">
            <v>0</v>
          </cell>
          <cell r="F395">
            <v>0</v>
          </cell>
          <cell r="G395">
            <v>0</v>
          </cell>
          <cell r="H395">
            <v>0</v>
          </cell>
          <cell r="I395">
            <v>0</v>
          </cell>
          <cell r="J395">
            <v>0</v>
          </cell>
          <cell r="K395">
            <v>0</v>
          </cell>
          <cell r="L395">
            <v>0</v>
          </cell>
          <cell r="M395">
            <v>0</v>
          </cell>
          <cell r="N395">
            <v>0</v>
          </cell>
          <cell r="O395">
            <v>0</v>
          </cell>
        </row>
        <row r="396">
          <cell r="A396" t="str">
            <v xml:space="preserve">        Low Vol Bit</v>
          </cell>
          <cell r="B396">
            <v>0.06</v>
          </cell>
          <cell r="C396">
            <v>0</v>
          </cell>
          <cell r="D396">
            <v>0</v>
          </cell>
          <cell r="E396">
            <v>0</v>
          </cell>
          <cell r="F396">
            <v>0</v>
          </cell>
          <cell r="G396">
            <v>0</v>
          </cell>
          <cell r="H396">
            <v>0</v>
          </cell>
          <cell r="I396">
            <v>0</v>
          </cell>
          <cell r="J396">
            <v>0</v>
          </cell>
          <cell r="K396">
            <v>0</v>
          </cell>
          <cell r="L396">
            <v>0</v>
          </cell>
          <cell r="M396">
            <v>0</v>
          </cell>
          <cell r="N396">
            <v>0</v>
          </cell>
          <cell r="O396">
            <v>0</v>
          </cell>
        </row>
        <row r="398">
          <cell r="A398" t="str">
            <v xml:space="preserve">    Keystone #1 (PL Share)</v>
          </cell>
          <cell r="C398">
            <v>26</v>
          </cell>
          <cell r="D398">
            <v>24</v>
          </cell>
          <cell r="E398">
            <v>26</v>
          </cell>
          <cell r="F398">
            <v>25</v>
          </cell>
          <cell r="G398">
            <v>26</v>
          </cell>
          <cell r="H398">
            <v>25</v>
          </cell>
          <cell r="I398">
            <v>26</v>
          </cell>
          <cell r="J398">
            <v>26</v>
          </cell>
          <cell r="K398">
            <v>25</v>
          </cell>
          <cell r="L398">
            <v>26</v>
          </cell>
          <cell r="M398">
            <v>25</v>
          </cell>
          <cell r="N398">
            <v>26</v>
          </cell>
          <cell r="O398">
            <v>306</v>
          </cell>
        </row>
        <row r="399">
          <cell r="A399" t="str">
            <v xml:space="preserve">    Keystone #2 (PL Share)</v>
          </cell>
          <cell r="C399">
            <v>26</v>
          </cell>
          <cell r="D399">
            <v>24</v>
          </cell>
          <cell r="E399">
            <v>26</v>
          </cell>
          <cell r="F399">
            <v>18</v>
          </cell>
          <cell r="G399">
            <v>0</v>
          </cell>
          <cell r="H399">
            <v>25</v>
          </cell>
          <cell r="I399">
            <v>26</v>
          </cell>
          <cell r="J399">
            <v>26</v>
          </cell>
          <cell r="K399">
            <v>25</v>
          </cell>
          <cell r="L399">
            <v>26</v>
          </cell>
          <cell r="M399">
            <v>25</v>
          </cell>
          <cell r="N399">
            <v>26</v>
          </cell>
          <cell r="O399">
            <v>273</v>
          </cell>
        </row>
        <row r="401">
          <cell r="A401" t="str">
            <v xml:space="preserve">        TOTAL</v>
          </cell>
          <cell r="C401">
            <v>52</v>
          </cell>
          <cell r="D401">
            <v>48</v>
          </cell>
          <cell r="E401">
            <v>52</v>
          </cell>
          <cell r="F401">
            <v>43</v>
          </cell>
          <cell r="G401">
            <v>26</v>
          </cell>
          <cell r="H401">
            <v>50</v>
          </cell>
          <cell r="I401">
            <v>52</v>
          </cell>
          <cell r="J401">
            <v>52</v>
          </cell>
          <cell r="K401">
            <v>50</v>
          </cell>
          <cell r="L401">
            <v>52</v>
          </cell>
          <cell r="M401">
            <v>50</v>
          </cell>
          <cell r="N401">
            <v>52</v>
          </cell>
          <cell r="O401">
            <v>579</v>
          </cell>
        </row>
        <row r="403">
          <cell r="A403" t="str">
            <v xml:space="preserve">    Conemaugh #1 (PL Share)</v>
          </cell>
          <cell r="C403">
            <v>31</v>
          </cell>
          <cell r="D403">
            <v>29</v>
          </cell>
          <cell r="E403">
            <v>31</v>
          </cell>
          <cell r="F403">
            <v>30</v>
          </cell>
          <cell r="G403">
            <v>31</v>
          </cell>
          <cell r="H403">
            <v>30</v>
          </cell>
          <cell r="I403">
            <v>31</v>
          </cell>
          <cell r="J403">
            <v>31</v>
          </cell>
          <cell r="K403">
            <v>8</v>
          </cell>
          <cell r="L403">
            <v>0</v>
          </cell>
          <cell r="M403">
            <v>10</v>
          </cell>
          <cell r="N403">
            <v>31</v>
          </cell>
          <cell r="O403">
            <v>293</v>
          </cell>
        </row>
        <row r="404">
          <cell r="A404" t="str">
            <v xml:space="preserve">    Conemaugh #2 (PL Share)</v>
          </cell>
          <cell r="C404">
            <v>31</v>
          </cell>
          <cell r="D404">
            <v>29</v>
          </cell>
          <cell r="E404">
            <v>31</v>
          </cell>
          <cell r="F404">
            <v>30</v>
          </cell>
          <cell r="G404">
            <v>31</v>
          </cell>
          <cell r="H404">
            <v>30</v>
          </cell>
          <cell r="I404">
            <v>31</v>
          </cell>
          <cell r="J404">
            <v>31</v>
          </cell>
          <cell r="K404">
            <v>30</v>
          </cell>
          <cell r="L404">
            <v>31</v>
          </cell>
          <cell r="M404">
            <v>30</v>
          </cell>
          <cell r="N404">
            <v>24</v>
          </cell>
          <cell r="O404">
            <v>359</v>
          </cell>
        </row>
        <row r="406">
          <cell r="A406" t="str">
            <v xml:space="preserve">        TOTAL</v>
          </cell>
          <cell r="C406">
            <v>62</v>
          </cell>
          <cell r="D406">
            <v>58</v>
          </cell>
          <cell r="E406">
            <v>62</v>
          </cell>
          <cell r="F406">
            <v>60</v>
          </cell>
          <cell r="G406">
            <v>62</v>
          </cell>
          <cell r="H406">
            <v>60</v>
          </cell>
          <cell r="I406">
            <v>62</v>
          </cell>
          <cell r="J406">
            <v>62</v>
          </cell>
          <cell r="K406">
            <v>38</v>
          </cell>
          <cell r="L406">
            <v>31</v>
          </cell>
          <cell r="M406">
            <v>40</v>
          </cell>
          <cell r="N406">
            <v>55</v>
          </cell>
          <cell r="O406">
            <v>652</v>
          </cell>
        </row>
        <row r="408">
          <cell r="A408" t="str">
            <v xml:space="preserve">    Montour #1</v>
          </cell>
          <cell r="B408">
            <v>0.38500000000000001</v>
          </cell>
          <cell r="C408">
            <v>153.923</v>
          </cell>
          <cell r="D408">
            <v>146.9545</v>
          </cell>
          <cell r="E408">
            <v>148.22499999999999</v>
          </cell>
          <cell r="F408">
            <v>0</v>
          </cell>
          <cell r="G408">
            <v>46.585000000000001</v>
          </cell>
          <cell r="H408">
            <v>165.55</v>
          </cell>
          <cell r="I408">
            <v>179.71800000000002</v>
          </cell>
          <cell r="J408">
            <v>175.86799999999999</v>
          </cell>
          <cell r="K408">
            <v>148.34050000000002</v>
          </cell>
          <cell r="L408">
            <v>149.38</v>
          </cell>
          <cell r="M408">
            <v>111.188</v>
          </cell>
          <cell r="N408">
            <v>148.37899999999999</v>
          </cell>
          <cell r="O408">
            <v>1574</v>
          </cell>
        </row>
        <row r="409">
          <cell r="A409" t="str">
            <v xml:space="preserve">    Montour #2</v>
          </cell>
          <cell r="B409">
            <v>0.37</v>
          </cell>
          <cell r="C409">
            <v>153.994</v>
          </cell>
          <cell r="D409">
            <v>142.44999999999999</v>
          </cell>
          <cell r="E409">
            <v>112.48</v>
          </cell>
          <cell r="F409">
            <v>146.15</v>
          </cell>
          <cell r="G409">
            <v>138.75</v>
          </cell>
          <cell r="H409">
            <v>159.1</v>
          </cell>
          <cell r="I409">
            <v>174.196</v>
          </cell>
          <cell r="J409">
            <v>170.05199999999999</v>
          </cell>
          <cell r="K409">
            <v>143.523</v>
          </cell>
          <cell r="L409">
            <v>110.26</v>
          </cell>
          <cell r="M409">
            <v>142.44999999999999</v>
          </cell>
          <cell r="N409">
            <v>149.66499999999999</v>
          </cell>
          <cell r="O409">
            <v>1742</v>
          </cell>
        </row>
        <row r="411">
          <cell r="A411" t="str">
            <v xml:space="preserve">        TOTAL</v>
          </cell>
          <cell r="C411">
            <v>308</v>
          </cell>
          <cell r="D411">
            <v>289</v>
          </cell>
          <cell r="E411">
            <v>260</v>
          </cell>
          <cell r="F411">
            <v>146</v>
          </cell>
          <cell r="G411">
            <v>186</v>
          </cell>
          <cell r="H411">
            <v>325</v>
          </cell>
          <cell r="I411">
            <v>354</v>
          </cell>
          <cell r="J411">
            <v>346</v>
          </cell>
          <cell r="K411">
            <v>292</v>
          </cell>
          <cell r="L411">
            <v>259</v>
          </cell>
          <cell r="M411">
            <v>253</v>
          </cell>
          <cell r="N411">
            <v>298</v>
          </cell>
          <cell r="O411">
            <v>3316</v>
          </cell>
        </row>
        <row r="412">
          <cell r="C412" t="str">
            <v xml:space="preserve"> =========</v>
          </cell>
          <cell r="D412" t="str">
            <v xml:space="preserve"> =========</v>
          </cell>
          <cell r="E412" t="str">
            <v xml:space="preserve"> =========</v>
          </cell>
          <cell r="F412" t="str">
            <v xml:space="preserve"> =========</v>
          </cell>
          <cell r="G412" t="str">
            <v xml:space="preserve"> =========</v>
          </cell>
          <cell r="H412" t="str">
            <v xml:space="preserve"> =========</v>
          </cell>
          <cell r="I412" t="str">
            <v xml:space="preserve"> =========</v>
          </cell>
          <cell r="J412" t="str">
            <v xml:space="preserve"> =========</v>
          </cell>
          <cell r="K412" t="str">
            <v xml:space="preserve"> =========</v>
          </cell>
          <cell r="L412" t="str">
            <v xml:space="preserve"> =========</v>
          </cell>
          <cell r="M412" t="str">
            <v xml:space="preserve"> =========</v>
          </cell>
          <cell r="N412" t="str">
            <v xml:space="preserve"> =========</v>
          </cell>
          <cell r="O412" t="str">
            <v xml:space="preserve"> =========</v>
          </cell>
        </row>
        <row r="413">
          <cell r="A413" t="str">
            <v xml:space="preserve">    TOTAL BITUMINOUS (INCL. CANNEL)</v>
          </cell>
          <cell r="C413">
            <v>1085</v>
          </cell>
          <cell r="D413">
            <v>1019</v>
          </cell>
          <cell r="E413">
            <v>992</v>
          </cell>
          <cell r="F413">
            <v>628</v>
          </cell>
          <cell r="G413">
            <v>701</v>
          </cell>
          <cell r="H413">
            <v>1098</v>
          </cell>
          <cell r="I413">
            <v>1188</v>
          </cell>
          <cell r="J413">
            <v>1173</v>
          </cell>
          <cell r="K413">
            <v>916</v>
          </cell>
          <cell r="L413">
            <v>839</v>
          </cell>
          <cell r="M413">
            <v>823</v>
          </cell>
          <cell r="N413">
            <v>1032</v>
          </cell>
          <cell r="O413">
            <v>11494</v>
          </cell>
        </row>
        <row r="414">
          <cell r="A414" t="str">
            <v xml:space="preserve">    TOTAL PREP ANTH</v>
          </cell>
          <cell r="C414">
            <v>0</v>
          </cell>
          <cell r="D414">
            <v>0</v>
          </cell>
          <cell r="E414">
            <v>0</v>
          </cell>
          <cell r="F414">
            <v>0</v>
          </cell>
          <cell r="G414">
            <v>0</v>
          </cell>
          <cell r="H414">
            <v>0</v>
          </cell>
          <cell r="I414">
            <v>0</v>
          </cell>
          <cell r="J414">
            <v>0</v>
          </cell>
          <cell r="K414">
            <v>0</v>
          </cell>
          <cell r="L414">
            <v>0</v>
          </cell>
          <cell r="M414">
            <v>0</v>
          </cell>
          <cell r="N414">
            <v>0</v>
          </cell>
          <cell r="O414">
            <v>0</v>
          </cell>
        </row>
        <row r="415">
          <cell r="A415" t="str">
            <v xml:space="preserve">    TOTAL SILT</v>
          </cell>
          <cell r="C415">
            <v>0</v>
          </cell>
          <cell r="D415">
            <v>0</v>
          </cell>
          <cell r="E415">
            <v>0</v>
          </cell>
          <cell r="F415">
            <v>0</v>
          </cell>
          <cell r="G415">
            <v>0</v>
          </cell>
          <cell r="H415">
            <v>0</v>
          </cell>
          <cell r="I415">
            <v>0</v>
          </cell>
          <cell r="J415">
            <v>0</v>
          </cell>
          <cell r="K415">
            <v>0</v>
          </cell>
          <cell r="L415">
            <v>0</v>
          </cell>
          <cell r="M415">
            <v>0</v>
          </cell>
          <cell r="N415">
            <v>0</v>
          </cell>
          <cell r="O415">
            <v>0</v>
          </cell>
        </row>
        <row r="416">
          <cell r="A416" t="str">
            <v xml:space="preserve">    TOTAL COKE</v>
          </cell>
          <cell r="C416">
            <v>0</v>
          </cell>
          <cell r="D416">
            <v>0</v>
          </cell>
          <cell r="E416">
            <v>0</v>
          </cell>
          <cell r="F416">
            <v>0</v>
          </cell>
          <cell r="G416">
            <v>0</v>
          </cell>
          <cell r="H416">
            <v>0</v>
          </cell>
          <cell r="I416">
            <v>0</v>
          </cell>
          <cell r="J416">
            <v>0</v>
          </cell>
          <cell r="K416">
            <v>0</v>
          </cell>
          <cell r="L416">
            <v>0</v>
          </cell>
          <cell r="M416">
            <v>0</v>
          </cell>
          <cell r="N416">
            <v>0</v>
          </cell>
          <cell r="O416">
            <v>0</v>
          </cell>
        </row>
        <row r="417">
          <cell r="C417" t="str">
            <v xml:space="preserve"> =========</v>
          </cell>
          <cell r="D417" t="str">
            <v xml:space="preserve"> =========</v>
          </cell>
          <cell r="E417" t="str">
            <v xml:space="preserve"> =========</v>
          </cell>
          <cell r="F417" t="str">
            <v xml:space="preserve"> =========</v>
          </cell>
          <cell r="G417" t="str">
            <v xml:space="preserve"> =========</v>
          </cell>
          <cell r="H417" t="str">
            <v xml:space="preserve"> =========</v>
          </cell>
          <cell r="I417" t="str">
            <v xml:space="preserve"> =========</v>
          </cell>
          <cell r="J417" t="str">
            <v xml:space="preserve"> =========</v>
          </cell>
          <cell r="K417" t="str">
            <v xml:space="preserve"> =========</v>
          </cell>
          <cell r="L417" t="str">
            <v xml:space="preserve"> =========</v>
          </cell>
          <cell r="M417" t="str">
            <v xml:space="preserve"> =========</v>
          </cell>
          <cell r="N417" t="str">
            <v xml:space="preserve"> =========</v>
          </cell>
          <cell r="O417" t="str">
            <v xml:space="preserve"> =========</v>
          </cell>
        </row>
        <row r="418">
          <cell r="A418" t="str">
            <v xml:space="preserve"> TOTAL COAL CONSUMED</v>
          </cell>
          <cell r="C418">
            <v>1085</v>
          </cell>
          <cell r="D418">
            <v>1019</v>
          </cell>
          <cell r="E418">
            <v>992</v>
          </cell>
          <cell r="F418">
            <v>628</v>
          </cell>
          <cell r="G418">
            <v>701</v>
          </cell>
          <cell r="H418">
            <v>1098</v>
          </cell>
          <cell r="I418">
            <v>1188</v>
          </cell>
          <cell r="J418">
            <v>1173</v>
          </cell>
          <cell r="K418">
            <v>916</v>
          </cell>
          <cell r="L418">
            <v>839</v>
          </cell>
          <cell r="M418">
            <v>823</v>
          </cell>
          <cell r="N418">
            <v>1032</v>
          </cell>
          <cell r="O418">
            <v>11494</v>
          </cell>
        </row>
        <row r="420">
          <cell r="A420" t="str">
            <v xml:space="preserve"> HEAVY OIL &amp; GAS</v>
          </cell>
        </row>
        <row r="422">
          <cell r="A422" t="str">
            <v xml:space="preserve">  Martins Ck #3(1000 BBL #6 Oil)</v>
          </cell>
          <cell r="B422">
            <v>1.8720000000000001</v>
          </cell>
          <cell r="C422">
            <v>89.668791226145672</v>
          </cell>
          <cell r="D422">
            <v>89.668787299038627</v>
          </cell>
          <cell r="E422">
            <v>0</v>
          </cell>
          <cell r="F422">
            <v>0</v>
          </cell>
          <cell r="G422">
            <v>26.545926721660887</v>
          </cell>
          <cell r="H422">
            <v>0</v>
          </cell>
          <cell r="I422">
            <v>110.86573381416012</v>
          </cell>
          <cell r="J422">
            <v>110.87901733337665</v>
          </cell>
          <cell r="K422">
            <v>0</v>
          </cell>
          <cell r="L422">
            <v>0</v>
          </cell>
          <cell r="M422">
            <v>32.572789659431855</v>
          </cell>
          <cell r="N422">
            <v>75.441590303137488</v>
          </cell>
          <cell r="O422">
            <v>537</v>
          </cell>
        </row>
        <row r="423">
          <cell r="A423" t="str">
            <v>(1,000 MCF) Natural Gas</v>
          </cell>
          <cell r="C423">
            <v>0</v>
          </cell>
          <cell r="D423">
            <v>0</v>
          </cell>
          <cell r="E423">
            <v>0</v>
          </cell>
          <cell r="F423">
            <v>0</v>
          </cell>
          <cell r="G423">
            <v>283</v>
          </cell>
          <cell r="H423">
            <v>452</v>
          </cell>
          <cell r="I423">
            <v>1533</v>
          </cell>
          <cell r="J423">
            <v>1597</v>
          </cell>
          <cell r="K423">
            <v>73</v>
          </cell>
          <cell r="L423">
            <v>271</v>
          </cell>
          <cell r="M423">
            <v>0</v>
          </cell>
          <cell r="N423">
            <v>0</v>
          </cell>
          <cell r="O423">
            <v>4209</v>
          </cell>
        </row>
        <row r="425">
          <cell r="A425" t="str">
            <v xml:space="preserve">  Martins Ck #4(1000 BBL #6 Oil)</v>
          </cell>
          <cell r="B425">
            <v>1.694</v>
          </cell>
          <cell r="C425">
            <v>81.142609064099204</v>
          </cell>
          <cell r="D425">
            <v>81.142608535332158</v>
          </cell>
          <cell r="E425">
            <v>1.0000000000000001E-5</v>
          </cell>
          <cell r="F425">
            <v>1.0000000000000001E-5</v>
          </cell>
          <cell r="G425">
            <v>23.886848983375671</v>
          </cell>
          <cell r="H425">
            <v>1.0000000000000001E-5</v>
          </cell>
          <cell r="I425">
            <v>100.2926167196706</v>
          </cell>
          <cell r="J425">
            <v>100.2774960427837</v>
          </cell>
          <cell r="K425">
            <v>1.0000000000000001E-5</v>
          </cell>
          <cell r="L425">
            <v>1.0000000000000001E-5</v>
          </cell>
          <cell r="M425">
            <v>1.0000000000000001E-5</v>
          </cell>
          <cell r="N425">
            <v>68.268208583647336</v>
          </cell>
          <cell r="O425">
            <v>454</v>
          </cell>
        </row>
        <row r="426">
          <cell r="A426" t="str">
            <v>(1,000 MCF) Natural Gas</v>
          </cell>
          <cell r="C426">
            <v>0</v>
          </cell>
          <cell r="D426">
            <v>0</v>
          </cell>
          <cell r="E426">
            <v>0</v>
          </cell>
          <cell r="F426">
            <v>0</v>
          </cell>
          <cell r="G426">
            <v>217</v>
          </cell>
          <cell r="H426">
            <v>348</v>
          </cell>
          <cell r="I426">
            <v>1467</v>
          </cell>
          <cell r="J426">
            <v>1403</v>
          </cell>
          <cell r="K426">
            <v>427</v>
          </cell>
          <cell r="L426">
            <v>29</v>
          </cell>
          <cell r="M426">
            <v>0</v>
          </cell>
          <cell r="N426">
            <v>0</v>
          </cell>
          <cell r="O426">
            <v>3891</v>
          </cell>
        </row>
        <row r="428">
          <cell r="A428" t="str">
            <v xml:space="preserve"> TOTAL HEAVY OIL CONSUMED</v>
          </cell>
          <cell r="C428">
            <v>171</v>
          </cell>
          <cell r="D428">
            <v>171</v>
          </cell>
          <cell r="E428">
            <v>0</v>
          </cell>
          <cell r="F428">
            <v>0</v>
          </cell>
          <cell r="G428">
            <v>51</v>
          </cell>
          <cell r="H428">
            <v>0</v>
          </cell>
          <cell r="I428">
            <v>211</v>
          </cell>
          <cell r="J428">
            <v>211</v>
          </cell>
          <cell r="K428">
            <v>0</v>
          </cell>
          <cell r="L428">
            <v>0</v>
          </cell>
          <cell r="M428">
            <v>33</v>
          </cell>
          <cell r="N428">
            <v>143</v>
          </cell>
          <cell r="O428">
            <v>991</v>
          </cell>
        </row>
        <row r="429">
          <cell r="A429" t="str">
            <v xml:space="preserve"> TOTAL GAS CONSUMED</v>
          </cell>
          <cell r="C429">
            <v>0</v>
          </cell>
          <cell r="D429">
            <v>0</v>
          </cell>
          <cell r="E429">
            <v>0</v>
          </cell>
          <cell r="F429">
            <v>0</v>
          </cell>
          <cell r="G429">
            <v>500</v>
          </cell>
          <cell r="H429">
            <v>800</v>
          </cell>
          <cell r="I429">
            <v>3000</v>
          </cell>
          <cell r="J429">
            <v>3000</v>
          </cell>
          <cell r="K429">
            <v>500</v>
          </cell>
          <cell r="L429">
            <v>300</v>
          </cell>
          <cell r="M429">
            <v>0</v>
          </cell>
          <cell r="N429">
            <v>0</v>
          </cell>
          <cell r="O429">
            <v>8100</v>
          </cell>
        </row>
        <row r="431">
          <cell r="F431" t="str">
            <v xml:space="preserve">                                SYSTEM COST OF POWER</v>
          </cell>
          <cell r="L431" t="str">
            <v>CASE:2001 FORECAST</v>
          </cell>
          <cell r="P431" t="str">
            <v>9</v>
          </cell>
        </row>
        <row r="432">
          <cell r="F432" t="str">
            <v xml:space="preserve">                     </v>
          </cell>
          <cell r="L432">
            <v>36851</v>
          </cell>
        </row>
        <row r="433">
          <cell r="F433" t="str">
            <v xml:space="preserve">                               (Thousands of Dollars)</v>
          </cell>
        </row>
        <row r="435">
          <cell r="A435" t="str">
            <v>STEAM STATIONS</v>
          </cell>
          <cell r="C435" t="str">
            <v>JANUARY</v>
          </cell>
          <cell r="D435" t="str">
            <v>FEBRUARY</v>
          </cell>
          <cell r="E435" t="str">
            <v>MARCH</v>
          </cell>
          <cell r="F435" t="str">
            <v>APRIL</v>
          </cell>
          <cell r="G435" t="str">
            <v>MAY</v>
          </cell>
          <cell r="H435" t="str">
            <v>JUNE</v>
          </cell>
          <cell r="I435" t="str">
            <v>JULY</v>
          </cell>
          <cell r="J435" t="str">
            <v>AUGUST</v>
          </cell>
          <cell r="K435" t="str">
            <v>SEPTEMBER</v>
          </cell>
          <cell r="L435" t="str">
            <v>OCTOBER</v>
          </cell>
          <cell r="M435" t="str">
            <v>NOVEMBER</v>
          </cell>
          <cell r="N435" t="str">
            <v>DECEMBER</v>
          </cell>
          <cell r="O435" t="str">
            <v>TOTAL</v>
          </cell>
        </row>
        <row r="436">
          <cell r="A436" t="str">
            <v xml:space="preserve">  COAL-FIRED</v>
          </cell>
        </row>
        <row r="437">
          <cell r="A437" t="str">
            <v xml:space="preserve">    Brunner Island</v>
          </cell>
          <cell r="C437">
            <v>12079.41510034</v>
          </cell>
          <cell r="D437">
            <v>11437.294014219999</v>
          </cell>
          <cell r="E437">
            <v>12495.275275879998</v>
          </cell>
          <cell r="F437">
            <v>8025.8453779199999</v>
          </cell>
          <cell r="G437">
            <v>8311.7969734300004</v>
          </cell>
          <cell r="H437">
            <v>11271.211728480001</v>
          </cell>
          <cell r="I437">
            <v>12231.448278129998</v>
          </cell>
          <cell r="J437">
            <v>12268.507700580001</v>
          </cell>
          <cell r="K437">
            <v>5914.9216261800011</v>
          </cell>
          <cell r="L437">
            <v>5576.5684876800005</v>
          </cell>
          <cell r="M437">
            <v>7425.0763471199998</v>
          </cell>
          <cell r="N437">
            <v>11323.720582800004</v>
          </cell>
          <cell r="O437">
            <v>118361</v>
          </cell>
        </row>
        <row r="438">
          <cell r="A438" t="str">
            <v xml:space="preserve">    Martins Creek 1-2</v>
          </cell>
          <cell r="C438">
            <v>1949.5279420000002</v>
          </cell>
          <cell r="D438">
            <v>1834.9361860000001</v>
          </cell>
          <cell r="E438">
            <v>1492.8509339999998</v>
          </cell>
          <cell r="F438">
            <v>1561.0370239999997</v>
          </cell>
          <cell r="G438">
            <v>993.66353199999958</v>
          </cell>
          <cell r="H438">
            <v>1396.7127679999999</v>
          </cell>
          <cell r="I438">
            <v>1459.448603</v>
          </cell>
          <cell r="J438">
            <v>1557.4841280000001</v>
          </cell>
          <cell r="K438">
            <v>477.859914</v>
          </cell>
          <cell r="L438">
            <v>2073.0866159999996</v>
          </cell>
          <cell r="M438">
            <v>1224.22036</v>
          </cell>
          <cell r="N438">
            <v>1512.2404800000002</v>
          </cell>
          <cell r="O438">
            <v>17533</v>
          </cell>
        </row>
        <row r="439">
          <cell r="A439" t="str">
            <v xml:space="preserve">    Sunbury</v>
          </cell>
          <cell r="C439">
            <v>0</v>
          </cell>
          <cell r="D439">
            <v>0</v>
          </cell>
          <cell r="E439">
            <v>0</v>
          </cell>
          <cell r="F439">
            <v>0</v>
          </cell>
          <cell r="G439">
            <v>0</v>
          </cell>
          <cell r="H439">
            <v>0</v>
          </cell>
          <cell r="I439">
            <v>0</v>
          </cell>
          <cell r="J439">
            <v>0</v>
          </cell>
          <cell r="K439">
            <v>0</v>
          </cell>
          <cell r="L439">
            <v>0</v>
          </cell>
          <cell r="M439">
            <v>0</v>
          </cell>
          <cell r="N439">
            <v>0</v>
          </cell>
          <cell r="O439">
            <v>0</v>
          </cell>
        </row>
        <row r="440">
          <cell r="A440" t="str">
            <v xml:space="preserve">    Holtwood</v>
          </cell>
          <cell r="C440">
            <v>0</v>
          </cell>
          <cell r="D440">
            <v>0</v>
          </cell>
          <cell r="E440">
            <v>0</v>
          </cell>
          <cell r="F440">
            <v>0</v>
          </cell>
          <cell r="G440">
            <v>0</v>
          </cell>
          <cell r="H440">
            <v>0</v>
          </cell>
          <cell r="I440">
            <v>0</v>
          </cell>
          <cell r="J440">
            <v>0</v>
          </cell>
          <cell r="K440">
            <v>0</v>
          </cell>
          <cell r="L440">
            <v>0</v>
          </cell>
          <cell r="M440">
            <v>0</v>
          </cell>
          <cell r="N440">
            <v>0</v>
          </cell>
          <cell r="O440">
            <v>0</v>
          </cell>
        </row>
        <row r="441">
          <cell r="A441" t="str">
            <v xml:space="preserve">    Keystone</v>
          </cell>
          <cell r="C441">
            <v>1353.9275299999999</v>
          </cell>
          <cell r="D441">
            <v>1258.3491550000001</v>
          </cell>
          <cell r="E441">
            <v>1302.5471110000001</v>
          </cell>
          <cell r="F441">
            <v>1274.7920319999998</v>
          </cell>
          <cell r="G441">
            <v>1329.239965</v>
          </cell>
          <cell r="H441">
            <v>1127.7711800000002</v>
          </cell>
          <cell r="I441">
            <v>1249.2143149999999</v>
          </cell>
          <cell r="J441">
            <v>1481.7509249999998</v>
          </cell>
          <cell r="K441">
            <v>1364.2018350000001</v>
          </cell>
          <cell r="L441">
            <v>1434.8946000000001</v>
          </cell>
          <cell r="M441">
            <v>1323.9031</v>
          </cell>
          <cell r="N441">
            <v>1318.1167599999999</v>
          </cell>
          <cell r="O441">
            <v>15818.6</v>
          </cell>
        </row>
        <row r="442">
          <cell r="A442" t="str">
            <v xml:space="preserve">    Conemaugh</v>
          </cell>
          <cell r="C442">
            <v>1862.5528594</v>
          </cell>
          <cell r="D442">
            <v>1908.4330938000001</v>
          </cell>
          <cell r="E442">
            <v>1886.7035651999997</v>
          </cell>
          <cell r="F442">
            <v>1618.1100426000003</v>
          </cell>
          <cell r="G442">
            <v>1699.5798898</v>
          </cell>
          <cell r="H442">
            <v>1828.0707926</v>
          </cell>
          <cell r="I442">
            <v>1740.8636882000003</v>
          </cell>
          <cell r="J442">
            <v>1741.0067454000002</v>
          </cell>
          <cell r="K442">
            <v>1737.1132116000003</v>
          </cell>
          <cell r="L442">
            <v>1366.0269948</v>
          </cell>
          <cell r="M442">
            <v>1178.5244926</v>
          </cell>
          <cell r="N442">
            <v>1346.304271</v>
          </cell>
          <cell r="O442">
            <v>19913.3</v>
          </cell>
        </row>
        <row r="443">
          <cell r="A443" t="str">
            <v xml:space="preserve">    Montour</v>
          </cell>
          <cell r="C443">
            <v>10722.253586400002</v>
          </cell>
          <cell r="D443">
            <v>9942.016759600001</v>
          </cell>
          <cell r="E443">
            <v>8415.982543600001</v>
          </cell>
          <cell r="F443">
            <v>5069.4665608000005</v>
          </cell>
          <cell r="G443">
            <v>7358.6389632</v>
          </cell>
          <cell r="H443">
            <v>11183.375459199999</v>
          </cell>
          <cell r="I443">
            <v>11955.9288548</v>
          </cell>
          <cell r="J443">
            <v>11604.0393616</v>
          </cell>
          <cell r="K443">
            <v>9837.6279428000016</v>
          </cell>
          <cell r="L443">
            <v>8861.8505296000003</v>
          </cell>
          <cell r="M443">
            <v>8659.5102239999997</v>
          </cell>
          <cell r="N443">
            <v>10245.1234728</v>
          </cell>
          <cell r="O443">
            <v>113855.80000000002</v>
          </cell>
        </row>
        <row r="444">
          <cell r="A444" t="str">
            <v xml:space="preserve">    Retired Miners' Health Care Costs</v>
          </cell>
          <cell r="C444">
            <v>0</v>
          </cell>
          <cell r="D444">
            <v>0</v>
          </cell>
          <cell r="E444">
            <v>0</v>
          </cell>
          <cell r="F444">
            <v>0</v>
          </cell>
          <cell r="G444">
            <v>0</v>
          </cell>
          <cell r="H444">
            <v>0</v>
          </cell>
          <cell r="I444">
            <v>0</v>
          </cell>
          <cell r="J444">
            <v>0</v>
          </cell>
          <cell r="K444">
            <v>0</v>
          </cell>
          <cell r="L444">
            <v>0</v>
          </cell>
          <cell r="M444">
            <v>0</v>
          </cell>
          <cell r="N444">
            <v>0</v>
          </cell>
          <cell r="O444">
            <v>0</v>
          </cell>
        </row>
        <row r="445">
          <cell r="A445" t="str">
            <v xml:space="preserve">    Conemaugh Scrubber Costs (PP&amp;L 11.39% )</v>
          </cell>
          <cell r="C445">
            <v>14</v>
          </cell>
          <cell r="D445">
            <v>16.5</v>
          </cell>
          <cell r="E445">
            <v>19.3</v>
          </cell>
          <cell r="F445">
            <v>20.6</v>
          </cell>
          <cell r="G445">
            <v>21.9</v>
          </cell>
          <cell r="H445">
            <v>26.8</v>
          </cell>
          <cell r="I445">
            <v>23.8</v>
          </cell>
          <cell r="J445">
            <v>40.700000000000003</v>
          </cell>
          <cell r="K445">
            <v>57.4</v>
          </cell>
          <cell r="L445">
            <v>64.099999999999994</v>
          </cell>
          <cell r="M445">
            <v>50.4</v>
          </cell>
          <cell r="N445">
            <v>30.6</v>
          </cell>
          <cell r="O445">
            <v>386.1</v>
          </cell>
        </row>
        <row r="446">
          <cell r="O446">
            <v>0</v>
          </cell>
        </row>
        <row r="447">
          <cell r="A447" t="str">
            <v xml:space="preserve">    TOTAL COAL-FIRED EXPENSE</v>
          </cell>
          <cell r="C447">
            <v>27981.699999999997</v>
          </cell>
          <cell r="D447">
            <v>26397.399999999998</v>
          </cell>
          <cell r="E447">
            <v>25612.699999999997</v>
          </cell>
          <cell r="F447">
            <v>17569.799999999996</v>
          </cell>
          <cell r="G447">
            <v>19714.800000000003</v>
          </cell>
          <cell r="H447">
            <v>26834</v>
          </cell>
          <cell r="I447">
            <v>28660.600000000002</v>
          </cell>
          <cell r="J447">
            <v>28693.5</v>
          </cell>
          <cell r="K447">
            <v>19389.099999999999</v>
          </cell>
          <cell r="L447">
            <v>19376.599999999999</v>
          </cell>
          <cell r="M447">
            <v>19861.600000000002</v>
          </cell>
          <cell r="N447">
            <v>25776</v>
          </cell>
          <cell r="O447">
            <v>285867.80000000005</v>
          </cell>
        </row>
        <row r="448">
          <cell r="A448" t="str">
            <v xml:space="preserve">  OIL-FIRED</v>
          </cell>
        </row>
        <row r="449">
          <cell r="A449" t="str">
            <v xml:space="preserve">    Martins Creek 3-4</v>
          </cell>
          <cell r="C449">
            <v>5290.1734760000008</v>
          </cell>
          <cell r="D449">
            <v>4878.9363159999994</v>
          </cell>
          <cell r="E449">
            <v>1751.3204700000001</v>
          </cell>
          <cell r="F449">
            <v>1148.8674879999999</v>
          </cell>
          <cell r="G449">
            <v>3247.643024</v>
          </cell>
          <cell r="H449">
            <v>10861.507488000001</v>
          </cell>
          <cell r="I449">
            <v>16044.875923999998</v>
          </cell>
          <cell r="J449">
            <v>15863.096427999999</v>
          </cell>
          <cell r="K449">
            <v>5942.0212080000001</v>
          </cell>
          <cell r="L449">
            <v>1324.405424</v>
          </cell>
          <cell r="M449">
            <v>1562.583488</v>
          </cell>
          <cell r="N449">
            <v>3576.7427199999997</v>
          </cell>
          <cell r="O449">
            <v>71492.099999999991</v>
          </cell>
        </row>
        <row r="450">
          <cell r="A450" t="str">
            <v xml:space="preserve">    Sun Oil Adjustment</v>
          </cell>
          <cell r="B450" t="str">
            <v>.</v>
          </cell>
          <cell r="C450">
            <v>0</v>
          </cell>
          <cell r="D450">
            <v>0</v>
          </cell>
          <cell r="E450">
            <v>0</v>
          </cell>
          <cell r="F450">
            <v>0</v>
          </cell>
          <cell r="G450">
            <v>0</v>
          </cell>
          <cell r="H450">
            <v>0</v>
          </cell>
          <cell r="I450">
            <v>0</v>
          </cell>
          <cell r="J450">
            <v>0</v>
          </cell>
          <cell r="K450">
            <v>0</v>
          </cell>
          <cell r="L450">
            <v>0</v>
          </cell>
          <cell r="M450">
            <v>0</v>
          </cell>
          <cell r="N450">
            <v>0</v>
          </cell>
          <cell r="O450">
            <v>0</v>
          </cell>
        </row>
        <row r="452">
          <cell r="A452" t="str">
            <v xml:space="preserve">    TOTAL OIL-FIRED</v>
          </cell>
          <cell r="C452">
            <v>5290.2</v>
          </cell>
          <cell r="D452">
            <v>4878.8999999999996</v>
          </cell>
          <cell r="E452">
            <v>1751.3</v>
          </cell>
          <cell r="F452">
            <v>1148.9000000000001</v>
          </cell>
          <cell r="G452">
            <v>3247.6</v>
          </cell>
          <cell r="H452">
            <v>10861.5</v>
          </cell>
          <cell r="I452">
            <v>16044.9</v>
          </cell>
          <cell r="J452">
            <v>15863.1</v>
          </cell>
          <cell r="K452">
            <v>5942</v>
          </cell>
          <cell r="L452">
            <v>1324.4</v>
          </cell>
          <cell r="M452">
            <v>1562.6</v>
          </cell>
          <cell r="N452">
            <v>3576.7</v>
          </cell>
          <cell r="O452">
            <v>71492.099999999991</v>
          </cell>
        </row>
        <row r="455">
          <cell r="A455" t="str">
            <v xml:space="preserve">  TOTAL FOSSIL STEAM EXPENSE</v>
          </cell>
          <cell r="C455">
            <v>33271.9</v>
          </cell>
          <cell r="D455">
            <v>31276.300000000003</v>
          </cell>
          <cell r="E455">
            <v>27364</v>
          </cell>
          <cell r="F455">
            <v>18718.7</v>
          </cell>
          <cell r="G455">
            <v>22962.399999999998</v>
          </cell>
          <cell r="H455">
            <v>37695.5</v>
          </cell>
          <cell r="I455">
            <v>44705.5</v>
          </cell>
          <cell r="J455">
            <v>44556.6</v>
          </cell>
          <cell r="K455">
            <v>25331.1</v>
          </cell>
          <cell r="L455">
            <v>20701</v>
          </cell>
          <cell r="M455">
            <v>21424.199999999997</v>
          </cell>
          <cell r="N455">
            <v>29352.7</v>
          </cell>
          <cell r="O455">
            <v>357359.9</v>
          </cell>
        </row>
        <row r="457">
          <cell r="A457" t="str">
            <v xml:space="preserve">  NUCLEAR (From Susquehanna Fuel Budget)</v>
          </cell>
        </row>
        <row r="458">
          <cell r="A458" t="str">
            <v xml:space="preserve">    Susq. #1 (PL 90% Share)</v>
          </cell>
          <cell r="B458" t="str">
            <v>.</v>
          </cell>
          <cell r="C458">
            <v>2581.3459800000001</v>
          </cell>
          <cell r="D458">
            <v>2331.55512</v>
          </cell>
          <cell r="E458">
            <v>2581.3459800000001</v>
          </cell>
          <cell r="F458">
            <v>2498.0715</v>
          </cell>
          <cell r="G458">
            <v>1618.9002</v>
          </cell>
          <cell r="H458">
            <v>2498.0715</v>
          </cell>
          <cell r="I458">
            <v>2581.3459800000001</v>
          </cell>
          <cell r="J458">
            <v>2581.3459800000001</v>
          </cell>
          <cell r="K458">
            <v>2498.0715</v>
          </cell>
          <cell r="L458">
            <v>2581.3459800000001</v>
          </cell>
          <cell r="M458">
            <v>2498.0715</v>
          </cell>
          <cell r="N458">
            <v>2581.3459800000001</v>
          </cell>
          <cell r="O458">
            <v>29430.81719999999</v>
          </cell>
        </row>
        <row r="459">
          <cell r="A459" t="str">
            <v xml:space="preserve">    Susq. #2 (PL 90% Share)</v>
          </cell>
          <cell r="B459" t="str">
            <v>.</v>
          </cell>
          <cell r="C459">
            <v>2702.7529199999999</v>
          </cell>
          <cell r="D459">
            <v>2407.22118</v>
          </cell>
          <cell r="E459">
            <v>665.97551999999996</v>
          </cell>
          <cell r="F459">
            <v>148.65831</v>
          </cell>
          <cell r="G459">
            <v>2552.1668999999997</v>
          </cell>
          <cell r="H459">
            <v>2508.7099499999999</v>
          </cell>
          <cell r="I459">
            <v>2592.3282300000001</v>
          </cell>
          <cell r="J459">
            <v>2592.3282300000001</v>
          </cell>
          <cell r="K459">
            <v>2508.7099499999999</v>
          </cell>
          <cell r="L459">
            <v>2592.3282300000001</v>
          </cell>
          <cell r="M459">
            <v>2508.7099499999999</v>
          </cell>
          <cell r="N459">
            <v>2592.3282300000001</v>
          </cell>
          <cell r="O459">
            <v>26372.217599999996</v>
          </cell>
        </row>
        <row r="460">
          <cell r="A460" t="str">
            <v xml:space="preserve">    Susq. #1 (Spent Fuel)</v>
          </cell>
          <cell r="B460" t="str">
            <v>.</v>
          </cell>
          <cell r="C460">
            <v>677.42504999999994</v>
          </cell>
          <cell r="D460">
            <v>611.87220000000002</v>
          </cell>
          <cell r="E460">
            <v>677.42504999999994</v>
          </cell>
          <cell r="F460">
            <v>655.57124999999996</v>
          </cell>
          <cell r="G460">
            <v>424.84949999999998</v>
          </cell>
          <cell r="H460">
            <v>655.57124999999996</v>
          </cell>
          <cell r="I460">
            <v>677.42504999999994</v>
          </cell>
          <cell r="J460">
            <v>677.42504999999994</v>
          </cell>
          <cell r="K460">
            <v>655.57124999999996</v>
          </cell>
          <cell r="L460">
            <v>677.42504999999994</v>
          </cell>
          <cell r="M460">
            <v>655.57124999999996</v>
          </cell>
          <cell r="N460">
            <v>677.42504999999994</v>
          </cell>
          <cell r="O460">
            <v>7723.5569999999989</v>
          </cell>
        </row>
        <row r="461">
          <cell r="A461" t="str">
            <v xml:space="preserve">    Susq. #2 (Spent Fuel)</v>
          </cell>
          <cell r="B461" t="str">
            <v>.</v>
          </cell>
          <cell r="C461">
            <v>679.26329999999996</v>
          </cell>
          <cell r="D461">
            <v>604.98945000000003</v>
          </cell>
          <cell r="E461">
            <v>167.37479999999999</v>
          </cell>
          <cell r="F461">
            <v>39.338549999999998</v>
          </cell>
          <cell r="G461">
            <v>675.36449999999991</v>
          </cell>
          <cell r="H461">
            <v>663.86475000000007</v>
          </cell>
          <cell r="I461">
            <v>685.99215000000004</v>
          </cell>
          <cell r="J461">
            <v>685.99215000000004</v>
          </cell>
          <cell r="K461">
            <v>663.86475000000007</v>
          </cell>
          <cell r="L461">
            <v>685.99215000000004</v>
          </cell>
          <cell r="M461">
            <v>663.86475000000007</v>
          </cell>
          <cell r="N461">
            <v>685.99215000000004</v>
          </cell>
          <cell r="O461">
            <v>6901.8934499999996</v>
          </cell>
        </row>
        <row r="462">
          <cell r="A462" t="str">
            <v xml:space="preserve">    In-Core &amp; Spent Fuel</v>
          </cell>
          <cell r="B462" t="str">
            <v>.</v>
          </cell>
          <cell r="C462">
            <v>209.6379</v>
          </cell>
          <cell r="D462">
            <v>209.6379</v>
          </cell>
          <cell r="E462">
            <v>209.6379</v>
          </cell>
          <cell r="F462">
            <v>209.6379</v>
          </cell>
          <cell r="G462">
            <v>209.6379</v>
          </cell>
          <cell r="H462">
            <v>210.36059999999998</v>
          </cell>
          <cell r="I462">
            <v>210.36059999999998</v>
          </cell>
          <cell r="J462">
            <v>210.36059999999998</v>
          </cell>
          <cell r="K462">
            <v>210.36059999999998</v>
          </cell>
          <cell r="L462">
            <v>210.36059999999998</v>
          </cell>
          <cell r="M462">
            <v>210.36059999999998</v>
          </cell>
          <cell r="N462">
            <v>210.36059999999998</v>
          </cell>
          <cell r="O462">
            <v>2520.7136999999998</v>
          </cell>
        </row>
        <row r="464">
          <cell r="A464" t="str">
            <v xml:space="preserve">    TOTAL NUCLEAR</v>
          </cell>
          <cell r="C464">
            <v>6850.4262499999995</v>
          </cell>
          <cell r="D464">
            <v>6165.2995499999988</v>
          </cell>
          <cell r="E464">
            <v>4301.7377500000002</v>
          </cell>
          <cell r="F464">
            <v>3551.3476999999998</v>
          </cell>
          <cell r="G464">
            <v>5480.9519</v>
          </cell>
          <cell r="H464">
            <v>6536.5965999999989</v>
          </cell>
          <cell r="I464">
            <v>6747.3778000000002</v>
          </cell>
          <cell r="J464">
            <v>6747.3778000000002</v>
          </cell>
          <cell r="K464">
            <v>6536.5965999999989</v>
          </cell>
          <cell r="L464">
            <v>6747.3778000000002</v>
          </cell>
          <cell r="M464">
            <v>6536.5965999999989</v>
          </cell>
          <cell r="N464">
            <v>6747.3778000000002</v>
          </cell>
          <cell r="O464">
            <v>72949.100000000006</v>
          </cell>
        </row>
        <row r="466">
          <cell r="A466" t="str">
            <v xml:space="preserve">                          </v>
          </cell>
        </row>
        <row r="467">
          <cell r="A467" t="str">
            <v>COMBUSTION TURBINES</v>
          </cell>
          <cell r="C467">
            <v>32.408090112905647</v>
          </cell>
          <cell r="D467">
            <v>80.800752814127492</v>
          </cell>
          <cell r="E467">
            <v>8.884521214509526</v>
          </cell>
          <cell r="F467">
            <v>18.5245696186246</v>
          </cell>
          <cell r="G467">
            <v>14.880131639459901</v>
          </cell>
          <cell r="H467">
            <v>12.123311220774891</v>
          </cell>
          <cell r="I467">
            <v>207.84061321378505</v>
          </cell>
          <cell r="J467">
            <v>125.22936241825028</v>
          </cell>
          <cell r="K467">
            <v>103.95030661851472</v>
          </cell>
          <cell r="L467">
            <v>9.8677248166989173</v>
          </cell>
          <cell r="M467">
            <v>9.9969991839961505</v>
          </cell>
          <cell r="N467">
            <v>15.786992136287736</v>
          </cell>
          <cell r="O467">
            <v>640.29999999999984</v>
          </cell>
        </row>
        <row r="469">
          <cell r="A469" t="str">
            <v>DIESELS</v>
          </cell>
          <cell r="C469">
            <v>5.8937018870943607</v>
          </cell>
          <cell r="D469">
            <v>5.8850941858724966</v>
          </cell>
          <cell r="E469">
            <v>5.6677117854904724</v>
          </cell>
          <cell r="F469">
            <v>5.3547583813754018</v>
          </cell>
          <cell r="G469">
            <v>10.388016360540099</v>
          </cell>
          <cell r="H469">
            <v>9.8585167792251092</v>
          </cell>
          <cell r="I469">
            <v>5.0659437862149304</v>
          </cell>
          <cell r="J469">
            <v>5.1029585817497285</v>
          </cell>
          <cell r="K469">
            <v>5.1765293814852846</v>
          </cell>
          <cell r="L469">
            <v>5.3692031833010816</v>
          </cell>
          <cell r="M469">
            <v>5.6084368160038487</v>
          </cell>
          <cell r="N469">
            <v>5.6710878637122661</v>
          </cell>
          <cell r="O469">
            <v>75.3</v>
          </cell>
        </row>
        <row r="471">
          <cell r="A471" t="str">
            <v xml:space="preserve">    TOTAL GENERATION</v>
          </cell>
          <cell r="C471">
            <v>40160.600000000006</v>
          </cell>
          <cell r="D471">
            <v>37528.300000000003</v>
          </cell>
          <cell r="E471">
            <v>31680.300000000003</v>
          </cell>
          <cell r="F471">
            <v>22293.9</v>
          </cell>
          <cell r="G471">
            <v>28468.700000000004</v>
          </cell>
          <cell r="H471">
            <v>44254.1</v>
          </cell>
          <cell r="I471">
            <v>51665.8</v>
          </cell>
          <cell r="J471">
            <v>51434.299999999996</v>
          </cell>
          <cell r="K471">
            <v>31976.899999999998</v>
          </cell>
          <cell r="L471">
            <v>27463.700000000004</v>
          </cell>
          <cell r="M471">
            <v>27976.400000000001</v>
          </cell>
          <cell r="N471">
            <v>36121.599999999999</v>
          </cell>
          <cell r="O471">
            <v>431024.60000000003</v>
          </cell>
        </row>
        <row r="472">
          <cell r="A472" t="str">
            <v>POWER PURCHASES</v>
          </cell>
        </row>
        <row r="473">
          <cell r="A473" t="str">
            <v xml:space="preserve">  Short-term - Other Utilities</v>
          </cell>
          <cell r="C473">
            <v>81610.716630251016</v>
          </cell>
          <cell r="D473">
            <v>65610.57108425512</v>
          </cell>
          <cell r="E473">
            <v>74565.070185863238</v>
          </cell>
          <cell r="F473">
            <v>67855.519773507651</v>
          </cell>
          <cell r="G473">
            <v>89958.147098652218</v>
          </cell>
          <cell r="H473">
            <v>159406.62244032157</v>
          </cell>
          <cell r="I473">
            <v>308951.61221789679</v>
          </cell>
          <cell r="J473">
            <v>298868.85052939726</v>
          </cell>
          <cell r="K473">
            <v>108524.69422466808</v>
          </cell>
          <cell r="L473">
            <v>66016.368245767633</v>
          </cell>
          <cell r="M473">
            <v>51022.672363820668</v>
          </cell>
          <cell r="N473">
            <v>75222.759354149603</v>
          </cell>
          <cell r="O473">
            <v>1447613.7</v>
          </cell>
        </row>
        <row r="474">
          <cell r="A474" t="str">
            <v xml:space="preserve">  Non-utility Generation</v>
          </cell>
          <cell r="C474">
            <v>13418.160000000002</v>
          </cell>
          <cell r="D474">
            <v>14950.36</v>
          </cell>
          <cell r="E474">
            <v>13763.72</v>
          </cell>
          <cell r="F474">
            <v>13320.36</v>
          </cell>
          <cell r="G474">
            <v>13137.800000000001</v>
          </cell>
          <cell r="H474">
            <v>15230.720000000001</v>
          </cell>
          <cell r="I474">
            <v>13763.72</v>
          </cell>
          <cell r="J474">
            <v>13053.039999999999</v>
          </cell>
          <cell r="K474">
            <v>12146.760000000002</v>
          </cell>
          <cell r="L474">
            <v>13150.84</v>
          </cell>
          <cell r="M474">
            <v>13900.64</v>
          </cell>
          <cell r="N474">
            <v>15595.84</v>
          </cell>
          <cell r="O474">
            <v>165431.9</v>
          </cell>
        </row>
        <row r="475">
          <cell r="A475" t="str">
            <v xml:space="preserve">  Safe Harbor</v>
          </cell>
          <cell r="B475">
            <v>9800</v>
          </cell>
          <cell r="C475">
            <v>866.1</v>
          </cell>
          <cell r="D475">
            <v>901.9</v>
          </cell>
          <cell r="E475">
            <v>1586</v>
          </cell>
          <cell r="F475">
            <v>1569.4</v>
          </cell>
          <cell r="G475">
            <v>1152.9000000000001</v>
          </cell>
          <cell r="H475">
            <v>648.20000000000005</v>
          </cell>
          <cell r="I475">
            <v>430.3</v>
          </cell>
          <cell r="J475">
            <v>308.89999999999998</v>
          </cell>
          <cell r="K475">
            <v>284.10000000000002</v>
          </cell>
          <cell r="L475">
            <v>435.8</v>
          </cell>
          <cell r="M475">
            <v>700.6</v>
          </cell>
          <cell r="N475">
            <v>915.7</v>
          </cell>
          <cell r="O475">
            <v>9799.9</v>
          </cell>
        </row>
        <row r="476">
          <cell r="A476" t="str">
            <v xml:space="preserve">  PJM Interchange</v>
          </cell>
          <cell r="C476">
            <v>0</v>
          </cell>
          <cell r="D476">
            <v>0</v>
          </cell>
          <cell r="E476">
            <v>0</v>
          </cell>
          <cell r="F476">
            <v>0</v>
          </cell>
          <cell r="G476">
            <v>0</v>
          </cell>
          <cell r="H476">
            <v>0</v>
          </cell>
          <cell r="I476">
            <v>0</v>
          </cell>
          <cell r="J476">
            <v>0</v>
          </cell>
          <cell r="K476">
            <v>0</v>
          </cell>
          <cell r="L476">
            <v>0</v>
          </cell>
          <cell r="M476">
            <v>0</v>
          </cell>
          <cell r="N476">
            <v>0</v>
          </cell>
          <cell r="O476">
            <v>0</v>
          </cell>
        </row>
        <row r="477">
          <cell r="A477" t="str">
            <v xml:space="preserve">  PASNY </v>
          </cell>
          <cell r="C477">
            <v>47.9</v>
          </cell>
          <cell r="D477">
            <v>47.9</v>
          </cell>
          <cell r="E477">
            <v>47.9</v>
          </cell>
          <cell r="F477">
            <v>47.9</v>
          </cell>
          <cell r="G477">
            <v>47.9</v>
          </cell>
          <cell r="H477">
            <v>47.9</v>
          </cell>
          <cell r="I477">
            <v>47.9</v>
          </cell>
          <cell r="J477">
            <v>47.9</v>
          </cell>
          <cell r="K477">
            <v>47.9</v>
          </cell>
          <cell r="L477">
            <v>47.9</v>
          </cell>
          <cell r="M477">
            <v>47.9</v>
          </cell>
          <cell r="N477">
            <v>47.9</v>
          </cell>
          <cell r="O477">
            <v>574.79999999999984</v>
          </cell>
        </row>
        <row r="478">
          <cell r="A478" t="str">
            <v xml:space="preserve">  Borderline</v>
          </cell>
          <cell r="C478">
            <v>10.5</v>
          </cell>
          <cell r="D478">
            <v>10.5</v>
          </cell>
          <cell r="E478">
            <v>10.5</v>
          </cell>
          <cell r="F478">
            <v>10.5</v>
          </cell>
          <cell r="G478">
            <v>10.5</v>
          </cell>
          <cell r="H478">
            <v>10.5</v>
          </cell>
          <cell r="I478">
            <v>10.5</v>
          </cell>
          <cell r="J478">
            <v>10.5</v>
          </cell>
          <cell r="K478">
            <v>10.5</v>
          </cell>
          <cell r="L478">
            <v>10.5</v>
          </cell>
          <cell r="M478">
            <v>10.5</v>
          </cell>
          <cell r="N478">
            <v>10.5</v>
          </cell>
          <cell r="O478">
            <v>126</v>
          </cell>
        </row>
        <row r="480">
          <cell r="A480" t="str">
            <v xml:space="preserve">    TOTAL POWER PURCHASES</v>
          </cell>
          <cell r="C480">
            <v>95953.4</v>
          </cell>
          <cell r="D480">
            <v>81521.299999999988</v>
          </cell>
          <cell r="E480">
            <v>89973.2</v>
          </cell>
          <cell r="F480">
            <v>82803.699999999983</v>
          </cell>
          <cell r="G480">
            <v>104307.2</v>
          </cell>
          <cell r="H480">
            <v>175343.90000000002</v>
          </cell>
          <cell r="I480">
            <v>323204</v>
          </cell>
          <cell r="J480">
            <v>312289.20000000007</v>
          </cell>
          <cell r="K480">
            <v>121014</v>
          </cell>
          <cell r="L480">
            <v>79661.399999999994</v>
          </cell>
          <cell r="M480">
            <v>65682.299999999988</v>
          </cell>
          <cell r="N480">
            <v>91792.7</v>
          </cell>
          <cell r="O480">
            <v>1623546.3</v>
          </cell>
        </row>
        <row r="482">
          <cell r="A482" t="str">
            <v>TOTAL ENERGY AVAILABLE</v>
          </cell>
          <cell r="C482">
            <v>136114</v>
          </cell>
          <cell r="D482">
            <v>119049.59999999999</v>
          </cell>
          <cell r="E482">
            <v>121653.5</v>
          </cell>
          <cell r="F482">
            <v>105097.59999999998</v>
          </cell>
          <cell r="G482">
            <v>132775.9</v>
          </cell>
          <cell r="H482">
            <v>219598.00000000003</v>
          </cell>
          <cell r="I482">
            <v>374869.8</v>
          </cell>
          <cell r="J482">
            <v>363723.50000000006</v>
          </cell>
          <cell r="K482">
            <v>152990.9</v>
          </cell>
          <cell r="L482">
            <v>107125.1</v>
          </cell>
          <cell r="M482">
            <v>93658.699999999983</v>
          </cell>
          <cell r="N482">
            <v>127914.29999999999</v>
          </cell>
          <cell r="O482">
            <v>2054570.9</v>
          </cell>
        </row>
        <row r="484">
          <cell r="A484" t="str">
            <v>NON-SYSTEM ENERGY SALES</v>
          </cell>
        </row>
        <row r="485">
          <cell r="A485" t="str">
            <v xml:space="preserve">  Sales to ACE </v>
          </cell>
          <cell r="C485">
            <v>0</v>
          </cell>
          <cell r="D485">
            <v>0</v>
          </cell>
          <cell r="E485">
            <v>0</v>
          </cell>
          <cell r="F485">
            <v>0</v>
          </cell>
          <cell r="G485">
            <v>0</v>
          </cell>
          <cell r="H485">
            <v>0</v>
          </cell>
          <cell r="I485">
            <v>0</v>
          </cell>
          <cell r="J485">
            <v>0</v>
          </cell>
          <cell r="K485">
            <v>0</v>
          </cell>
          <cell r="L485">
            <v>0</v>
          </cell>
          <cell r="M485">
            <v>0</v>
          </cell>
          <cell r="N485">
            <v>0</v>
          </cell>
          <cell r="O485">
            <v>0</v>
          </cell>
        </row>
        <row r="486">
          <cell r="A486" t="str">
            <v xml:space="preserve">  Sales to JCP&amp;L </v>
          </cell>
          <cell r="C486">
            <v>0</v>
          </cell>
          <cell r="D486">
            <v>0</v>
          </cell>
          <cell r="E486">
            <v>0</v>
          </cell>
          <cell r="F486">
            <v>0</v>
          </cell>
          <cell r="G486">
            <v>0</v>
          </cell>
          <cell r="H486">
            <v>0</v>
          </cell>
          <cell r="I486">
            <v>0</v>
          </cell>
          <cell r="J486">
            <v>0</v>
          </cell>
          <cell r="K486">
            <v>0</v>
          </cell>
          <cell r="L486">
            <v>0</v>
          </cell>
          <cell r="M486">
            <v>0</v>
          </cell>
          <cell r="N486">
            <v>0</v>
          </cell>
          <cell r="O486">
            <v>0</v>
          </cell>
        </row>
        <row r="487">
          <cell r="A487" t="str">
            <v xml:space="preserve">  Sales to BG&amp;E</v>
          </cell>
          <cell r="C487">
            <v>-452.1</v>
          </cell>
          <cell r="D487">
            <v>-406.9</v>
          </cell>
          <cell r="E487">
            <v>-283.90000000000003</v>
          </cell>
          <cell r="F487">
            <v>-234.4</v>
          </cell>
          <cell r="G487">
            <v>-361.6</v>
          </cell>
          <cell r="H487">
            <v>-431.5</v>
          </cell>
          <cell r="I487">
            <v>-445.4</v>
          </cell>
          <cell r="J487">
            <v>-445.4</v>
          </cell>
          <cell r="K487">
            <v>-431.5</v>
          </cell>
          <cell r="L487">
            <v>-445.4</v>
          </cell>
          <cell r="M487">
            <v>-431.5</v>
          </cell>
          <cell r="N487">
            <v>-445.4</v>
          </cell>
          <cell r="O487">
            <v>-4815</v>
          </cell>
        </row>
        <row r="488">
          <cell r="A488" t="str">
            <v xml:space="preserve">  Sales to JCP&amp;L</v>
          </cell>
          <cell r="C488">
            <v>-2402.857368</v>
          </cell>
          <cell r="D488">
            <v>-2194.0551359999999</v>
          </cell>
          <cell r="E488">
            <v>-2395.8845999999999</v>
          </cell>
          <cell r="F488">
            <v>-2232.5985359999995</v>
          </cell>
          <cell r="G488">
            <v>-2345.5507679999996</v>
          </cell>
          <cell r="H488">
            <v>-2530.2823200000003</v>
          </cell>
          <cell r="I488">
            <v>-2793.4595999999997</v>
          </cell>
          <cell r="J488">
            <v>-2789.7544800000001</v>
          </cell>
          <cell r="K488">
            <v>-2117.3032800000001</v>
          </cell>
          <cell r="L488">
            <v>-1907.4987450000001</v>
          </cell>
          <cell r="M488">
            <v>-1962.43776</v>
          </cell>
          <cell r="N488">
            <v>-2245.1196960000002</v>
          </cell>
          <cell r="O488">
            <v>-27917</v>
          </cell>
        </row>
        <row r="489">
          <cell r="A489" t="str">
            <v xml:space="preserve">  PJM Interchange </v>
          </cell>
          <cell r="C489">
            <v>-24248.5</v>
          </cell>
          <cell r="D489">
            <v>-22945.8</v>
          </cell>
          <cell r="E489">
            <v>-9608.4</v>
          </cell>
          <cell r="F489">
            <v>-12.9</v>
          </cell>
          <cell r="G489">
            <v>-13697.7</v>
          </cell>
          <cell r="H489">
            <v>-48341</v>
          </cell>
          <cell r="I489">
            <v>-65322.9</v>
          </cell>
          <cell r="J489">
            <v>-65608.899999999994</v>
          </cell>
          <cell r="K489">
            <v>-27815.7</v>
          </cell>
          <cell r="L489">
            <v>-18660.5</v>
          </cell>
          <cell r="M489">
            <v>-14997.7</v>
          </cell>
          <cell r="N489">
            <v>-19557</v>
          </cell>
          <cell r="O489">
            <v>-330817</v>
          </cell>
        </row>
        <row r="490">
          <cell r="A490" t="str">
            <v xml:space="preserve">  Additional Gen Avail. For Sale</v>
          </cell>
          <cell r="C490">
            <v>0</v>
          </cell>
          <cell r="D490">
            <v>0</v>
          </cell>
          <cell r="E490">
            <v>0</v>
          </cell>
          <cell r="F490">
            <v>0</v>
          </cell>
          <cell r="G490">
            <v>0</v>
          </cell>
          <cell r="H490">
            <v>0</v>
          </cell>
          <cell r="I490">
            <v>0</v>
          </cell>
          <cell r="J490">
            <v>0</v>
          </cell>
          <cell r="K490">
            <v>0</v>
          </cell>
          <cell r="L490">
            <v>0</v>
          </cell>
          <cell r="M490">
            <v>0</v>
          </cell>
          <cell r="N490">
            <v>0</v>
          </cell>
          <cell r="O490">
            <v>0</v>
          </cell>
        </row>
        <row r="491">
          <cell r="A491" t="str">
            <v xml:space="preserve">  Sales to Other</v>
          </cell>
          <cell r="C491">
            <v>-86296.8</v>
          </cell>
          <cell r="D491">
            <v>-69982.7</v>
          </cell>
          <cell r="E491">
            <v>-78930.100000000006</v>
          </cell>
          <cell r="F491">
            <v>-72035.600000000006</v>
          </cell>
          <cell r="G491">
            <v>-94729.7</v>
          </cell>
          <cell r="H491">
            <v>-165834</v>
          </cell>
          <cell r="I491">
            <v>-318257.59999999998</v>
          </cell>
          <cell r="J491">
            <v>-308077.2</v>
          </cell>
          <cell r="K491">
            <v>-113801.1</v>
          </cell>
          <cell r="L491">
            <v>-70169.8</v>
          </cell>
          <cell r="M491">
            <v>-54835.3</v>
          </cell>
          <cell r="N491">
            <v>-79606.399999999994</v>
          </cell>
          <cell r="O491">
            <v>-1512556.3</v>
          </cell>
        </row>
        <row r="493">
          <cell r="A493" t="str">
            <v xml:space="preserve">    TOTAL NON-SYSTEM ENERGY SALES</v>
          </cell>
          <cell r="C493">
            <v>-113400.25736800001</v>
          </cell>
          <cell r="D493">
            <v>-95529.455136000004</v>
          </cell>
          <cell r="E493">
            <v>-91218.284600000014</v>
          </cell>
          <cell r="F493">
            <v>-74515.498535999999</v>
          </cell>
          <cell r="G493">
            <v>-111134.550768</v>
          </cell>
          <cell r="H493">
            <v>-217136.78232</v>
          </cell>
          <cell r="I493">
            <v>-386819.35959999997</v>
          </cell>
          <cell r="J493">
            <v>-376921.25448</v>
          </cell>
          <cell r="K493">
            <v>-144165.60328000001</v>
          </cell>
          <cell r="L493">
            <v>-91183.198745000002</v>
          </cell>
          <cell r="M493">
            <v>-72226.937760000001</v>
          </cell>
          <cell r="N493">
            <v>-101853.919696</v>
          </cell>
          <cell r="O493">
            <v>-1876105.2999999998</v>
          </cell>
        </row>
        <row r="495">
          <cell r="A495" t="str">
            <v>Cost of Emission Allowances Consumed</v>
          </cell>
          <cell r="C495">
            <v>4755</v>
          </cell>
          <cell r="D495">
            <v>4351</v>
          </cell>
          <cell r="E495">
            <v>4159</v>
          </cell>
          <cell r="F495">
            <v>2959</v>
          </cell>
          <cell r="G495">
            <v>5775</v>
          </cell>
          <cell r="H495">
            <v>8878</v>
          </cell>
          <cell r="I495">
            <v>9860</v>
          </cell>
          <cell r="J495">
            <v>9804</v>
          </cell>
          <cell r="K495">
            <v>6869</v>
          </cell>
          <cell r="L495">
            <v>3502</v>
          </cell>
          <cell r="M495">
            <v>3547</v>
          </cell>
          <cell r="N495">
            <v>4436</v>
          </cell>
          <cell r="O495">
            <v>68895</v>
          </cell>
        </row>
        <row r="497">
          <cell r="A497" t="str">
            <v>SYSTEM COST OF POWER</v>
          </cell>
          <cell r="C497">
            <v>27468.742631999994</v>
          </cell>
          <cell r="D497">
            <v>27871.144863999987</v>
          </cell>
          <cell r="E497">
            <v>34594.215399999986</v>
          </cell>
          <cell r="F497">
            <v>33541.101463999978</v>
          </cell>
          <cell r="G497">
            <v>27416.349231999993</v>
          </cell>
          <cell r="H497">
            <v>11339.217680000031</v>
          </cell>
          <cell r="I497">
            <v>-2089.5595999999787</v>
          </cell>
          <cell r="J497">
            <v>-3393.754479999945</v>
          </cell>
          <cell r="K497">
            <v>15694.296719999984</v>
          </cell>
          <cell r="L497">
            <v>19443.901255000004</v>
          </cell>
          <cell r="M497">
            <v>24978.762239999982</v>
          </cell>
          <cell r="N497">
            <v>30496.380303999991</v>
          </cell>
          <cell r="O497">
            <v>247360.59999999998</v>
          </cell>
        </row>
        <row r="498">
          <cell r="C498">
            <v>0</v>
          </cell>
          <cell r="D498">
            <v>0</v>
          </cell>
          <cell r="E498">
            <v>0</v>
          </cell>
          <cell r="F498">
            <v>0</v>
          </cell>
          <cell r="G498">
            <v>0</v>
          </cell>
          <cell r="H498">
            <v>0</v>
          </cell>
          <cell r="I498">
            <v>0</v>
          </cell>
          <cell r="J498">
            <v>0</v>
          </cell>
          <cell r="K498">
            <v>0</v>
          </cell>
          <cell r="L498">
            <v>0</v>
          </cell>
          <cell r="M498">
            <v>0</v>
          </cell>
          <cell r="N498">
            <v>0</v>
          </cell>
          <cell r="O498">
            <v>0</v>
          </cell>
        </row>
        <row r="499">
          <cell r="A499" t="str">
            <v>PUC CUST SYSTEM COST OF POWER</v>
          </cell>
          <cell r="C499">
            <v>27468.742631999994</v>
          </cell>
          <cell r="D499">
            <v>27871.144863999987</v>
          </cell>
          <cell r="E499">
            <v>34594.215399999986</v>
          </cell>
          <cell r="F499">
            <v>33541.101463999978</v>
          </cell>
          <cell r="G499">
            <v>27416.349231999993</v>
          </cell>
          <cell r="H499">
            <v>11339.217680000031</v>
          </cell>
          <cell r="I499">
            <v>-2089.5595999999787</v>
          </cell>
          <cell r="J499">
            <v>-3393.754479999945</v>
          </cell>
          <cell r="K499">
            <v>15694.296719999984</v>
          </cell>
          <cell r="L499">
            <v>19443.901255000004</v>
          </cell>
          <cell r="M499">
            <v>24978.762239999982</v>
          </cell>
          <cell r="N499">
            <v>30496.380303999991</v>
          </cell>
          <cell r="O499">
            <v>247360.59999999998</v>
          </cell>
        </row>
        <row r="500">
          <cell r="C500" t="str">
            <v xml:space="preserve"> ========</v>
          </cell>
          <cell r="D500" t="str">
            <v xml:space="preserve"> ========</v>
          </cell>
          <cell r="E500" t="str">
            <v xml:space="preserve"> ========</v>
          </cell>
          <cell r="F500" t="str">
            <v xml:space="preserve"> ========</v>
          </cell>
          <cell r="G500" t="str">
            <v xml:space="preserve"> ========</v>
          </cell>
          <cell r="H500" t="str">
            <v xml:space="preserve"> ========</v>
          </cell>
          <cell r="I500" t="str">
            <v xml:space="preserve"> ========</v>
          </cell>
          <cell r="J500" t="str">
            <v xml:space="preserve"> ========</v>
          </cell>
          <cell r="K500" t="str">
            <v xml:space="preserve"> ========</v>
          </cell>
          <cell r="L500" t="str">
            <v xml:space="preserve"> ========</v>
          </cell>
          <cell r="M500" t="str">
            <v xml:space="preserve"> ========</v>
          </cell>
          <cell r="N500" t="str">
            <v xml:space="preserve"> ========</v>
          </cell>
          <cell r="O500" t="str">
            <v xml:space="preserve"> =========</v>
          </cell>
        </row>
        <row r="501">
          <cell r="A501" t="str">
            <v xml:space="preserve">    CSO - MILLS/KWH</v>
          </cell>
          <cell r="C501">
            <v>10.619632962723406</v>
          </cell>
          <cell r="D501">
            <v>11.514622950830558</v>
          </cell>
          <cell r="E501">
            <v>14.419062764913692</v>
          </cell>
          <cell r="F501">
            <v>16.427221788408637</v>
          </cell>
          <cell r="G501">
            <v>13.737022356079251</v>
          </cell>
          <cell r="H501">
            <v>5.4486654531504328</v>
          </cell>
          <cell r="I501">
            <v>-0.89611441766183386</v>
          </cell>
          <cell r="J501">
            <v>-1.4835436608307404</v>
          </cell>
          <cell r="K501">
            <v>7.7910527761164268</v>
          </cell>
          <cell r="L501">
            <v>9.2146823590281617</v>
          </cell>
          <cell r="M501">
            <v>11.309771904686322</v>
          </cell>
          <cell r="N501">
            <v>11.719910953568304</v>
          </cell>
          <cell r="O501">
            <v>9.1344386998103957</v>
          </cell>
        </row>
        <row r="502">
          <cell r="F502" t="str">
            <v xml:space="preserve">                                   SUMMARY SHEET</v>
          </cell>
        </row>
        <row r="503">
          <cell r="F503" t="str">
            <v xml:space="preserve">                         ENERGY COST RECOVERED THROUGH ECR</v>
          </cell>
          <cell r="L503" t="str">
            <v>CASE:2001 FORECAST</v>
          </cell>
          <cell r="P503" t="str">
            <v>10</v>
          </cell>
        </row>
        <row r="504">
          <cell r="C504" t="str">
            <v xml:space="preserve">                     </v>
          </cell>
          <cell r="L504">
            <v>36851</v>
          </cell>
        </row>
        <row r="505">
          <cell r="F505" t="str">
            <v xml:space="preserve">                               (Thousands of Dollars)</v>
          </cell>
        </row>
        <row r="507">
          <cell r="A507" t="str">
            <v>STEAM STATIONS</v>
          </cell>
          <cell r="C507" t="str">
            <v>JANUARY</v>
          </cell>
          <cell r="D507" t="str">
            <v>FEBRUARY</v>
          </cell>
          <cell r="E507" t="str">
            <v>MARCH</v>
          </cell>
          <cell r="F507" t="str">
            <v>APRIL</v>
          </cell>
          <cell r="G507" t="str">
            <v>MAY</v>
          </cell>
          <cell r="H507" t="str">
            <v>JUNE</v>
          </cell>
          <cell r="I507" t="str">
            <v>JULY</v>
          </cell>
          <cell r="J507" t="str">
            <v>AUGUST</v>
          </cell>
          <cell r="K507" t="str">
            <v>SEPTEMBER</v>
          </cell>
          <cell r="L507" t="str">
            <v>OCTOBER</v>
          </cell>
          <cell r="M507" t="str">
            <v>NOVEMBER</v>
          </cell>
          <cell r="N507" t="str">
            <v>DECEMBER</v>
          </cell>
          <cell r="O507" t="str">
            <v>TOTAL</v>
          </cell>
        </row>
        <row r="508">
          <cell r="A508" t="str">
            <v xml:space="preserve">                 </v>
          </cell>
        </row>
        <row r="509">
          <cell r="A509" t="str">
            <v xml:space="preserve">   TOTAL COAL-FIRED </v>
          </cell>
          <cell r="C509">
            <v>27981.7</v>
          </cell>
          <cell r="D509">
            <v>26397.4</v>
          </cell>
          <cell r="E509">
            <v>25612.7</v>
          </cell>
          <cell r="F509">
            <v>17569.8</v>
          </cell>
          <cell r="G509">
            <v>19714.8</v>
          </cell>
          <cell r="H509">
            <v>26834</v>
          </cell>
          <cell r="I509">
            <v>28660.6</v>
          </cell>
          <cell r="J509">
            <v>28693.5</v>
          </cell>
          <cell r="K509">
            <v>19389.099999999999</v>
          </cell>
          <cell r="L509">
            <v>19376.599999999999</v>
          </cell>
          <cell r="M509">
            <v>19861.599999999999</v>
          </cell>
          <cell r="N509">
            <v>25776</v>
          </cell>
          <cell r="O509">
            <v>285867.80000000005</v>
          </cell>
        </row>
        <row r="511">
          <cell r="A511" t="str">
            <v xml:space="preserve">   Martins Creek 3-4</v>
          </cell>
          <cell r="C511">
            <v>5290.1734760000008</v>
          </cell>
          <cell r="D511">
            <v>4878.9363159999994</v>
          </cell>
          <cell r="E511">
            <v>1751.3204700000001</v>
          </cell>
          <cell r="F511">
            <v>1148.8674879999999</v>
          </cell>
          <cell r="G511">
            <v>3247.643024</v>
          </cell>
          <cell r="H511">
            <v>10861.507488000001</v>
          </cell>
          <cell r="I511">
            <v>16044.875923999998</v>
          </cell>
          <cell r="J511">
            <v>15863.096427999999</v>
          </cell>
          <cell r="K511">
            <v>5942.0212080000001</v>
          </cell>
          <cell r="L511">
            <v>1324.405424</v>
          </cell>
          <cell r="M511">
            <v>1562.583488</v>
          </cell>
          <cell r="N511">
            <v>3576.7427199999997</v>
          </cell>
          <cell r="O511">
            <v>71492.099999999991</v>
          </cell>
        </row>
        <row r="512">
          <cell r="A512" t="str">
            <v xml:space="preserve">   Sun Oil Adjustment</v>
          </cell>
          <cell r="C512">
            <v>0</v>
          </cell>
          <cell r="D512">
            <v>0</v>
          </cell>
          <cell r="E512">
            <v>0</v>
          </cell>
          <cell r="F512">
            <v>0</v>
          </cell>
          <cell r="G512">
            <v>0</v>
          </cell>
          <cell r="H512">
            <v>0</v>
          </cell>
          <cell r="I512">
            <v>0</v>
          </cell>
          <cell r="J512">
            <v>0</v>
          </cell>
          <cell r="K512">
            <v>0</v>
          </cell>
          <cell r="L512">
            <v>0</v>
          </cell>
          <cell r="M512">
            <v>0</v>
          </cell>
          <cell r="N512">
            <v>0</v>
          </cell>
          <cell r="O512">
            <v>0</v>
          </cell>
        </row>
        <row r="514">
          <cell r="A514" t="str">
            <v xml:space="preserve">   TOTAL OIL-FIRED</v>
          </cell>
          <cell r="C514">
            <v>5290.2</v>
          </cell>
          <cell r="D514">
            <v>4878.8999999999996</v>
          </cell>
          <cell r="E514">
            <v>1751.3</v>
          </cell>
          <cell r="F514">
            <v>1148.9000000000001</v>
          </cell>
          <cell r="G514">
            <v>3247.6</v>
          </cell>
          <cell r="H514">
            <v>10861.5</v>
          </cell>
          <cell r="I514">
            <v>16044.9</v>
          </cell>
          <cell r="J514">
            <v>15863.1</v>
          </cell>
          <cell r="K514">
            <v>5942</v>
          </cell>
          <cell r="L514">
            <v>1324.4</v>
          </cell>
          <cell r="M514">
            <v>1562.6</v>
          </cell>
          <cell r="N514">
            <v>3576.7</v>
          </cell>
          <cell r="O514">
            <v>71492.099999999991</v>
          </cell>
        </row>
        <row r="516">
          <cell r="A516" t="str">
            <v xml:space="preserve">  TOTAL FOSSIL STEAM EXPENSE</v>
          </cell>
          <cell r="C516">
            <v>33271.9</v>
          </cell>
          <cell r="D516">
            <v>31276.300000000003</v>
          </cell>
          <cell r="E516">
            <v>27364</v>
          </cell>
          <cell r="F516">
            <v>18718.7</v>
          </cell>
          <cell r="G516">
            <v>22962.399999999998</v>
          </cell>
          <cell r="H516">
            <v>37695.5</v>
          </cell>
          <cell r="I516">
            <v>44705.5</v>
          </cell>
          <cell r="J516">
            <v>44556.6</v>
          </cell>
          <cell r="K516">
            <v>25331.1</v>
          </cell>
          <cell r="L516">
            <v>20701</v>
          </cell>
          <cell r="M516">
            <v>21424.199999999997</v>
          </cell>
          <cell r="N516">
            <v>29352.7</v>
          </cell>
          <cell r="O516">
            <v>357359.9</v>
          </cell>
        </row>
        <row r="518">
          <cell r="A518" t="str">
            <v xml:space="preserve">  NUCLEAR</v>
          </cell>
        </row>
        <row r="519">
          <cell r="A519" t="str">
            <v xml:space="preserve">    Susquehanna 1 (PL 90% Share)</v>
          </cell>
          <cell r="C519">
            <v>2581.3459800000001</v>
          </cell>
          <cell r="D519">
            <v>2331.55512</v>
          </cell>
          <cell r="E519">
            <v>2581.3459800000001</v>
          </cell>
          <cell r="F519">
            <v>2498.0715</v>
          </cell>
          <cell r="G519">
            <v>1618.9002</v>
          </cell>
          <cell r="H519">
            <v>2498.0715</v>
          </cell>
          <cell r="I519">
            <v>2581.3459800000001</v>
          </cell>
          <cell r="J519">
            <v>2581.3459800000001</v>
          </cell>
          <cell r="K519">
            <v>2498.0715</v>
          </cell>
          <cell r="L519">
            <v>2581.3459800000001</v>
          </cell>
          <cell r="M519">
            <v>2498.0715</v>
          </cell>
          <cell r="N519">
            <v>2581.3459800000001</v>
          </cell>
          <cell r="O519">
            <v>29430.699999999993</v>
          </cell>
        </row>
        <row r="520">
          <cell r="A520" t="str">
            <v xml:space="preserve">    Susquehanna 2 (PL 90% Share)</v>
          </cell>
          <cell r="C520">
            <v>2702.7529199999999</v>
          </cell>
          <cell r="D520">
            <v>2407.22118</v>
          </cell>
          <cell r="E520">
            <v>665.97551999999996</v>
          </cell>
          <cell r="F520">
            <v>148.65831</v>
          </cell>
          <cell r="G520">
            <v>2552.1668999999997</v>
          </cell>
          <cell r="H520">
            <v>2508.7099499999999</v>
          </cell>
          <cell r="I520">
            <v>2592.3282300000001</v>
          </cell>
          <cell r="J520">
            <v>2592.3282300000001</v>
          </cell>
          <cell r="K520">
            <v>2508.7099499999999</v>
          </cell>
          <cell r="L520">
            <v>2592.3282300000001</v>
          </cell>
          <cell r="M520">
            <v>2508.7099499999999</v>
          </cell>
          <cell r="N520">
            <v>2592.3282300000001</v>
          </cell>
          <cell r="O520">
            <v>26372.199999999997</v>
          </cell>
        </row>
        <row r="521">
          <cell r="A521" t="str">
            <v xml:space="preserve">    Susquehanna 1 (Spent Fuel)</v>
          </cell>
          <cell r="C521">
            <v>677.42504999999994</v>
          </cell>
          <cell r="D521">
            <v>611.87220000000002</v>
          </cell>
          <cell r="E521">
            <v>677.42504999999994</v>
          </cell>
          <cell r="F521">
            <v>655.57124999999996</v>
          </cell>
          <cell r="G521">
            <v>424.84949999999998</v>
          </cell>
          <cell r="H521">
            <v>655.57124999999996</v>
          </cell>
          <cell r="I521">
            <v>677.42504999999994</v>
          </cell>
          <cell r="J521">
            <v>677.42504999999994</v>
          </cell>
          <cell r="K521">
            <v>655.57124999999996</v>
          </cell>
          <cell r="L521">
            <v>677.42504999999994</v>
          </cell>
          <cell r="M521">
            <v>655.57124999999996</v>
          </cell>
          <cell r="N521">
            <v>677.42504999999994</v>
          </cell>
          <cell r="O521">
            <v>7723.4999999999991</v>
          </cell>
        </row>
        <row r="522">
          <cell r="A522" t="str">
            <v xml:space="preserve">    Susquehanna 2 (Spent Fuel)</v>
          </cell>
          <cell r="C522">
            <v>679.26329999999996</v>
          </cell>
          <cell r="D522">
            <v>604.98945000000003</v>
          </cell>
          <cell r="E522">
            <v>167.37479999999999</v>
          </cell>
          <cell r="F522">
            <v>39.338549999999998</v>
          </cell>
          <cell r="G522">
            <v>675.36449999999991</v>
          </cell>
          <cell r="H522">
            <v>663.86475000000007</v>
          </cell>
          <cell r="I522">
            <v>685.99215000000004</v>
          </cell>
          <cell r="J522">
            <v>685.99215000000004</v>
          </cell>
          <cell r="K522">
            <v>663.86475000000007</v>
          </cell>
          <cell r="L522">
            <v>685.99215000000004</v>
          </cell>
          <cell r="M522">
            <v>663.86475000000007</v>
          </cell>
          <cell r="N522">
            <v>685.99215000000004</v>
          </cell>
          <cell r="O522">
            <v>6902.0999999999995</v>
          </cell>
        </row>
        <row r="523">
          <cell r="A523" t="str">
            <v xml:space="preserve">    D&amp;D Expense</v>
          </cell>
          <cell r="C523">
            <v>209.6379</v>
          </cell>
          <cell r="D523">
            <v>209.6379</v>
          </cell>
          <cell r="E523">
            <v>209.6379</v>
          </cell>
          <cell r="F523">
            <v>209.6379</v>
          </cell>
          <cell r="G523">
            <v>209.6379</v>
          </cell>
          <cell r="H523">
            <v>210.36059999999998</v>
          </cell>
          <cell r="I523">
            <v>210.36059999999998</v>
          </cell>
          <cell r="J523">
            <v>210.36059999999998</v>
          </cell>
          <cell r="K523">
            <v>210.36059999999998</v>
          </cell>
          <cell r="L523">
            <v>210.36059999999998</v>
          </cell>
          <cell r="M523">
            <v>210.36059999999998</v>
          </cell>
          <cell r="N523">
            <v>210.36059999999998</v>
          </cell>
          <cell r="O523">
            <v>2520.8000000000006</v>
          </cell>
        </row>
        <row r="525">
          <cell r="A525" t="str">
            <v xml:space="preserve">    TOTAL NUCLEAR</v>
          </cell>
          <cell r="C525">
            <v>6850.4262499999995</v>
          </cell>
          <cell r="D525">
            <v>6165.2995499999988</v>
          </cell>
          <cell r="E525">
            <v>4301.7377500000002</v>
          </cell>
          <cell r="F525">
            <v>3551.3476999999998</v>
          </cell>
          <cell r="G525">
            <v>5480.9519</v>
          </cell>
          <cell r="H525">
            <v>6536.5965999999989</v>
          </cell>
          <cell r="I525">
            <v>6747.3778000000002</v>
          </cell>
          <cell r="J525">
            <v>6747.3778000000002</v>
          </cell>
          <cell r="K525">
            <v>6536.5965999999989</v>
          </cell>
          <cell r="L525">
            <v>6747.3778000000002</v>
          </cell>
          <cell r="M525">
            <v>6536.5965999999989</v>
          </cell>
          <cell r="N525">
            <v>6747.3778000000002</v>
          </cell>
          <cell r="O525">
            <v>72949.100000000006</v>
          </cell>
        </row>
        <row r="527">
          <cell r="A527" t="str">
            <v>COMBUSTION TURBINES</v>
          </cell>
          <cell r="C527">
            <v>32.408090112905647</v>
          </cell>
          <cell r="D527">
            <v>80.800752814127492</v>
          </cell>
          <cell r="E527">
            <v>8.884521214509526</v>
          </cell>
          <cell r="F527">
            <v>18.5245696186246</v>
          </cell>
          <cell r="G527">
            <v>14.880131639459901</v>
          </cell>
          <cell r="H527">
            <v>12.123311220774891</v>
          </cell>
          <cell r="I527">
            <v>207.84061321378505</v>
          </cell>
          <cell r="J527">
            <v>125.22936241825028</v>
          </cell>
          <cell r="K527">
            <v>103.95030661851472</v>
          </cell>
          <cell r="L527">
            <v>9.8677248166989173</v>
          </cell>
          <cell r="M527">
            <v>9.9969991839961505</v>
          </cell>
          <cell r="N527">
            <v>15.786992136287736</v>
          </cell>
          <cell r="O527">
            <v>640.29999999999984</v>
          </cell>
        </row>
        <row r="529">
          <cell r="A529" t="str">
            <v>DIESELS</v>
          </cell>
          <cell r="C529">
            <v>5.8937018870943607</v>
          </cell>
          <cell r="D529">
            <v>5.8850941858724966</v>
          </cell>
          <cell r="E529">
            <v>5.6677117854904724</v>
          </cell>
          <cell r="F529">
            <v>5.3547583813754018</v>
          </cell>
          <cell r="G529">
            <v>10.388016360540099</v>
          </cell>
          <cell r="H529">
            <v>9.8585167792251092</v>
          </cell>
          <cell r="I529">
            <v>5.0659437862149304</v>
          </cell>
          <cell r="J529">
            <v>5.1029585817497285</v>
          </cell>
          <cell r="K529">
            <v>5.1765293814852846</v>
          </cell>
          <cell r="L529">
            <v>5.3692031833010816</v>
          </cell>
          <cell r="M529">
            <v>5.6084368160038487</v>
          </cell>
          <cell r="N529">
            <v>5.6710878637122661</v>
          </cell>
          <cell r="O529">
            <v>75.3</v>
          </cell>
        </row>
        <row r="531">
          <cell r="A531" t="str">
            <v xml:space="preserve">  TOTAL GENERATION</v>
          </cell>
          <cell r="C531">
            <v>40160.600000000006</v>
          </cell>
          <cell r="D531">
            <v>37528.300000000003</v>
          </cell>
          <cell r="E531">
            <v>31680.300000000003</v>
          </cell>
          <cell r="F531">
            <v>22293.9</v>
          </cell>
          <cell r="G531">
            <v>28468.700000000004</v>
          </cell>
          <cell r="H531">
            <v>44254.1</v>
          </cell>
          <cell r="I531">
            <v>51665.8</v>
          </cell>
          <cell r="J531">
            <v>51434.299999999996</v>
          </cell>
          <cell r="K531">
            <v>31976.899999999998</v>
          </cell>
          <cell r="L531">
            <v>27463.700000000004</v>
          </cell>
          <cell r="M531">
            <v>27976.400000000001</v>
          </cell>
          <cell r="N531">
            <v>36121.599999999999</v>
          </cell>
          <cell r="O531">
            <v>431024.60000000003</v>
          </cell>
        </row>
        <row r="533">
          <cell r="A533" t="str">
            <v>POWER PURCHASES</v>
          </cell>
        </row>
        <row r="534">
          <cell r="A534" t="str">
            <v xml:space="preserve">  Short-term - Other Utilities</v>
          </cell>
          <cell r="C534">
            <v>81610.716630251016</v>
          </cell>
          <cell r="D534">
            <v>65610.57108425512</v>
          </cell>
          <cell r="E534">
            <v>74565.070185863238</v>
          </cell>
          <cell r="F534">
            <v>67855.519773507651</v>
          </cell>
          <cell r="G534">
            <v>89958.147098652218</v>
          </cell>
          <cell r="H534">
            <v>159406.62244032157</v>
          </cell>
          <cell r="I534">
            <v>308951.61221789679</v>
          </cell>
          <cell r="J534">
            <v>298868.85052939726</v>
          </cell>
          <cell r="K534">
            <v>108524.69422466808</v>
          </cell>
          <cell r="L534">
            <v>66016.368245767633</v>
          </cell>
          <cell r="M534">
            <v>51022.672363820668</v>
          </cell>
          <cell r="N534">
            <v>75222.759354149603</v>
          </cell>
          <cell r="O534">
            <v>1447613.7</v>
          </cell>
        </row>
        <row r="535">
          <cell r="A535" t="str">
            <v xml:space="preserve">  Non-utility Generation</v>
          </cell>
          <cell r="C535">
            <v>13418.160000000002</v>
          </cell>
          <cell r="D535">
            <v>14950.36</v>
          </cell>
          <cell r="E535">
            <v>13763.72</v>
          </cell>
          <cell r="F535">
            <v>13320.36</v>
          </cell>
          <cell r="G535">
            <v>13137.800000000001</v>
          </cell>
          <cell r="H535">
            <v>15230.720000000001</v>
          </cell>
          <cell r="I535">
            <v>13763.72</v>
          </cell>
          <cell r="J535">
            <v>13053.039999999999</v>
          </cell>
          <cell r="K535">
            <v>12146.760000000002</v>
          </cell>
          <cell r="L535">
            <v>13150.84</v>
          </cell>
          <cell r="M535">
            <v>13900.64</v>
          </cell>
          <cell r="N535">
            <v>15595.84</v>
          </cell>
          <cell r="O535">
            <v>165431.9</v>
          </cell>
        </row>
        <row r="536">
          <cell r="A536" t="str">
            <v xml:space="preserve">  Safe Harbor</v>
          </cell>
          <cell r="C536">
            <v>866.1</v>
          </cell>
          <cell r="D536">
            <v>901.9</v>
          </cell>
          <cell r="E536">
            <v>1586</v>
          </cell>
          <cell r="F536">
            <v>1569.4</v>
          </cell>
          <cell r="G536">
            <v>1152.9000000000001</v>
          </cell>
          <cell r="H536">
            <v>648.20000000000005</v>
          </cell>
          <cell r="I536">
            <v>430.3</v>
          </cell>
          <cell r="J536">
            <v>308.89999999999998</v>
          </cell>
          <cell r="K536">
            <v>284.10000000000002</v>
          </cell>
          <cell r="L536">
            <v>435.8</v>
          </cell>
          <cell r="M536">
            <v>700.6</v>
          </cell>
          <cell r="N536">
            <v>915.7</v>
          </cell>
          <cell r="O536">
            <v>9799.9</v>
          </cell>
        </row>
        <row r="537">
          <cell r="A537" t="str">
            <v xml:space="preserve">  PJM Interchange</v>
          </cell>
          <cell r="C537">
            <v>0</v>
          </cell>
          <cell r="D537">
            <v>0</v>
          </cell>
          <cell r="E537">
            <v>0</v>
          </cell>
          <cell r="F537">
            <v>0</v>
          </cell>
          <cell r="G537">
            <v>0</v>
          </cell>
          <cell r="H537">
            <v>0</v>
          </cell>
          <cell r="I537">
            <v>0</v>
          </cell>
          <cell r="J537">
            <v>0</v>
          </cell>
          <cell r="K537">
            <v>0</v>
          </cell>
          <cell r="L537">
            <v>0</v>
          </cell>
          <cell r="M537">
            <v>0</v>
          </cell>
          <cell r="N537">
            <v>0</v>
          </cell>
          <cell r="O537">
            <v>0</v>
          </cell>
        </row>
        <row r="538">
          <cell r="A538" t="str">
            <v xml:space="preserve">  PASNY </v>
          </cell>
          <cell r="C538">
            <v>47.9</v>
          </cell>
          <cell r="D538">
            <v>47.9</v>
          </cell>
          <cell r="E538">
            <v>47.9</v>
          </cell>
          <cell r="F538">
            <v>47.9</v>
          </cell>
          <cell r="G538">
            <v>47.9</v>
          </cell>
          <cell r="H538">
            <v>47.9</v>
          </cell>
          <cell r="I538">
            <v>47.9</v>
          </cell>
          <cell r="J538">
            <v>47.9</v>
          </cell>
          <cell r="K538">
            <v>47.9</v>
          </cell>
          <cell r="L538">
            <v>47.9</v>
          </cell>
          <cell r="M538">
            <v>47.9</v>
          </cell>
          <cell r="N538">
            <v>47.9</v>
          </cell>
          <cell r="O538">
            <v>574.79999999999984</v>
          </cell>
        </row>
        <row r="539">
          <cell r="A539" t="str">
            <v xml:space="preserve">  Borderline</v>
          </cell>
          <cell r="C539">
            <v>10.5</v>
          </cell>
          <cell r="D539">
            <v>10.5</v>
          </cell>
          <cell r="E539">
            <v>10.5</v>
          </cell>
          <cell r="F539">
            <v>10.5</v>
          </cell>
          <cell r="G539">
            <v>10.5</v>
          </cell>
          <cell r="H539">
            <v>10.5</v>
          </cell>
          <cell r="I539">
            <v>10.5</v>
          </cell>
          <cell r="J539">
            <v>10.5</v>
          </cell>
          <cell r="K539">
            <v>10.5</v>
          </cell>
          <cell r="L539">
            <v>10.5</v>
          </cell>
          <cell r="M539">
            <v>10.5</v>
          </cell>
          <cell r="N539">
            <v>10.5</v>
          </cell>
          <cell r="O539">
            <v>126</v>
          </cell>
        </row>
        <row r="541">
          <cell r="A541" t="str">
            <v xml:space="preserve">    TOTAL POWER PURCHASES</v>
          </cell>
          <cell r="C541">
            <v>95953.4</v>
          </cell>
          <cell r="D541">
            <v>81521.299999999988</v>
          </cell>
          <cell r="E541">
            <v>89973.2</v>
          </cell>
          <cell r="F541">
            <v>82803.699999999983</v>
          </cell>
          <cell r="G541">
            <v>104307.2</v>
          </cell>
          <cell r="H541">
            <v>175343.90000000002</v>
          </cell>
          <cell r="I541">
            <v>323204</v>
          </cell>
          <cell r="J541">
            <v>312289.20000000007</v>
          </cell>
          <cell r="K541">
            <v>121014</v>
          </cell>
          <cell r="L541">
            <v>79661.399999999994</v>
          </cell>
          <cell r="M541">
            <v>65682.299999999988</v>
          </cell>
          <cell r="N541">
            <v>91792.7</v>
          </cell>
          <cell r="O541">
            <v>1623546.3</v>
          </cell>
        </row>
        <row r="543">
          <cell r="A543" t="str">
            <v>TOTAL ENERGY AVAILABLE</v>
          </cell>
          <cell r="C543">
            <v>136114</v>
          </cell>
          <cell r="D543">
            <v>119049.59999999999</v>
          </cell>
          <cell r="E543">
            <v>121653.5</v>
          </cell>
          <cell r="F543">
            <v>105097.59999999998</v>
          </cell>
          <cell r="G543">
            <v>132775.9</v>
          </cell>
          <cell r="H543">
            <v>219598.00000000003</v>
          </cell>
          <cell r="I543">
            <v>374869.8</v>
          </cell>
          <cell r="J543">
            <v>363723.50000000006</v>
          </cell>
          <cell r="K543">
            <v>152990.9</v>
          </cell>
          <cell r="L543">
            <v>107125.1</v>
          </cell>
          <cell r="M543">
            <v>93658.699999999983</v>
          </cell>
          <cell r="N543">
            <v>127914.29999999999</v>
          </cell>
          <cell r="O543">
            <v>2054570.9</v>
          </cell>
        </row>
        <row r="544">
          <cell r="C544" t="str">
            <v xml:space="preserve"> --------</v>
          </cell>
          <cell r="D544" t="str">
            <v xml:space="preserve"> --------</v>
          </cell>
          <cell r="E544" t="str">
            <v xml:space="preserve"> --------</v>
          </cell>
          <cell r="F544" t="str">
            <v xml:space="preserve"> --------</v>
          </cell>
          <cell r="G544" t="str">
            <v xml:space="preserve"> --------</v>
          </cell>
          <cell r="H544" t="str">
            <v xml:space="preserve"> --------</v>
          </cell>
          <cell r="I544" t="str">
            <v xml:space="preserve"> --------</v>
          </cell>
          <cell r="J544" t="str">
            <v xml:space="preserve"> --------</v>
          </cell>
          <cell r="K544" t="str">
            <v xml:space="preserve"> --------</v>
          </cell>
          <cell r="L544" t="str">
            <v xml:space="preserve"> --------</v>
          </cell>
          <cell r="M544" t="str">
            <v xml:space="preserve"> --------</v>
          </cell>
          <cell r="N544" t="str">
            <v xml:space="preserve"> --------</v>
          </cell>
          <cell r="O544" t="str">
            <v xml:space="preserve"> ---------</v>
          </cell>
        </row>
        <row r="545">
          <cell r="A545" t="str">
            <v>NON-SYSTEM ENERGY SALES</v>
          </cell>
        </row>
        <row r="546">
          <cell r="A546" t="str">
            <v xml:space="preserve">  Sales to ACE </v>
          </cell>
          <cell r="C546">
            <v>0</v>
          </cell>
          <cell r="D546">
            <v>0</v>
          </cell>
          <cell r="E546">
            <v>0</v>
          </cell>
          <cell r="F546">
            <v>0</v>
          </cell>
          <cell r="G546">
            <v>0</v>
          </cell>
          <cell r="H546">
            <v>0</v>
          </cell>
          <cell r="I546">
            <v>0</v>
          </cell>
          <cell r="J546">
            <v>0</v>
          </cell>
          <cell r="K546">
            <v>0</v>
          </cell>
          <cell r="L546">
            <v>0</v>
          </cell>
          <cell r="M546">
            <v>0</v>
          </cell>
          <cell r="N546">
            <v>0</v>
          </cell>
          <cell r="O546">
            <v>0</v>
          </cell>
        </row>
        <row r="547">
          <cell r="A547" t="str">
            <v xml:space="preserve">  Sales to JCP&amp;L </v>
          </cell>
          <cell r="C547">
            <v>0</v>
          </cell>
          <cell r="D547">
            <v>0</v>
          </cell>
          <cell r="E547">
            <v>0</v>
          </cell>
          <cell r="F547">
            <v>0</v>
          </cell>
          <cell r="G547">
            <v>0</v>
          </cell>
          <cell r="H547">
            <v>0</v>
          </cell>
          <cell r="I547">
            <v>0</v>
          </cell>
          <cell r="J547">
            <v>0</v>
          </cell>
          <cell r="K547">
            <v>0</v>
          </cell>
          <cell r="L547">
            <v>0</v>
          </cell>
          <cell r="M547">
            <v>0</v>
          </cell>
          <cell r="N547">
            <v>0</v>
          </cell>
          <cell r="O547">
            <v>0</v>
          </cell>
        </row>
        <row r="548">
          <cell r="A548" t="str">
            <v xml:space="preserve">  Sales to BG&amp;E</v>
          </cell>
          <cell r="C548">
            <v>-452.1</v>
          </cell>
          <cell r="D548">
            <v>-406.9</v>
          </cell>
          <cell r="E548">
            <v>-283.90000000000003</v>
          </cell>
          <cell r="F548">
            <v>-234.4</v>
          </cell>
          <cell r="G548">
            <v>-361.6</v>
          </cell>
          <cell r="H548">
            <v>-431.5</v>
          </cell>
          <cell r="I548">
            <v>-445.4</v>
          </cell>
          <cell r="J548">
            <v>-445.4</v>
          </cell>
          <cell r="K548">
            <v>-431.5</v>
          </cell>
          <cell r="L548">
            <v>-445.4</v>
          </cell>
          <cell r="M548">
            <v>-431.5</v>
          </cell>
          <cell r="N548">
            <v>-445.4</v>
          </cell>
          <cell r="O548">
            <v>-4815</v>
          </cell>
        </row>
        <row r="549">
          <cell r="A549" t="str">
            <v xml:space="preserve">  Sales to JCP&amp;L</v>
          </cell>
          <cell r="C549">
            <v>-2402.857368</v>
          </cell>
          <cell r="D549">
            <v>-2194.0551359999999</v>
          </cell>
          <cell r="E549">
            <v>-2395.8845999999999</v>
          </cell>
          <cell r="F549">
            <v>-2232.5985359999995</v>
          </cell>
          <cell r="G549">
            <v>-2345.5507679999996</v>
          </cell>
          <cell r="H549">
            <v>-2530.2823200000003</v>
          </cell>
          <cell r="I549">
            <v>-2793.4595999999997</v>
          </cell>
          <cell r="J549">
            <v>-2789.7544800000001</v>
          </cell>
          <cell r="K549">
            <v>-2117.3032800000001</v>
          </cell>
          <cell r="L549">
            <v>-1907.4987450000001</v>
          </cell>
          <cell r="M549">
            <v>-1962.43776</v>
          </cell>
          <cell r="N549">
            <v>-2245.1196960000002</v>
          </cell>
          <cell r="O549">
            <v>-27917</v>
          </cell>
        </row>
        <row r="550">
          <cell r="A550" t="str">
            <v xml:space="preserve">  PJM Interchange </v>
          </cell>
          <cell r="C550">
            <v>-24248.5</v>
          </cell>
          <cell r="D550">
            <v>-22945.8</v>
          </cell>
          <cell r="E550">
            <v>-9608.4</v>
          </cell>
          <cell r="F550">
            <v>-12.9</v>
          </cell>
          <cell r="G550">
            <v>-13697.7</v>
          </cell>
          <cell r="H550">
            <v>-48341</v>
          </cell>
          <cell r="I550">
            <v>-65322.9</v>
          </cell>
          <cell r="J550">
            <v>-65608.899999999994</v>
          </cell>
          <cell r="K550">
            <v>-27815.7</v>
          </cell>
          <cell r="L550">
            <v>-18660.5</v>
          </cell>
          <cell r="M550">
            <v>-14997.7</v>
          </cell>
          <cell r="N550">
            <v>-19557</v>
          </cell>
          <cell r="O550">
            <v>-330817</v>
          </cell>
        </row>
        <row r="551">
          <cell r="A551" t="str">
            <v xml:space="preserve">  Additional Gen Avail. For Sale</v>
          </cell>
          <cell r="C551">
            <v>0</v>
          </cell>
          <cell r="D551">
            <v>0</v>
          </cell>
          <cell r="E551">
            <v>0</v>
          </cell>
          <cell r="F551">
            <v>0</v>
          </cell>
          <cell r="G551">
            <v>0</v>
          </cell>
          <cell r="H551">
            <v>0</v>
          </cell>
          <cell r="I551">
            <v>0</v>
          </cell>
          <cell r="J551">
            <v>0</v>
          </cell>
          <cell r="K551">
            <v>0</v>
          </cell>
          <cell r="L551">
            <v>0</v>
          </cell>
          <cell r="M551">
            <v>0</v>
          </cell>
          <cell r="N551">
            <v>0</v>
          </cell>
          <cell r="O551">
            <v>0</v>
          </cell>
        </row>
        <row r="552">
          <cell r="A552" t="str">
            <v xml:space="preserve">  Sales to Other</v>
          </cell>
          <cell r="C552">
            <v>-86296.8</v>
          </cell>
          <cell r="D552">
            <v>-69982.7</v>
          </cell>
          <cell r="E552">
            <v>-78930.100000000006</v>
          </cell>
          <cell r="F552">
            <v>-72035.600000000006</v>
          </cell>
          <cell r="G552">
            <v>-94729.7</v>
          </cell>
          <cell r="H552">
            <v>-165834</v>
          </cell>
          <cell r="I552">
            <v>-318257.59999999998</v>
          </cell>
          <cell r="J552">
            <v>-308077.2</v>
          </cell>
          <cell r="K552">
            <v>-113801.1</v>
          </cell>
          <cell r="L552">
            <v>-70169.8</v>
          </cell>
          <cell r="M552">
            <v>-54835.3</v>
          </cell>
          <cell r="N552">
            <v>-79606.399999999994</v>
          </cell>
          <cell r="O552">
            <v>-1512556.3</v>
          </cell>
        </row>
        <row r="554">
          <cell r="A554" t="str">
            <v xml:space="preserve">    TOTAL NON-SYSTEM ENERGY SALES</v>
          </cell>
          <cell r="C554">
            <v>-113400.25736800001</v>
          </cell>
          <cell r="D554">
            <v>-95529.455136000004</v>
          </cell>
          <cell r="E554">
            <v>-91218.284600000014</v>
          </cell>
          <cell r="F554">
            <v>-74515.498535999999</v>
          </cell>
          <cell r="G554">
            <v>-111134.550768</v>
          </cell>
          <cell r="H554">
            <v>-217136.78232</v>
          </cell>
          <cell r="I554">
            <v>-386819.35959999997</v>
          </cell>
          <cell r="J554">
            <v>-376921.25448</v>
          </cell>
          <cell r="K554">
            <v>-144165.60328000001</v>
          </cell>
          <cell r="L554">
            <v>-91183.198745000002</v>
          </cell>
          <cell r="M554">
            <v>-72226.937760000001</v>
          </cell>
          <cell r="N554">
            <v>-101853.919696</v>
          </cell>
          <cell r="O554">
            <v>-1876105.2999999998</v>
          </cell>
        </row>
        <row r="556">
          <cell r="A556" t="str">
            <v>Cost of Emission Allowances Consumed</v>
          </cell>
          <cell r="C556">
            <v>4755</v>
          </cell>
          <cell r="D556">
            <v>4351</v>
          </cell>
          <cell r="E556">
            <v>4159</v>
          </cell>
          <cell r="F556">
            <v>2959</v>
          </cell>
          <cell r="G556">
            <v>5775</v>
          </cell>
          <cell r="H556">
            <v>8878</v>
          </cell>
          <cell r="I556">
            <v>9860</v>
          </cell>
          <cell r="J556">
            <v>9804</v>
          </cell>
          <cell r="K556">
            <v>6869</v>
          </cell>
          <cell r="L556">
            <v>3502</v>
          </cell>
          <cell r="M556">
            <v>3547</v>
          </cell>
          <cell r="N556">
            <v>4436</v>
          </cell>
          <cell r="O556">
            <v>68895</v>
          </cell>
        </row>
        <row r="559">
          <cell r="A559" t="str">
            <v>SYSTEM COST OF POWER</v>
          </cell>
          <cell r="C559">
            <v>27468.742631999994</v>
          </cell>
          <cell r="D559">
            <v>27871.144863999987</v>
          </cell>
          <cell r="E559">
            <v>34594.215399999986</v>
          </cell>
          <cell r="F559">
            <v>33541.101463999978</v>
          </cell>
          <cell r="G559">
            <v>27416.349231999993</v>
          </cell>
          <cell r="H559">
            <v>11339.217680000031</v>
          </cell>
          <cell r="I559">
            <v>-2089.5595999999787</v>
          </cell>
          <cell r="J559">
            <v>-3393.754479999945</v>
          </cell>
          <cell r="K559">
            <v>15694.296719999984</v>
          </cell>
          <cell r="L559">
            <v>19443.901255000004</v>
          </cell>
          <cell r="M559">
            <v>24978.762239999982</v>
          </cell>
          <cell r="N559">
            <v>30496.380303999991</v>
          </cell>
          <cell r="O559">
            <v>247360.59999999998</v>
          </cell>
        </row>
        <row r="561">
          <cell r="A561" t="str">
            <v>Expired Contract Effect</v>
          </cell>
          <cell r="C561">
            <v>0</v>
          </cell>
          <cell r="D561">
            <v>0</v>
          </cell>
          <cell r="E561">
            <v>0</v>
          </cell>
          <cell r="F561">
            <v>0</v>
          </cell>
          <cell r="G561">
            <v>0</v>
          </cell>
          <cell r="H561">
            <v>0</v>
          </cell>
          <cell r="I561">
            <v>0</v>
          </cell>
          <cell r="J561">
            <v>0</v>
          </cell>
          <cell r="K561">
            <v>0</v>
          </cell>
          <cell r="L561">
            <v>0</v>
          </cell>
          <cell r="M561">
            <v>0</v>
          </cell>
          <cell r="N561">
            <v>0</v>
          </cell>
          <cell r="O561">
            <v>0</v>
          </cell>
        </row>
        <row r="563">
          <cell r="A563" t="str">
            <v>PUC CUST SYSTEM COST OF POWER</v>
          </cell>
          <cell r="C563">
            <v>27468.742631999994</v>
          </cell>
          <cell r="D563">
            <v>27871.144863999987</v>
          </cell>
          <cell r="E563">
            <v>34594.215399999986</v>
          </cell>
          <cell r="F563">
            <v>33541.101463999978</v>
          </cell>
          <cell r="G563">
            <v>27416.349231999993</v>
          </cell>
          <cell r="H563">
            <v>11339.217680000031</v>
          </cell>
          <cell r="I563">
            <v>-2089.5595999999787</v>
          </cell>
          <cell r="J563">
            <v>-3393.754479999945</v>
          </cell>
          <cell r="K563">
            <v>15694.296719999984</v>
          </cell>
          <cell r="L563">
            <v>19443.901255000004</v>
          </cell>
          <cell r="M563">
            <v>24978.762239999982</v>
          </cell>
          <cell r="N563">
            <v>30496.380303999991</v>
          </cell>
          <cell r="O563">
            <v>247360.59999999998</v>
          </cell>
        </row>
        <row r="564">
          <cell r="C564" t="str">
            <v xml:space="preserve"> ========</v>
          </cell>
          <cell r="D564" t="str">
            <v xml:space="preserve"> ========</v>
          </cell>
          <cell r="E564" t="str">
            <v xml:space="preserve"> ========</v>
          </cell>
          <cell r="F564" t="str">
            <v xml:space="preserve"> ========</v>
          </cell>
          <cell r="G564" t="str">
            <v xml:space="preserve"> ========</v>
          </cell>
          <cell r="H564" t="str">
            <v xml:space="preserve"> ========</v>
          </cell>
          <cell r="I564" t="str">
            <v xml:space="preserve"> ========</v>
          </cell>
          <cell r="J564" t="str">
            <v xml:space="preserve"> ========</v>
          </cell>
          <cell r="K564" t="str">
            <v xml:space="preserve"> ========</v>
          </cell>
          <cell r="L564" t="str">
            <v xml:space="preserve"> ========</v>
          </cell>
          <cell r="M564" t="str">
            <v xml:space="preserve"> ========</v>
          </cell>
          <cell r="N564" t="str">
            <v xml:space="preserve"> ========</v>
          </cell>
          <cell r="O564" t="str">
            <v xml:space="preserve"> =========</v>
          </cell>
        </row>
        <row r="565">
          <cell r="A565" t="str">
            <v>TOTAL EHV CHARGES (Page 14)</v>
          </cell>
          <cell r="C565">
            <v>1666.4582227079802</v>
          </cell>
          <cell r="D565">
            <v>1354.1332687383326</v>
          </cell>
          <cell r="E565">
            <v>1755.4069218740008</v>
          </cell>
          <cell r="F565">
            <v>1655.8754583339992</v>
          </cell>
          <cell r="G565">
            <v>1956.2270125847931</v>
          </cell>
          <cell r="H565">
            <v>2429.3204036500192</v>
          </cell>
          <cell r="I565">
            <v>2959.0158520921464</v>
          </cell>
          <cell r="J565">
            <v>2867.8231189440116</v>
          </cell>
          <cell r="K565">
            <v>2068.8050596554363</v>
          </cell>
          <cell r="L565">
            <v>1588.448347539588</v>
          </cell>
          <cell r="M565">
            <v>1239.7830332126398</v>
          </cell>
          <cell r="N565">
            <v>1762.4427017643839</v>
          </cell>
          <cell r="O565">
            <v>23303.600000000002</v>
          </cell>
        </row>
        <row r="567">
          <cell r="A567" t="str">
            <v>EXPENSE NOT RECOVERED THROUGH ECR</v>
          </cell>
        </row>
        <row r="568">
          <cell r="A568" t="str">
            <v xml:space="preserve">    Sun Oil Adjustment</v>
          </cell>
          <cell r="C568">
            <v>0</v>
          </cell>
          <cell r="D568">
            <v>0</v>
          </cell>
          <cell r="E568">
            <v>0</v>
          </cell>
          <cell r="F568">
            <v>0</v>
          </cell>
          <cell r="G568">
            <v>0</v>
          </cell>
          <cell r="H568">
            <v>0</v>
          </cell>
          <cell r="I568">
            <v>0</v>
          </cell>
          <cell r="J568">
            <v>0</v>
          </cell>
          <cell r="K568">
            <v>0</v>
          </cell>
          <cell r="L568">
            <v>0</v>
          </cell>
          <cell r="M568">
            <v>0</v>
          </cell>
          <cell r="N568">
            <v>0</v>
          </cell>
          <cell r="O568">
            <v>0</v>
          </cell>
        </row>
        <row r="569">
          <cell r="A569" t="str">
            <v xml:space="preserve">    Safe Harbor(1/3)</v>
          </cell>
          <cell r="C569">
            <v>866.1</v>
          </cell>
          <cell r="D569">
            <v>901.9</v>
          </cell>
          <cell r="E569">
            <v>1586</v>
          </cell>
          <cell r="F569">
            <v>1569.4</v>
          </cell>
          <cell r="G569">
            <v>1152.9000000000001</v>
          </cell>
          <cell r="H569">
            <v>648.20000000000005</v>
          </cell>
          <cell r="I569">
            <v>430.3</v>
          </cell>
          <cell r="J569">
            <v>308.89999999999998</v>
          </cell>
          <cell r="K569">
            <v>284.10000000000002</v>
          </cell>
          <cell r="L569">
            <v>435.8</v>
          </cell>
          <cell r="M569">
            <v>700.6</v>
          </cell>
          <cell r="N569">
            <v>915.7</v>
          </cell>
          <cell r="O569">
            <v>9799.9</v>
          </cell>
        </row>
        <row r="570">
          <cell r="A570" t="str">
            <v xml:space="preserve">    Installed Capacity Payments</v>
          </cell>
          <cell r="C570">
            <v>0</v>
          </cell>
          <cell r="D570">
            <v>0</v>
          </cell>
          <cell r="E570">
            <v>0</v>
          </cell>
          <cell r="F570">
            <v>0</v>
          </cell>
          <cell r="G570">
            <v>0</v>
          </cell>
          <cell r="H570">
            <v>0</v>
          </cell>
          <cell r="I570">
            <v>0</v>
          </cell>
          <cell r="J570">
            <v>0</v>
          </cell>
          <cell r="K570">
            <v>0</v>
          </cell>
          <cell r="L570">
            <v>0</v>
          </cell>
          <cell r="M570">
            <v>0</v>
          </cell>
          <cell r="N570">
            <v>0</v>
          </cell>
          <cell r="O570">
            <v>0</v>
          </cell>
        </row>
        <row r="572">
          <cell r="A572" t="str">
            <v xml:space="preserve">  TOTAL NOT RECOVERED THROUGH ECR</v>
          </cell>
          <cell r="C572">
            <v>866.1</v>
          </cell>
          <cell r="D572">
            <v>901.9</v>
          </cell>
          <cell r="E572">
            <v>1586</v>
          </cell>
          <cell r="F572">
            <v>1569.4</v>
          </cell>
          <cell r="G572">
            <v>1152.9000000000001</v>
          </cell>
          <cell r="H572">
            <v>648.20000000000005</v>
          </cell>
          <cell r="I572">
            <v>430.3</v>
          </cell>
          <cell r="J572">
            <v>308.89999999999998</v>
          </cell>
          <cell r="K572">
            <v>284.10000000000002</v>
          </cell>
          <cell r="L572">
            <v>435.8</v>
          </cell>
          <cell r="M572">
            <v>700.6</v>
          </cell>
          <cell r="N572">
            <v>915.7</v>
          </cell>
          <cell r="O572">
            <v>9799.9</v>
          </cell>
        </row>
        <row r="574">
          <cell r="A574" t="str">
            <v>ENERGY COST APPLICABLE TO ECR</v>
          </cell>
          <cell r="C574">
            <v>28269.100854707976</v>
          </cell>
          <cell r="D574">
            <v>28323.378132738319</v>
          </cell>
          <cell r="E574">
            <v>34763.622321873991</v>
          </cell>
          <cell r="F574">
            <v>33627.576922333974</v>
          </cell>
          <cell r="G574">
            <v>28219.676244584785</v>
          </cell>
          <cell r="H574">
            <v>13120.338083650049</v>
          </cell>
          <cell r="I574">
            <v>439.15625209216751</v>
          </cell>
          <cell r="J574">
            <v>-834.83136105593348</v>
          </cell>
          <cell r="K574">
            <v>17479.00177965542</v>
          </cell>
          <cell r="L574">
            <v>20596.549602539591</v>
          </cell>
          <cell r="M574">
            <v>25517.945273212623</v>
          </cell>
          <cell r="N574">
            <v>31343.123005764373</v>
          </cell>
          <cell r="O574">
            <v>260864.60000000003</v>
          </cell>
        </row>
        <row r="575">
          <cell r="C575" t="str">
            <v xml:space="preserve"> ========</v>
          </cell>
          <cell r="D575" t="str">
            <v xml:space="preserve"> ========</v>
          </cell>
          <cell r="E575" t="str">
            <v xml:space="preserve"> ========</v>
          </cell>
          <cell r="F575" t="str">
            <v xml:space="preserve"> ========</v>
          </cell>
          <cell r="G575" t="str">
            <v xml:space="preserve"> ========</v>
          </cell>
          <cell r="H575" t="str">
            <v xml:space="preserve"> ========</v>
          </cell>
          <cell r="I575" t="str">
            <v xml:space="preserve"> ========</v>
          </cell>
          <cell r="J575" t="str">
            <v xml:space="preserve"> ========</v>
          </cell>
          <cell r="K575" t="str">
            <v xml:space="preserve"> ========</v>
          </cell>
          <cell r="L575" t="str">
            <v xml:space="preserve"> ========</v>
          </cell>
          <cell r="M575" t="str">
            <v xml:space="preserve"> ========</v>
          </cell>
          <cell r="N575" t="str">
            <v xml:space="preserve"> ========</v>
          </cell>
          <cell r="O575" t="str">
            <v xml:space="preserve"> =========</v>
          </cell>
        </row>
        <row r="576">
          <cell r="A576" t="str">
            <v xml:space="preserve">  PORTION FOR PPUC CUSTOMERS</v>
          </cell>
          <cell r="B576">
            <v>1</v>
          </cell>
          <cell r="C576">
            <v>28269.1</v>
          </cell>
          <cell r="D576">
            <v>28323.4</v>
          </cell>
          <cell r="E576">
            <v>34763.599999999999</v>
          </cell>
          <cell r="F576">
            <v>33627.599999999999</v>
          </cell>
          <cell r="G576">
            <v>28219.7</v>
          </cell>
          <cell r="H576">
            <v>13120.3</v>
          </cell>
          <cell r="I576">
            <v>439.2</v>
          </cell>
          <cell r="J576">
            <v>-834.8</v>
          </cell>
          <cell r="K576">
            <v>17479</v>
          </cell>
          <cell r="L576">
            <v>20596.5</v>
          </cell>
          <cell r="M576">
            <v>25517.9</v>
          </cell>
          <cell r="N576">
            <v>31343.1</v>
          </cell>
          <cell r="O576">
            <v>260864.60000000003</v>
          </cell>
        </row>
        <row r="577">
          <cell r="F577" t="str">
            <v xml:space="preserve">                              NET COST FOR JCP&amp;L SALE</v>
          </cell>
          <cell r="L577" t="str">
            <v>CASE:2001 FORECAST</v>
          </cell>
          <cell r="P577" t="str">
            <v>11</v>
          </cell>
        </row>
        <row r="578">
          <cell r="F578" t="str">
            <v xml:space="preserve">                    </v>
          </cell>
          <cell r="L578">
            <v>36851</v>
          </cell>
        </row>
        <row r="579">
          <cell r="F579" t="str">
            <v xml:space="preserve">                               (Thousands of Dollars)     </v>
          </cell>
        </row>
        <row r="581">
          <cell r="A581" t="str">
            <v>JCPL FUEL EXPENSE</v>
          </cell>
          <cell r="C581" t="str">
            <v>JANUARY</v>
          </cell>
          <cell r="D581" t="str">
            <v>FEBRUARY</v>
          </cell>
          <cell r="E581" t="str">
            <v>MARCH</v>
          </cell>
          <cell r="F581" t="str">
            <v>APRIL</v>
          </cell>
          <cell r="G581" t="str">
            <v>MAY</v>
          </cell>
          <cell r="H581" t="str">
            <v>JUNE</v>
          </cell>
          <cell r="I581" t="str">
            <v>JULY</v>
          </cell>
          <cell r="J581" t="str">
            <v>AUGUST</v>
          </cell>
          <cell r="K581" t="str">
            <v>SEPTEMBER</v>
          </cell>
          <cell r="L581" t="str">
            <v>OCTOBER</v>
          </cell>
          <cell r="M581" t="str">
            <v>NOVEMBER</v>
          </cell>
          <cell r="N581" t="str">
            <v>DECEMBER</v>
          </cell>
          <cell r="O581" t="str">
            <v>TOTAL</v>
          </cell>
        </row>
        <row r="582">
          <cell r="A582" t="str">
            <v xml:space="preserve">                 </v>
          </cell>
        </row>
        <row r="583">
          <cell r="A583" t="str">
            <v xml:space="preserve">    Brunner Island</v>
          </cell>
          <cell r="C583">
            <v>0</v>
          </cell>
          <cell r="D583">
            <v>0</v>
          </cell>
          <cell r="E583">
            <v>0</v>
          </cell>
          <cell r="F583">
            <v>0</v>
          </cell>
          <cell r="G583">
            <v>0</v>
          </cell>
          <cell r="H583">
            <v>0</v>
          </cell>
          <cell r="I583">
            <v>0</v>
          </cell>
          <cell r="J583">
            <v>0</v>
          </cell>
          <cell r="K583">
            <v>0</v>
          </cell>
          <cell r="L583">
            <v>0</v>
          </cell>
          <cell r="M583">
            <v>0</v>
          </cell>
          <cell r="N583">
            <v>0</v>
          </cell>
          <cell r="O583">
            <v>0</v>
          </cell>
        </row>
        <row r="584">
          <cell r="A584" t="str">
            <v xml:space="preserve">    Martins Creek 1-2</v>
          </cell>
          <cell r="C584">
            <v>0</v>
          </cell>
          <cell r="D584">
            <v>0</v>
          </cell>
          <cell r="E584">
            <v>0</v>
          </cell>
          <cell r="F584">
            <v>0</v>
          </cell>
          <cell r="G584">
            <v>0</v>
          </cell>
          <cell r="H584">
            <v>0</v>
          </cell>
          <cell r="I584">
            <v>0</v>
          </cell>
          <cell r="J584">
            <v>0</v>
          </cell>
          <cell r="K584">
            <v>0</v>
          </cell>
          <cell r="L584">
            <v>0</v>
          </cell>
          <cell r="M584">
            <v>0</v>
          </cell>
          <cell r="N584">
            <v>0</v>
          </cell>
          <cell r="O584">
            <v>0</v>
          </cell>
        </row>
        <row r="585">
          <cell r="A585" t="str">
            <v xml:space="preserve">    Sunbury</v>
          </cell>
          <cell r="C585">
            <v>0</v>
          </cell>
          <cell r="D585">
            <v>0</v>
          </cell>
          <cell r="E585">
            <v>0</v>
          </cell>
          <cell r="F585">
            <v>0</v>
          </cell>
          <cell r="G585">
            <v>0</v>
          </cell>
          <cell r="H585">
            <v>0</v>
          </cell>
          <cell r="I585">
            <v>0</v>
          </cell>
          <cell r="J585">
            <v>0</v>
          </cell>
          <cell r="K585">
            <v>0</v>
          </cell>
          <cell r="L585">
            <v>0</v>
          </cell>
          <cell r="M585">
            <v>0</v>
          </cell>
          <cell r="N585">
            <v>0</v>
          </cell>
          <cell r="O585">
            <v>0</v>
          </cell>
        </row>
        <row r="586">
          <cell r="A586" t="str">
            <v xml:space="preserve">    Holtwood</v>
          </cell>
          <cell r="C586">
            <v>0</v>
          </cell>
          <cell r="D586">
            <v>0</v>
          </cell>
          <cell r="E586">
            <v>0</v>
          </cell>
          <cell r="F586">
            <v>0</v>
          </cell>
          <cell r="G586">
            <v>0</v>
          </cell>
          <cell r="H586">
            <v>0</v>
          </cell>
          <cell r="I586">
            <v>0</v>
          </cell>
          <cell r="J586">
            <v>0</v>
          </cell>
          <cell r="K586">
            <v>0</v>
          </cell>
          <cell r="L586">
            <v>0</v>
          </cell>
          <cell r="M586">
            <v>0</v>
          </cell>
          <cell r="N586">
            <v>0</v>
          </cell>
          <cell r="O586">
            <v>0</v>
          </cell>
        </row>
        <row r="587">
          <cell r="A587" t="str">
            <v xml:space="preserve">    Keystone</v>
          </cell>
          <cell r="C587">
            <v>0</v>
          </cell>
          <cell r="D587">
            <v>0</v>
          </cell>
          <cell r="E587">
            <v>0</v>
          </cell>
          <cell r="F587">
            <v>0</v>
          </cell>
          <cell r="G587">
            <v>0</v>
          </cell>
          <cell r="H587">
            <v>0</v>
          </cell>
          <cell r="I587">
            <v>0</v>
          </cell>
          <cell r="J587">
            <v>0</v>
          </cell>
          <cell r="K587">
            <v>0</v>
          </cell>
          <cell r="L587">
            <v>0</v>
          </cell>
          <cell r="M587">
            <v>0</v>
          </cell>
          <cell r="N587">
            <v>0</v>
          </cell>
          <cell r="O587">
            <v>0</v>
          </cell>
        </row>
        <row r="588">
          <cell r="A588" t="str">
            <v xml:space="preserve">    Conemaugh</v>
          </cell>
          <cell r="C588">
            <v>0</v>
          </cell>
          <cell r="D588">
            <v>0</v>
          </cell>
          <cell r="E588">
            <v>0</v>
          </cell>
          <cell r="F588">
            <v>0</v>
          </cell>
          <cell r="G588">
            <v>0</v>
          </cell>
          <cell r="H588">
            <v>0</v>
          </cell>
          <cell r="I588">
            <v>0</v>
          </cell>
          <cell r="J588">
            <v>0</v>
          </cell>
          <cell r="K588">
            <v>0</v>
          </cell>
          <cell r="L588">
            <v>0</v>
          </cell>
          <cell r="M588">
            <v>0</v>
          </cell>
          <cell r="N588">
            <v>0</v>
          </cell>
          <cell r="O588">
            <v>0</v>
          </cell>
        </row>
        <row r="589">
          <cell r="A589" t="str">
            <v xml:space="preserve">    Montour</v>
          </cell>
          <cell r="C589">
            <v>0</v>
          </cell>
          <cell r="D589">
            <v>0</v>
          </cell>
          <cell r="E589">
            <v>0</v>
          </cell>
          <cell r="F589">
            <v>0</v>
          </cell>
          <cell r="G589">
            <v>0</v>
          </cell>
          <cell r="H589">
            <v>0</v>
          </cell>
          <cell r="I589">
            <v>0</v>
          </cell>
          <cell r="J589">
            <v>0</v>
          </cell>
          <cell r="K589">
            <v>0</v>
          </cell>
          <cell r="L589">
            <v>0</v>
          </cell>
          <cell r="M589">
            <v>0</v>
          </cell>
          <cell r="N589">
            <v>0</v>
          </cell>
          <cell r="O589">
            <v>0</v>
          </cell>
        </row>
        <row r="590">
          <cell r="A590" t="str">
            <v xml:space="preserve">    Retired Miner's Health Care Costs</v>
          </cell>
          <cell r="C590">
            <v>0</v>
          </cell>
          <cell r="D590">
            <v>0</v>
          </cell>
          <cell r="E590">
            <v>0</v>
          </cell>
          <cell r="F590">
            <v>0</v>
          </cell>
          <cell r="G590">
            <v>0</v>
          </cell>
          <cell r="H590">
            <v>0</v>
          </cell>
          <cell r="I590">
            <v>0</v>
          </cell>
          <cell r="J590">
            <v>0</v>
          </cell>
          <cell r="K590">
            <v>0</v>
          </cell>
          <cell r="L590">
            <v>0</v>
          </cell>
          <cell r="M590">
            <v>0</v>
          </cell>
          <cell r="N590">
            <v>0</v>
          </cell>
          <cell r="O590">
            <v>0</v>
          </cell>
        </row>
        <row r="591">
          <cell r="A591" t="str">
            <v xml:space="preserve">    Conemaugh Scrubber Costs</v>
          </cell>
          <cell r="C591">
            <v>0</v>
          </cell>
          <cell r="D591">
            <v>0</v>
          </cell>
          <cell r="E591">
            <v>0</v>
          </cell>
          <cell r="F591">
            <v>0</v>
          </cell>
          <cell r="G591">
            <v>0</v>
          </cell>
          <cell r="H591">
            <v>0</v>
          </cell>
          <cell r="I591">
            <v>0</v>
          </cell>
          <cell r="J591">
            <v>0</v>
          </cell>
          <cell r="K591">
            <v>0</v>
          </cell>
          <cell r="L591">
            <v>0</v>
          </cell>
          <cell r="M591">
            <v>0</v>
          </cell>
          <cell r="N591">
            <v>0</v>
          </cell>
          <cell r="O591">
            <v>0</v>
          </cell>
        </row>
        <row r="592">
          <cell r="C592" t="str">
            <v xml:space="preserve"> ========</v>
          </cell>
          <cell r="D592" t="str">
            <v xml:space="preserve"> ========</v>
          </cell>
          <cell r="E592" t="str">
            <v xml:space="preserve"> ========</v>
          </cell>
          <cell r="F592" t="str">
            <v xml:space="preserve"> ========</v>
          </cell>
          <cell r="G592" t="str">
            <v xml:space="preserve"> ========</v>
          </cell>
          <cell r="H592" t="str">
            <v xml:space="preserve"> ========</v>
          </cell>
          <cell r="I592" t="str">
            <v xml:space="preserve"> ========</v>
          </cell>
          <cell r="J592" t="str">
            <v xml:space="preserve"> ========</v>
          </cell>
          <cell r="K592" t="str">
            <v xml:space="preserve"> ========</v>
          </cell>
          <cell r="L592" t="str">
            <v xml:space="preserve"> ========</v>
          </cell>
          <cell r="M592" t="str">
            <v xml:space="preserve"> ========</v>
          </cell>
          <cell r="N592" t="str">
            <v xml:space="preserve"> ========</v>
          </cell>
          <cell r="O592" t="str">
            <v xml:space="preserve"> ========</v>
          </cell>
        </row>
        <row r="593">
          <cell r="A593" t="str">
            <v xml:space="preserve"> TOTAL COAL EXPENSE</v>
          </cell>
          <cell r="C593">
            <v>0</v>
          </cell>
          <cell r="D593">
            <v>0</v>
          </cell>
          <cell r="E593">
            <v>0</v>
          </cell>
          <cell r="F593">
            <v>0</v>
          </cell>
          <cell r="G593">
            <v>0</v>
          </cell>
          <cell r="H593">
            <v>0</v>
          </cell>
          <cell r="I593">
            <v>0</v>
          </cell>
          <cell r="J593">
            <v>0</v>
          </cell>
          <cell r="K593">
            <v>0</v>
          </cell>
          <cell r="L593">
            <v>0</v>
          </cell>
          <cell r="M593">
            <v>0</v>
          </cell>
          <cell r="N593">
            <v>0</v>
          </cell>
          <cell r="O593">
            <v>0</v>
          </cell>
        </row>
        <row r="595">
          <cell r="A595" t="str">
            <v xml:space="preserve">    Susquehanna 1</v>
          </cell>
          <cell r="C595">
            <v>0</v>
          </cell>
          <cell r="D595">
            <v>0</v>
          </cell>
          <cell r="E595">
            <v>0</v>
          </cell>
          <cell r="F595">
            <v>0</v>
          </cell>
          <cell r="G595">
            <v>0</v>
          </cell>
          <cell r="H595">
            <v>0</v>
          </cell>
          <cell r="I595">
            <v>0</v>
          </cell>
          <cell r="J595">
            <v>0</v>
          </cell>
          <cell r="K595">
            <v>0</v>
          </cell>
          <cell r="L595">
            <v>0</v>
          </cell>
          <cell r="M595">
            <v>0</v>
          </cell>
          <cell r="N595">
            <v>0</v>
          </cell>
          <cell r="O595">
            <v>0</v>
          </cell>
        </row>
        <row r="596">
          <cell r="A596" t="str">
            <v xml:space="preserve">    Susquehanna 2</v>
          </cell>
          <cell r="C596">
            <v>0</v>
          </cell>
          <cell r="D596">
            <v>0</v>
          </cell>
          <cell r="E596">
            <v>0</v>
          </cell>
          <cell r="F596">
            <v>0</v>
          </cell>
          <cell r="G596">
            <v>0</v>
          </cell>
          <cell r="H596">
            <v>0</v>
          </cell>
          <cell r="I596">
            <v>0</v>
          </cell>
          <cell r="J596">
            <v>0</v>
          </cell>
          <cell r="K596">
            <v>0</v>
          </cell>
          <cell r="L596">
            <v>0</v>
          </cell>
          <cell r="M596">
            <v>0</v>
          </cell>
          <cell r="N596">
            <v>0</v>
          </cell>
          <cell r="O596">
            <v>0</v>
          </cell>
        </row>
        <row r="597">
          <cell r="A597" t="str">
            <v xml:space="preserve">    Susquehanna 1 (Spent Fuel)</v>
          </cell>
          <cell r="C597">
            <v>0</v>
          </cell>
          <cell r="D597">
            <v>0</v>
          </cell>
          <cell r="E597">
            <v>0</v>
          </cell>
          <cell r="F597">
            <v>0</v>
          </cell>
          <cell r="G597">
            <v>0</v>
          </cell>
          <cell r="H597">
            <v>0</v>
          </cell>
          <cell r="I597">
            <v>0</v>
          </cell>
          <cell r="J597">
            <v>0</v>
          </cell>
          <cell r="K597">
            <v>0</v>
          </cell>
          <cell r="L597">
            <v>0</v>
          </cell>
          <cell r="M597">
            <v>0</v>
          </cell>
          <cell r="N597">
            <v>0</v>
          </cell>
          <cell r="O597">
            <v>0</v>
          </cell>
        </row>
        <row r="598">
          <cell r="A598" t="str">
            <v xml:space="preserve">    Susquehanna 2 (Spent Fuel)</v>
          </cell>
          <cell r="C598">
            <v>0</v>
          </cell>
          <cell r="D598">
            <v>0</v>
          </cell>
          <cell r="E598">
            <v>0</v>
          </cell>
          <cell r="F598">
            <v>0</v>
          </cell>
          <cell r="G598">
            <v>0</v>
          </cell>
          <cell r="H598">
            <v>0</v>
          </cell>
          <cell r="I598">
            <v>0</v>
          </cell>
          <cell r="J598">
            <v>0</v>
          </cell>
          <cell r="K598">
            <v>0</v>
          </cell>
          <cell r="L598">
            <v>0</v>
          </cell>
          <cell r="M598">
            <v>0</v>
          </cell>
          <cell r="N598">
            <v>0</v>
          </cell>
          <cell r="O598">
            <v>0</v>
          </cell>
        </row>
        <row r="599">
          <cell r="A599" t="str">
            <v xml:space="preserve">    D&amp;D Expense</v>
          </cell>
          <cell r="C599">
            <v>0</v>
          </cell>
          <cell r="D599">
            <v>0</v>
          </cell>
          <cell r="E599">
            <v>0</v>
          </cell>
          <cell r="F599">
            <v>0</v>
          </cell>
          <cell r="G599">
            <v>0</v>
          </cell>
          <cell r="H599">
            <v>0</v>
          </cell>
          <cell r="I599">
            <v>0</v>
          </cell>
          <cell r="J599">
            <v>0</v>
          </cell>
          <cell r="K599">
            <v>0</v>
          </cell>
          <cell r="L599">
            <v>0</v>
          </cell>
          <cell r="M599">
            <v>0</v>
          </cell>
          <cell r="N599">
            <v>0</v>
          </cell>
          <cell r="O599">
            <v>0</v>
          </cell>
        </row>
        <row r="600">
          <cell r="C600" t="str">
            <v xml:space="preserve"> ========</v>
          </cell>
          <cell r="D600" t="str">
            <v xml:space="preserve"> ========</v>
          </cell>
          <cell r="E600" t="str">
            <v xml:space="preserve"> ========</v>
          </cell>
          <cell r="F600" t="str">
            <v xml:space="preserve"> ========</v>
          </cell>
          <cell r="G600" t="str">
            <v xml:space="preserve"> ========</v>
          </cell>
          <cell r="H600" t="str">
            <v xml:space="preserve"> ========</v>
          </cell>
          <cell r="I600" t="str">
            <v xml:space="preserve"> ========</v>
          </cell>
          <cell r="J600" t="str">
            <v xml:space="preserve"> ========</v>
          </cell>
          <cell r="K600" t="str">
            <v xml:space="preserve"> ========</v>
          </cell>
          <cell r="L600" t="str">
            <v xml:space="preserve"> ========</v>
          </cell>
          <cell r="M600" t="str">
            <v xml:space="preserve"> ========</v>
          </cell>
          <cell r="N600" t="str">
            <v xml:space="preserve"> ========</v>
          </cell>
          <cell r="O600" t="str">
            <v xml:space="preserve"> ========</v>
          </cell>
        </row>
        <row r="601">
          <cell r="A601" t="str">
            <v xml:space="preserve"> TOTAL NUCLEAR EXPENSE</v>
          </cell>
          <cell r="C601">
            <v>0</v>
          </cell>
          <cell r="D601">
            <v>0</v>
          </cell>
          <cell r="E601">
            <v>0</v>
          </cell>
          <cell r="F601">
            <v>0</v>
          </cell>
          <cell r="G601">
            <v>0</v>
          </cell>
          <cell r="H601">
            <v>0</v>
          </cell>
          <cell r="I601">
            <v>0</v>
          </cell>
          <cell r="J601">
            <v>0</v>
          </cell>
          <cell r="K601">
            <v>0</v>
          </cell>
          <cell r="L601">
            <v>0</v>
          </cell>
          <cell r="M601">
            <v>0</v>
          </cell>
          <cell r="N601">
            <v>0</v>
          </cell>
          <cell r="O601">
            <v>0</v>
          </cell>
        </row>
        <row r="603">
          <cell r="A603" t="str">
            <v xml:space="preserve"> Martins Creek 3-4</v>
          </cell>
          <cell r="C603">
            <v>0</v>
          </cell>
          <cell r="D603">
            <v>0</v>
          </cell>
          <cell r="E603">
            <v>0</v>
          </cell>
          <cell r="F603">
            <v>0</v>
          </cell>
          <cell r="G603">
            <v>0</v>
          </cell>
          <cell r="H603">
            <v>0</v>
          </cell>
          <cell r="I603">
            <v>0</v>
          </cell>
          <cell r="J603">
            <v>0</v>
          </cell>
          <cell r="K603">
            <v>0</v>
          </cell>
          <cell r="L603">
            <v>0</v>
          </cell>
          <cell r="M603">
            <v>0</v>
          </cell>
          <cell r="N603">
            <v>0</v>
          </cell>
          <cell r="O603">
            <v>0</v>
          </cell>
        </row>
        <row r="604">
          <cell r="A604" t="str">
            <v xml:space="preserve">    Sun Oil Adjustment</v>
          </cell>
          <cell r="C604">
            <v>0</v>
          </cell>
          <cell r="D604">
            <v>0</v>
          </cell>
          <cell r="E604">
            <v>0</v>
          </cell>
          <cell r="F604">
            <v>0</v>
          </cell>
          <cell r="G604">
            <v>0</v>
          </cell>
          <cell r="H604">
            <v>0</v>
          </cell>
          <cell r="I604">
            <v>0</v>
          </cell>
          <cell r="J604">
            <v>0</v>
          </cell>
          <cell r="K604">
            <v>0</v>
          </cell>
          <cell r="L604">
            <v>0</v>
          </cell>
          <cell r="M604">
            <v>0</v>
          </cell>
          <cell r="N604">
            <v>0</v>
          </cell>
          <cell r="O604">
            <v>0</v>
          </cell>
        </row>
        <row r="606">
          <cell r="A606" t="str">
            <v xml:space="preserve"> COMBUSTION TURBINES</v>
          </cell>
          <cell r="C606">
            <v>0</v>
          </cell>
          <cell r="D606">
            <v>0</v>
          </cell>
          <cell r="E606">
            <v>0</v>
          </cell>
          <cell r="F606">
            <v>0</v>
          </cell>
          <cell r="G606">
            <v>0</v>
          </cell>
          <cell r="H606">
            <v>0</v>
          </cell>
          <cell r="I606">
            <v>0</v>
          </cell>
          <cell r="J606">
            <v>0</v>
          </cell>
          <cell r="K606">
            <v>0</v>
          </cell>
          <cell r="L606">
            <v>0</v>
          </cell>
          <cell r="M606">
            <v>0</v>
          </cell>
          <cell r="N606">
            <v>0</v>
          </cell>
          <cell r="O606">
            <v>0</v>
          </cell>
        </row>
        <row r="608">
          <cell r="A608" t="str">
            <v xml:space="preserve"> DIESELS</v>
          </cell>
          <cell r="C608">
            <v>0</v>
          </cell>
          <cell r="D608">
            <v>0</v>
          </cell>
          <cell r="E608">
            <v>0</v>
          </cell>
          <cell r="F608">
            <v>0</v>
          </cell>
          <cell r="G608">
            <v>0</v>
          </cell>
          <cell r="H608">
            <v>0</v>
          </cell>
          <cell r="I608">
            <v>0</v>
          </cell>
          <cell r="J608">
            <v>0</v>
          </cell>
          <cell r="K608">
            <v>0</v>
          </cell>
          <cell r="L608">
            <v>0</v>
          </cell>
          <cell r="M608">
            <v>0</v>
          </cell>
          <cell r="N608">
            <v>0</v>
          </cell>
          <cell r="O608">
            <v>0</v>
          </cell>
        </row>
        <row r="609">
          <cell r="C609" t="str">
            <v xml:space="preserve"> ========</v>
          </cell>
          <cell r="D609" t="str">
            <v xml:space="preserve"> ========</v>
          </cell>
          <cell r="E609" t="str">
            <v xml:space="preserve"> ========</v>
          </cell>
          <cell r="F609" t="str">
            <v xml:space="preserve"> ========</v>
          </cell>
          <cell r="G609" t="str">
            <v xml:space="preserve"> ========</v>
          </cell>
          <cell r="H609" t="str">
            <v xml:space="preserve"> ========</v>
          </cell>
          <cell r="I609" t="str">
            <v xml:space="preserve"> ========</v>
          </cell>
          <cell r="J609" t="str">
            <v xml:space="preserve"> ========</v>
          </cell>
          <cell r="K609" t="str">
            <v xml:space="preserve"> ========</v>
          </cell>
          <cell r="L609" t="str">
            <v xml:space="preserve"> ========</v>
          </cell>
          <cell r="M609" t="str">
            <v xml:space="preserve"> ========</v>
          </cell>
          <cell r="N609" t="str">
            <v xml:space="preserve"> ========</v>
          </cell>
          <cell r="O609" t="str">
            <v xml:space="preserve"> ========</v>
          </cell>
        </row>
        <row r="610">
          <cell r="A610" t="str">
            <v>TOTAL JCP&amp;L FUEL EXPENSE</v>
          </cell>
          <cell r="C610">
            <v>0</v>
          </cell>
          <cell r="D610">
            <v>0</v>
          </cell>
          <cell r="E610">
            <v>0</v>
          </cell>
          <cell r="F610">
            <v>0</v>
          </cell>
          <cell r="G610">
            <v>0</v>
          </cell>
          <cell r="H610">
            <v>0</v>
          </cell>
          <cell r="I610">
            <v>0</v>
          </cell>
          <cell r="J610">
            <v>0</v>
          </cell>
          <cell r="K610">
            <v>0</v>
          </cell>
          <cell r="L610">
            <v>0</v>
          </cell>
          <cell r="M610">
            <v>0</v>
          </cell>
          <cell r="N610">
            <v>0</v>
          </cell>
          <cell r="O610">
            <v>0</v>
          </cell>
        </row>
        <row r="611">
          <cell r="A611" t="str">
            <v>JCP&amp;L SHARE UNLOADED SALES REVENUE</v>
          </cell>
          <cell r="C611">
            <v>0</v>
          </cell>
          <cell r="D611">
            <v>0</v>
          </cell>
          <cell r="E611">
            <v>0</v>
          </cell>
          <cell r="F611">
            <v>0</v>
          </cell>
          <cell r="G611">
            <v>0</v>
          </cell>
          <cell r="H611">
            <v>0</v>
          </cell>
          <cell r="I611">
            <v>0</v>
          </cell>
          <cell r="J611">
            <v>0</v>
          </cell>
          <cell r="K611">
            <v>0</v>
          </cell>
          <cell r="L611">
            <v>0</v>
          </cell>
          <cell r="M611">
            <v>0</v>
          </cell>
          <cell r="N611">
            <v>0</v>
          </cell>
          <cell r="O611">
            <v>0</v>
          </cell>
        </row>
        <row r="612">
          <cell r="A612" t="str">
            <v>JCP&amp;L SHARE OF EHV CHARGES (Page 14)</v>
          </cell>
          <cell r="C612">
            <v>0</v>
          </cell>
          <cell r="D612">
            <v>0</v>
          </cell>
          <cell r="E612">
            <v>0</v>
          </cell>
          <cell r="F612">
            <v>0</v>
          </cell>
          <cell r="G612">
            <v>0</v>
          </cell>
          <cell r="H612">
            <v>0</v>
          </cell>
          <cell r="I612">
            <v>0</v>
          </cell>
          <cell r="J612">
            <v>0</v>
          </cell>
          <cell r="K612">
            <v>0</v>
          </cell>
          <cell r="L612">
            <v>0</v>
          </cell>
          <cell r="M612">
            <v>0</v>
          </cell>
          <cell r="N612">
            <v>0</v>
          </cell>
          <cell r="O612">
            <v>0</v>
          </cell>
        </row>
        <row r="613">
          <cell r="A613" t="str">
            <v>CREDIT FOR COST OF PP&amp;L LOADED SALES</v>
          </cell>
          <cell r="C613">
            <v>0</v>
          </cell>
          <cell r="D613">
            <v>0</v>
          </cell>
          <cell r="E613">
            <v>0</v>
          </cell>
          <cell r="F613">
            <v>0</v>
          </cell>
          <cell r="G613">
            <v>0</v>
          </cell>
          <cell r="H613">
            <v>0</v>
          </cell>
          <cell r="I613">
            <v>0</v>
          </cell>
          <cell r="J613">
            <v>0</v>
          </cell>
          <cell r="K613">
            <v>0</v>
          </cell>
          <cell r="L613">
            <v>0</v>
          </cell>
          <cell r="M613">
            <v>0</v>
          </cell>
          <cell r="N613">
            <v>0</v>
          </cell>
          <cell r="O613">
            <v>0</v>
          </cell>
        </row>
        <row r="614">
          <cell r="C614" t="str">
            <v xml:space="preserve"> ========</v>
          </cell>
          <cell r="D614" t="str">
            <v xml:space="preserve"> ========</v>
          </cell>
          <cell r="E614" t="str">
            <v xml:space="preserve"> ========</v>
          </cell>
          <cell r="F614" t="str">
            <v xml:space="preserve"> ========</v>
          </cell>
          <cell r="G614" t="str">
            <v xml:space="preserve"> ========</v>
          </cell>
          <cell r="H614" t="str">
            <v xml:space="preserve"> ========</v>
          </cell>
          <cell r="I614" t="str">
            <v xml:space="preserve"> ========</v>
          </cell>
          <cell r="J614" t="str">
            <v xml:space="preserve"> ========</v>
          </cell>
          <cell r="K614" t="str">
            <v xml:space="preserve"> ========</v>
          </cell>
          <cell r="L614" t="str">
            <v xml:space="preserve"> ========</v>
          </cell>
          <cell r="M614" t="str">
            <v xml:space="preserve"> ========</v>
          </cell>
          <cell r="N614" t="str">
            <v xml:space="preserve"> ========</v>
          </cell>
          <cell r="O614" t="str">
            <v xml:space="preserve"> ========</v>
          </cell>
        </row>
        <row r="615">
          <cell r="A615" t="str">
            <v>NET COST FOR JCP&amp;L SALE</v>
          </cell>
          <cell r="C615">
            <v>0</v>
          </cell>
          <cell r="D615">
            <v>0</v>
          </cell>
          <cell r="E615">
            <v>0</v>
          </cell>
          <cell r="F615">
            <v>0</v>
          </cell>
          <cell r="G615">
            <v>0</v>
          </cell>
          <cell r="H615">
            <v>0</v>
          </cell>
          <cell r="I615">
            <v>0</v>
          </cell>
          <cell r="J615">
            <v>0</v>
          </cell>
          <cell r="K615">
            <v>0</v>
          </cell>
          <cell r="L615">
            <v>0</v>
          </cell>
          <cell r="M615">
            <v>0</v>
          </cell>
          <cell r="N615">
            <v>0</v>
          </cell>
          <cell r="O615">
            <v>0</v>
          </cell>
        </row>
        <row r="617">
          <cell r="A617" t="str">
            <v>COST FOR 150 MW SALE TO JCP&amp;L</v>
          </cell>
          <cell r="C617">
            <v>2402.857368</v>
          </cell>
          <cell r="D617">
            <v>2194.0551359999999</v>
          </cell>
          <cell r="E617">
            <v>2395.8845999999999</v>
          </cell>
          <cell r="F617">
            <v>2232.5985359999995</v>
          </cell>
          <cell r="G617">
            <v>2345.5507679999996</v>
          </cell>
          <cell r="H617">
            <v>2530.2823200000003</v>
          </cell>
          <cell r="I617">
            <v>2793.4595999999997</v>
          </cell>
          <cell r="J617">
            <v>2789.7544800000001</v>
          </cell>
          <cell r="K617">
            <v>2117.3032800000001</v>
          </cell>
          <cell r="L617">
            <v>1907.4987450000001</v>
          </cell>
          <cell r="M617">
            <v>1962.43776</v>
          </cell>
          <cell r="N617">
            <v>2245.1196960000002</v>
          </cell>
          <cell r="O617">
            <v>27917</v>
          </cell>
        </row>
        <row r="622">
          <cell r="L622" t="str">
            <v>CASE:2001 FORECAST</v>
          </cell>
        </row>
        <row r="623">
          <cell r="C623" t="str">
            <v xml:space="preserve">                    </v>
          </cell>
          <cell r="F623" t="str">
            <v xml:space="preserve">                              SALES OF NON-UTILITY GENERATION TO GPU</v>
          </cell>
          <cell r="L623">
            <v>36851</v>
          </cell>
        </row>
        <row r="626">
          <cell r="C626" t="str">
            <v>JANUARY</v>
          </cell>
          <cell r="D626" t="str">
            <v>FEBRUARY</v>
          </cell>
          <cell r="E626" t="str">
            <v>MARCH</v>
          </cell>
          <cell r="F626" t="str">
            <v>APRIL</v>
          </cell>
          <cell r="G626" t="str">
            <v>MAY</v>
          </cell>
          <cell r="H626" t="str">
            <v>JUNE</v>
          </cell>
          <cell r="I626" t="str">
            <v>JULY</v>
          </cell>
          <cell r="J626" t="str">
            <v>AUGUST</v>
          </cell>
          <cell r="K626" t="str">
            <v>SEPTEMBER</v>
          </cell>
          <cell r="L626" t="str">
            <v>OCTOBER</v>
          </cell>
          <cell r="M626" t="str">
            <v>NOVEMBER</v>
          </cell>
          <cell r="N626" t="str">
            <v>DECEMBER</v>
          </cell>
          <cell r="O626" t="str">
            <v>TOTAL</v>
          </cell>
        </row>
        <row r="627">
          <cell r="A627" t="str">
            <v>Total NUG Energy - GWH</v>
          </cell>
          <cell r="C627">
            <v>0</v>
          </cell>
          <cell r="D627">
            <v>0</v>
          </cell>
          <cell r="E627">
            <v>0</v>
          </cell>
          <cell r="F627">
            <v>0</v>
          </cell>
          <cell r="G627">
            <v>0</v>
          </cell>
          <cell r="H627">
            <v>0</v>
          </cell>
          <cell r="I627">
            <v>0</v>
          </cell>
          <cell r="J627">
            <v>0</v>
          </cell>
          <cell r="K627">
            <v>0</v>
          </cell>
          <cell r="L627">
            <v>0</v>
          </cell>
          <cell r="M627">
            <v>0</v>
          </cell>
          <cell r="N627">
            <v>0</v>
          </cell>
          <cell r="O627">
            <v>0</v>
          </cell>
        </row>
        <row r="628">
          <cell r="A628" t="str">
            <v>Cost Rate - Mills/KWH</v>
          </cell>
          <cell r="C628">
            <v>0</v>
          </cell>
          <cell r="D628">
            <v>0</v>
          </cell>
          <cell r="E628">
            <v>0</v>
          </cell>
          <cell r="F628">
            <v>0</v>
          </cell>
          <cell r="G628">
            <v>0</v>
          </cell>
          <cell r="H628">
            <v>0</v>
          </cell>
          <cell r="I628">
            <v>0</v>
          </cell>
          <cell r="J628">
            <v>0</v>
          </cell>
          <cell r="K628">
            <v>0</v>
          </cell>
          <cell r="L628">
            <v>0</v>
          </cell>
          <cell r="M628">
            <v>0</v>
          </cell>
          <cell r="N628">
            <v>0</v>
          </cell>
          <cell r="O628">
            <v>0</v>
          </cell>
        </row>
        <row r="629">
          <cell r="A629" t="str">
            <v>Transmission Charge - Mills/KWH</v>
          </cell>
          <cell r="C629">
            <v>0</v>
          </cell>
          <cell r="D629">
            <v>0</v>
          </cell>
          <cell r="E629">
            <v>0</v>
          </cell>
          <cell r="F629">
            <v>0</v>
          </cell>
          <cell r="G629">
            <v>0</v>
          </cell>
          <cell r="H629">
            <v>0</v>
          </cell>
          <cell r="I629">
            <v>0</v>
          </cell>
          <cell r="J629">
            <v>0</v>
          </cell>
          <cell r="K629">
            <v>0</v>
          </cell>
          <cell r="L629">
            <v>0</v>
          </cell>
          <cell r="M629">
            <v>0</v>
          </cell>
          <cell r="N629">
            <v>0</v>
          </cell>
          <cell r="O629">
            <v>0</v>
          </cell>
        </row>
        <row r="630">
          <cell r="C630" t="str">
            <v xml:space="preserve"> ========</v>
          </cell>
          <cell r="D630" t="str">
            <v xml:space="preserve"> ========</v>
          </cell>
          <cell r="E630" t="str">
            <v xml:space="preserve"> ========</v>
          </cell>
          <cell r="F630" t="str">
            <v xml:space="preserve"> ========</v>
          </cell>
          <cell r="G630" t="str">
            <v xml:space="preserve"> ========</v>
          </cell>
          <cell r="H630" t="str">
            <v xml:space="preserve"> ========</v>
          </cell>
          <cell r="I630" t="str">
            <v xml:space="preserve"> ========</v>
          </cell>
          <cell r="J630" t="str">
            <v xml:space="preserve"> ========</v>
          </cell>
          <cell r="K630" t="str">
            <v xml:space="preserve"> ========</v>
          </cell>
          <cell r="L630" t="str">
            <v xml:space="preserve"> ========</v>
          </cell>
          <cell r="M630" t="str">
            <v xml:space="preserve"> ========</v>
          </cell>
          <cell r="N630" t="str">
            <v xml:space="preserve"> ========</v>
          </cell>
          <cell r="O630" t="str">
            <v xml:space="preserve"> ========</v>
          </cell>
        </row>
        <row r="631">
          <cell r="A631" t="str">
            <v>Total Cost - Thousands of Dollars</v>
          </cell>
          <cell r="C631">
            <v>0</v>
          </cell>
          <cell r="D631">
            <v>0</v>
          </cell>
          <cell r="E631">
            <v>0</v>
          </cell>
          <cell r="F631">
            <v>0</v>
          </cell>
          <cell r="G631">
            <v>0</v>
          </cell>
          <cell r="H631">
            <v>0</v>
          </cell>
          <cell r="I631">
            <v>0</v>
          </cell>
          <cell r="J631">
            <v>0</v>
          </cell>
          <cell r="K631">
            <v>0</v>
          </cell>
          <cell r="L631">
            <v>0</v>
          </cell>
          <cell r="M631">
            <v>0</v>
          </cell>
          <cell r="N631">
            <v>0</v>
          </cell>
          <cell r="O631">
            <v>0</v>
          </cell>
        </row>
        <row r="658">
          <cell r="F658" t="str">
            <v xml:space="preserve">                         STATION GENERATION COST (FUEL ONLY)              </v>
          </cell>
          <cell r="L658" t="str">
            <v>CASE:2001 FORECAST</v>
          </cell>
          <cell r="P658" t="str">
            <v>12</v>
          </cell>
        </row>
        <row r="659">
          <cell r="F659" t="str">
            <v xml:space="preserve">                  </v>
          </cell>
          <cell r="L659">
            <v>36851</v>
          </cell>
        </row>
        <row r="660">
          <cell r="F660" t="str">
            <v xml:space="preserve">                                   (Mills / Kwh)       </v>
          </cell>
        </row>
        <row r="662">
          <cell r="A662" t="str">
            <v>COST OF GENERATION</v>
          </cell>
          <cell r="C662" t="str">
            <v>JANUARY</v>
          </cell>
          <cell r="D662" t="str">
            <v>FEBRUARY</v>
          </cell>
          <cell r="E662" t="str">
            <v>MARCH</v>
          </cell>
          <cell r="F662" t="str">
            <v>APRIL</v>
          </cell>
          <cell r="G662" t="str">
            <v>MAY</v>
          </cell>
          <cell r="H662" t="str">
            <v>JUNE</v>
          </cell>
          <cell r="I662" t="str">
            <v>JULY</v>
          </cell>
          <cell r="J662" t="str">
            <v>AUGUST</v>
          </cell>
          <cell r="K662" t="str">
            <v>SEPTEMBER</v>
          </cell>
          <cell r="L662" t="str">
            <v>OCTOBER</v>
          </cell>
          <cell r="M662" t="str">
            <v>NOVEMBER</v>
          </cell>
          <cell r="N662" t="str">
            <v>DECEMBER</v>
          </cell>
          <cell r="O662" t="str">
            <v>AVERAGE</v>
          </cell>
        </row>
        <row r="663">
          <cell r="A663" t="str">
            <v xml:space="preserve">                 </v>
          </cell>
        </row>
        <row r="664">
          <cell r="A664" t="str">
            <v xml:space="preserve">    BRUNNER ISLAND STATION</v>
          </cell>
          <cell r="C664">
            <v>14.83958</v>
          </cell>
          <cell r="D664">
            <v>14.853630000000001</v>
          </cell>
          <cell r="E664">
            <v>14.87533</v>
          </cell>
          <cell r="F664">
            <v>14.862679999999999</v>
          </cell>
          <cell r="G664">
            <v>14.92244</v>
          </cell>
          <cell r="H664">
            <v>14.752890000000001</v>
          </cell>
          <cell r="I664">
            <v>14.80805</v>
          </cell>
          <cell r="J664">
            <v>14.781330000000001</v>
          </cell>
          <cell r="K664">
            <v>11.270810000000001</v>
          </cell>
          <cell r="L664">
            <v>10.658580000000001</v>
          </cell>
          <cell r="M664">
            <v>14.93378</v>
          </cell>
          <cell r="N664">
            <v>15.144740000000001</v>
          </cell>
          <cell r="O664">
            <v>14.37467</v>
          </cell>
        </row>
        <row r="665">
          <cell r="A665" t="str">
            <v xml:space="preserve">    MARTINS CREEK 1-2</v>
          </cell>
          <cell r="C665">
            <v>15.722</v>
          </cell>
          <cell r="D665">
            <v>15.68322</v>
          </cell>
          <cell r="E665">
            <v>16.052160000000001</v>
          </cell>
          <cell r="F665">
            <v>15.92895</v>
          </cell>
          <cell r="G665">
            <v>16.1309</v>
          </cell>
          <cell r="H665">
            <v>15.835750000000001</v>
          </cell>
          <cell r="I665">
            <v>15.985200000000001</v>
          </cell>
          <cell r="J665">
            <v>15.77998</v>
          </cell>
          <cell r="K665">
            <v>13.682460000000001</v>
          </cell>
          <cell r="L665">
            <v>15.45926</v>
          </cell>
          <cell r="M665">
            <v>16.301200000000001</v>
          </cell>
          <cell r="N665">
            <v>16.08766</v>
          </cell>
          <cell r="O665">
            <v>15.795500000000001</v>
          </cell>
        </row>
        <row r="666">
          <cell r="A666" t="str">
            <v xml:space="preserve">    SUNBURY STATION</v>
          </cell>
          <cell r="C666">
            <v>0</v>
          </cell>
          <cell r="D666">
            <v>0</v>
          </cell>
          <cell r="E666">
            <v>0</v>
          </cell>
          <cell r="F666">
            <v>0</v>
          </cell>
          <cell r="G666">
            <v>0</v>
          </cell>
          <cell r="H666">
            <v>0</v>
          </cell>
          <cell r="I666">
            <v>0</v>
          </cell>
          <cell r="J666">
            <v>0</v>
          </cell>
          <cell r="K666">
            <v>0</v>
          </cell>
          <cell r="L666">
            <v>0</v>
          </cell>
          <cell r="M666">
            <v>0</v>
          </cell>
          <cell r="N666">
            <v>0</v>
          </cell>
          <cell r="O666">
            <v>0</v>
          </cell>
        </row>
        <row r="667">
          <cell r="A667" t="str">
            <v xml:space="preserve">    HOLTWOOD STATION</v>
          </cell>
          <cell r="C667">
            <v>0</v>
          </cell>
          <cell r="D667">
            <v>0</v>
          </cell>
          <cell r="E667">
            <v>0</v>
          </cell>
          <cell r="F667">
            <v>0</v>
          </cell>
          <cell r="G667">
            <v>0</v>
          </cell>
          <cell r="H667">
            <v>0</v>
          </cell>
          <cell r="I667">
            <v>0</v>
          </cell>
          <cell r="J667">
            <v>0</v>
          </cell>
          <cell r="K667">
            <v>0</v>
          </cell>
          <cell r="L667">
            <v>0</v>
          </cell>
          <cell r="M667">
            <v>0</v>
          </cell>
          <cell r="N667">
            <v>0</v>
          </cell>
          <cell r="O667">
            <v>0</v>
          </cell>
        </row>
        <row r="668">
          <cell r="A668" t="str">
            <v xml:space="preserve">    KEYSTONE STATION</v>
          </cell>
          <cell r="C668">
            <v>9.8110700000000008</v>
          </cell>
          <cell r="D668">
            <v>9.8308499999999999</v>
          </cell>
          <cell r="E668">
            <v>9.4387500000000006</v>
          </cell>
          <cell r="F668">
            <v>11.114140000000001</v>
          </cell>
          <cell r="G668">
            <v>19.26435</v>
          </cell>
          <cell r="H668">
            <v>8.5437200000000004</v>
          </cell>
          <cell r="I668">
            <v>9.0522799999999997</v>
          </cell>
          <cell r="J668">
            <v>10.73733</v>
          </cell>
          <cell r="K668">
            <v>10.334860000000001</v>
          </cell>
          <cell r="L668">
            <v>10.397790000000001</v>
          </cell>
          <cell r="M668">
            <v>10.02957</v>
          </cell>
          <cell r="N668">
            <v>9.5515699999999999</v>
          </cell>
          <cell r="O668">
            <v>10.29857</v>
          </cell>
        </row>
        <row r="669">
          <cell r="A669" t="str">
            <v xml:space="preserve">    CONEMAUGH STATION</v>
          </cell>
          <cell r="C669">
            <v>11.05373</v>
          </cell>
          <cell r="D669">
            <v>12.093999999999999</v>
          </cell>
          <cell r="E669">
            <v>11.177149999999999</v>
          </cell>
          <cell r="F669">
            <v>9.9148899999999998</v>
          </cell>
          <cell r="G669">
            <v>10.0686</v>
          </cell>
          <cell r="H669">
            <v>11.201409999999999</v>
          </cell>
          <cell r="I669">
            <v>10.31317</v>
          </cell>
          <cell r="J669">
            <v>10.314019999999999</v>
          </cell>
          <cell r="K669">
            <v>16.79993</v>
          </cell>
          <cell r="L669">
            <v>16.18515</v>
          </cell>
          <cell r="M669">
            <v>10.83203</v>
          </cell>
          <cell r="N669">
            <v>9.0416699999999999</v>
          </cell>
          <cell r="O669">
            <v>11.23142</v>
          </cell>
        </row>
        <row r="670">
          <cell r="A670" t="str">
            <v xml:space="preserve">    MONTOUR STATION</v>
          </cell>
          <cell r="C670">
            <v>13.14002</v>
          </cell>
          <cell r="D670">
            <v>12.967280000000001</v>
          </cell>
          <cell r="E670">
            <v>12.214779999999999</v>
          </cell>
          <cell r="F670">
            <v>12.83409</v>
          </cell>
          <cell r="G670">
            <v>14.83597</v>
          </cell>
          <cell r="H670">
            <v>13.003920000000001</v>
          </cell>
          <cell r="I670">
            <v>12.75163</v>
          </cell>
          <cell r="J670">
            <v>12.66264</v>
          </cell>
          <cell r="K670">
            <v>12.72326</v>
          </cell>
          <cell r="L670">
            <v>12.918150000000001</v>
          </cell>
          <cell r="M670">
            <v>12.85271</v>
          </cell>
          <cell r="N670">
            <v>12.97015</v>
          </cell>
          <cell r="O670">
            <v>12.93816</v>
          </cell>
        </row>
        <row r="671">
          <cell r="C671" t="str">
            <v xml:space="preserve"> ========</v>
          </cell>
          <cell r="D671" t="str">
            <v xml:space="preserve"> ========</v>
          </cell>
          <cell r="E671" t="str">
            <v xml:space="preserve"> ========</v>
          </cell>
          <cell r="F671" t="str">
            <v xml:space="preserve"> ========</v>
          </cell>
          <cell r="G671" t="str">
            <v xml:space="preserve"> ========</v>
          </cell>
          <cell r="H671" t="str">
            <v xml:space="preserve"> ========</v>
          </cell>
          <cell r="I671" t="str">
            <v xml:space="preserve"> ========</v>
          </cell>
          <cell r="J671" t="str">
            <v xml:space="preserve"> ========</v>
          </cell>
          <cell r="K671" t="str">
            <v xml:space="preserve"> ========</v>
          </cell>
          <cell r="L671" t="str">
            <v xml:space="preserve"> ========</v>
          </cell>
          <cell r="M671" t="str">
            <v xml:space="preserve"> ========</v>
          </cell>
          <cell r="N671" t="str">
            <v xml:space="preserve"> ========</v>
          </cell>
          <cell r="O671" t="str">
            <v xml:space="preserve"> ========</v>
          </cell>
        </row>
        <row r="672">
          <cell r="A672" t="str">
            <v xml:space="preserve"> AVERAGE COAL-FIRED GEN COST</v>
          </cell>
          <cell r="C672">
            <v>13.58005</v>
          </cell>
          <cell r="D672">
            <v>13.61042</v>
          </cell>
          <cell r="E672">
            <v>13.27909</v>
          </cell>
          <cell r="F672">
            <v>13.402850000000001</v>
          </cell>
          <cell r="G672">
            <v>14.577640000000001</v>
          </cell>
          <cell r="H672">
            <v>13.36754</v>
          </cell>
          <cell r="I672">
            <v>13.25836</v>
          </cell>
          <cell r="J672">
            <v>13.33403</v>
          </cell>
          <cell r="K672">
            <v>12.36313</v>
          </cell>
          <cell r="L672">
            <v>12.375679999999999</v>
          </cell>
          <cell r="M672">
            <v>13.35772</v>
          </cell>
          <cell r="N672">
            <v>13.435499999999999</v>
          </cell>
          <cell r="O672">
            <v>13.32531</v>
          </cell>
        </row>
        <row r="674">
          <cell r="A674" t="str">
            <v xml:space="preserve">    SUSQUEHANNA 1</v>
          </cell>
          <cell r="C674">
            <v>3.6198899999999998</v>
          </cell>
          <cell r="D674">
            <v>3.6198700000000001</v>
          </cell>
          <cell r="E674">
            <v>3.6198899999999998</v>
          </cell>
          <cell r="F674">
            <v>3.6198700000000001</v>
          </cell>
          <cell r="G674">
            <v>3.6200800000000002</v>
          </cell>
          <cell r="H674">
            <v>3.6198700000000001</v>
          </cell>
          <cell r="I674">
            <v>3.6198899999999998</v>
          </cell>
          <cell r="J674">
            <v>3.6198899999999998</v>
          </cell>
          <cell r="K674">
            <v>3.6198700000000001</v>
          </cell>
          <cell r="L674">
            <v>3.6198899999999998</v>
          </cell>
          <cell r="M674">
            <v>3.6198700000000001</v>
          </cell>
          <cell r="N674">
            <v>3.6198899999999998</v>
          </cell>
          <cell r="O674">
            <v>3.6200299999999999</v>
          </cell>
        </row>
        <row r="675">
          <cell r="A675" t="str">
            <v xml:space="preserve">    SUSQUEHANNA 2</v>
          </cell>
          <cell r="C675">
            <v>3.7800699999999998</v>
          </cell>
          <cell r="D675">
            <v>3.7801800000000001</v>
          </cell>
          <cell r="E675">
            <v>3.7796599999999998</v>
          </cell>
          <cell r="F675">
            <v>3.5907800000000001</v>
          </cell>
          <cell r="G675">
            <v>3.5900500000000002</v>
          </cell>
          <cell r="H675">
            <v>3.5900300000000001</v>
          </cell>
          <cell r="I675">
            <v>3.5899899999999998</v>
          </cell>
          <cell r="J675">
            <v>3.5899899999999998</v>
          </cell>
          <cell r="K675">
            <v>3.5900300000000001</v>
          </cell>
          <cell r="L675">
            <v>3.5899899999999998</v>
          </cell>
          <cell r="M675">
            <v>3.5900300000000001</v>
          </cell>
          <cell r="N675">
            <v>3.5899899999999998</v>
          </cell>
          <cell r="O675">
            <v>3.6300400000000002</v>
          </cell>
        </row>
        <row r="676">
          <cell r="C676" t="str">
            <v xml:space="preserve"> ========</v>
          </cell>
          <cell r="D676" t="str">
            <v xml:space="preserve"> ========</v>
          </cell>
          <cell r="E676" t="str">
            <v xml:space="preserve"> ========</v>
          </cell>
          <cell r="F676" t="str">
            <v xml:space="preserve"> ========</v>
          </cell>
          <cell r="G676" t="str">
            <v xml:space="preserve"> ========</v>
          </cell>
          <cell r="H676" t="str">
            <v xml:space="preserve"> ========</v>
          </cell>
          <cell r="I676" t="str">
            <v xml:space="preserve"> ========</v>
          </cell>
          <cell r="J676" t="str">
            <v xml:space="preserve"> ========</v>
          </cell>
          <cell r="K676" t="str">
            <v xml:space="preserve"> ========</v>
          </cell>
          <cell r="L676" t="str">
            <v xml:space="preserve"> ========</v>
          </cell>
          <cell r="M676" t="str">
            <v xml:space="preserve"> ========</v>
          </cell>
          <cell r="N676" t="str">
            <v xml:space="preserve"> ========</v>
          </cell>
          <cell r="O676" t="str">
            <v xml:space="preserve"> ========</v>
          </cell>
        </row>
        <row r="677">
          <cell r="A677" t="str">
            <v xml:space="preserve"> AVG NUCLEAR GEN COST(Excluding</v>
          </cell>
          <cell r="C677">
            <v>3.7000899999999999</v>
          </cell>
          <cell r="D677">
            <v>3.6995900000000002</v>
          </cell>
          <cell r="E677">
            <v>3.6515200000000001</v>
          </cell>
          <cell r="F677">
            <v>3.6183200000000002</v>
          </cell>
          <cell r="G677">
            <v>3.60168</v>
          </cell>
          <cell r="H677">
            <v>3.60487</v>
          </cell>
          <cell r="I677">
            <v>3.6047899999999999</v>
          </cell>
          <cell r="J677">
            <v>3.6047899999999999</v>
          </cell>
          <cell r="K677">
            <v>3.60487</v>
          </cell>
          <cell r="L677">
            <v>3.6047899999999999</v>
          </cell>
          <cell r="M677">
            <v>3.60487</v>
          </cell>
          <cell r="N677">
            <v>3.6047899999999999</v>
          </cell>
          <cell r="O677">
            <v>3.6247400000000001</v>
          </cell>
        </row>
        <row r="678">
          <cell r="A678" t="str">
            <v xml:space="preserve">    D&amp;D Expense)</v>
          </cell>
        </row>
        <row r="679">
          <cell r="A679" t="str">
            <v xml:space="preserve"> MARTINS CREEK 3-4(Excl Sun Oil)</v>
          </cell>
          <cell r="C679">
            <v>55.221020000000003</v>
          </cell>
          <cell r="D679">
            <v>50.928350000000002</v>
          </cell>
          <cell r="E679">
            <v>50.325299999999999</v>
          </cell>
          <cell r="F679">
            <v>48.271740000000001</v>
          </cell>
          <cell r="G679">
            <v>44.366709999999998</v>
          </cell>
          <cell r="H679">
            <v>43.411299999999997</v>
          </cell>
          <cell r="I679">
            <v>40.072119999999998</v>
          </cell>
          <cell r="J679">
            <v>39.618119999999998</v>
          </cell>
          <cell r="K679">
            <v>40.587580000000003</v>
          </cell>
          <cell r="L679">
            <v>41.003259999999997</v>
          </cell>
          <cell r="M679">
            <v>44.901820000000001</v>
          </cell>
          <cell r="N679">
            <v>44.376460000000002</v>
          </cell>
          <cell r="O679">
            <v>42.835290000000001</v>
          </cell>
        </row>
        <row r="680">
          <cell r="A680" t="str">
            <v>(Including #6 Oil and Gas)</v>
          </cell>
        </row>
        <row r="681">
          <cell r="A681" t="str">
            <v xml:space="preserve"> COMBUSTION TURBINES</v>
          </cell>
          <cell r="C681">
            <v>64.816050000000004</v>
          </cell>
          <cell r="D681">
            <v>89.778509999999997</v>
          </cell>
          <cell r="E681">
            <v>88.844319999999996</v>
          </cell>
          <cell r="F681">
            <v>92.622380000000007</v>
          </cell>
          <cell r="G681">
            <v>29.760200000000001</v>
          </cell>
          <cell r="H681">
            <v>24.246569999999998</v>
          </cell>
          <cell r="I681">
            <v>41.568109999999997</v>
          </cell>
          <cell r="J681">
            <v>78.268299999999996</v>
          </cell>
          <cell r="K681">
            <v>43.312609999999999</v>
          </cell>
          <cell r="L681">
            <v>49.338380000000001</v>
          </cell>
          <cell r="M681">
            <v>49.984749999999998</v>
          </cell>
          <cell r="N681">
            <v>78.934569999999994</v>
          </cell>
          <cell r="O681">
            <v>52.056910000000002</v>
          </cell>
        </row>
        <row r="683">
          <cell r="A683" t="str">
            <v xml:space="preserve"> DIESELS</v>
          </cell>
          <cell r="C683">
            <v>58.936430000000001</v>
          </cell>
          <cell r="D683">
            <v>58.850349999999999</v>
          </cell>
          <cell r="E683">
            <v>56.676549999999999</v>
          </cell>
          <cell r="F683">
            <v>53.547049999999999</v>
          </cell>
          <cell r="G683">
            <v>51.939819999999997</v>
          </cell>
          <cell r="H683">
            <v>49.292340000000003</v>
          </cell>
          <cell r="I683">
            <v>50.658929999999998</v>
          </cell>
          <cell r="J683">
            <v>51.02908</v>
          </cell>
          <cell r="K683">
            <v>51.764780000000002</v>
          </cell>
          <cell r="L683">
            <v>53.691490000000002</v>
          </cell>
          <cell r="M683">
            <v>56.08381</v>
          </cell>
          <cell r="N683">
            <v>56.71031</v>
          </cell>
          <cell r="O683">
            <v>53.785679999999999</v>
          </cell>
        </row>
        <row r="684">
          <cell r="C684" t="str">
            <v xml:space="preserve"> ========</v>
          </cell>
          <cell r="D684" t="str">
            <v xml:space="preserve"> ========</v>
          </cell>
          <cell r="E684" t="str">
            <v xml:space="preserve"> ========</v>
          </cell>
          <cell r="F684" t="str">
            <v xml:space="preserve"> ========</v>
          </cell>
          <cell r="G684" t="str">
            <v xml:space="preserve"> ========</v>
          </cell>
          <cell r="H684" t="str">
            <v xml:space="preserve"> ========</v>
          </cell>
          <cell r="I684" t="str">
            <v xml:space="preserve"> ========</v>
          </cell>
          <cell r="J684" t="str">
            <v xml:space="preserve"> ========</v>
          </cell>
          <cell r="K684" t="str">
            <v xml:space="preserve"> ========</v>
          </cell>
          <cell r="L684" t="str">
            <v xml:space="preserve"> ========</v>
          </cell>
          <cell r="M684" t="str">
            <v xml:space="preserve"> ========</v>
          </cell>
          <cell r="N684" t="str">
            <v xml:space="preserve"> ========</v>
          </cell>
          <cell r="O684" t="str">
            <v xml:space="preserve"> ========</v>
          </cell>
        </row>
        <row r="685">
          <cell r="A685" t="str">
            <v xml:space="preserve"> AVERAGE COST OF GENERATION</v>
          </cell>
          <cell r="C685">
            <v>10.76549</v>
          </cell>
          <cell r="D685">
            <v>10.88321</v>
          </cell>
          <cell r="E685">
            <v>10.734249999999999</v>
          </cell>
          <cell r="F685">
            <v>10.350479999999999</v>
          </cell>
          <cell r="G685">
            <v>10.50874</v>
          </cell>
          <cell r="H685">
            <v>11.714270000000001</v>
          </cell>
          <cell r="I685">
            <v>12.515499999999999</v>
          </cell>
          <cell r="J685">
            <v>12.498900000000001</v>
          </cell>
          <cell r="K685">
            <v>9.8023299999999995</v>
          </cell>
          <cell r="L685">
            <v>8.5346700000000002</v>
          </cell>
          <cell r="M685">
            <v>9.0853599999999997</v>
          </cell>
          <cell r="N685">
            <v>10.05878</v>
          </cell>
          <cell r="O685">
            <v>10.741720000000001</v>
          </cell>
        </row>
        <row r="686">
          <cell r="A686" t="str">
            <v xml:space="preserve">  (Excl. Sun Oil Adj and</v>
          </cell>
        </row>
        <row r="687">
          <cell r="A687" t="str">
            <v xml:space="preserve">      Nucl. D&amp;D Expense)</v>
          </cell>
        </row>
        <row r="689">
          <cell r="F689" t="str">
            <v xml:space="preserve">                         PJM INTERCHANGE PAYMENTS &amp; REVENUES</v>
          </cell>
          <cell r="L689" t="str">
            <v>CASE:2001 FORECAST</v>
          </cell>
          <cell r="P689" t="str">
            <v>13</v>
          </cell>
        </row>
        <row r="690">
          <cell r="F690" t="str">
            <v xml:space="preserve">                    </v>
          </cell>
          <cell r="L690">
            <v>36851</v>
          </cell>
        </row>
        <row r="692">
          <cell r="A692" t="str">
            <v>PJM INTERCHANGE</v>
          </cell>
          <cell r="C692" t="str">
            <v>JANUARY</v>
          </cell>
          <cell r="D692" t="str">
            <v>FEBRUARY</v>
          </cell>
          <cell r="E692" t="str">
            <v>MARCH</v>
          </cell>
          <cell r="F692" t="str">
            <v>APRIL</v>
          </cell>
          <cell r="G692" t="str">
            <v>MAY</v>
          </cell>
          <cell r="H692" t="str">
            <v>JUNE</v>
          </cell>
          <cell r="I692" t="str">
            <v>JULY</v>
          </cell>
          <cell r="J692" t="str">
            <v>AUGUST</v>
          </cell>
          <cell r="K692" t="str">
            <v>SEPTEMBER</v>
          </cell>
          <cell r="L692" t="str">
            <v>OCTOBER</v>
          </cell>
          <cell r="M692" t="str">
            <v>NOVEMBER</v>
          </cell>
          <cell r="N692" t="str">
            <v>DECEMBER</v>
          </cell>
          <cell r="O692" t="str">
            <v>TOTAL</v>
          </cell>
        </row>
        <row r="694">
          <cell r="A694" t="str">
            <v xml:space="preserve">  PJM PURCHASES</v>
          </cell>
          <cell r="C694" t="str">
            <v>PJM purchase rate comes from worksheet "twoparty by region."</v>
          </cell>
        </row>
        <row r="696">
          <cell r="A696" t="str">
            <v xml:space="preserve">    Purchases (GWH)</v>
          </cell>
          <cell r="C696">
            <v>0</v>
          </cell>
          <cell r="D696">
            <v>0</v>
          </cell>
          <cell r="E696">
            <v>0</v>
          </cell>
          <cell r="F696">
            <v>0</v>
          </cell>
          <cell r="G696">
            <v>0</v>
          </cell>
          <cell r="H696">
            <v>0</v>
          </cell>
          <cell r="I696">
            <v>0</v>
          </cell>
          <cell r="J696">
            <v>0</v>
          </cell>
          <cell r="K696">
            <v>0</v>
          </cell>
          <cell r="L696">
            <v>0</v>
          </cell>
          <cell r="M696">
            <v>0</v>
          </cell>
          <cell r="N696">
            <v>0</v>
          </cell>
          <cell r="O696">
            <v>0</v>
          </cell>
        </row>
        <row r="697">
          <cell r="A697" t="str">
            <v xml:space="preserve">    Average Rate (Mills/KWH)</v>
          </cell>
          <cell r="C697">
            <v>0</v>
          </cell>
          <cell r="D697">
            <v>0</v>
          </cell>
          <cell r="E697">
            <v>0</v>
          </cell>
          <cell r="F697">
            <v>0</v>
          </cell>
          <cell r="G697">
            <v>0</v>
          </cell>
          <cell r="H697">
            <v>0</v>
          </cell>
          <cell r="I697">
            <v>0</v>
          </cell>
          <cell r="J697">
            <v>0</v>
          </cell>
          <cell r="K697">
            <v>0</v>
          </cell>
          <cell r="L697">
            <v>0</v>
          </cell>
          <cell r="M697">
            <v>0</v>
          </cell>
          <cell r="N697">
            <v>0</v>
          </cell>
          <cell r="O697">
            <v>0</v>
          </cell>
        </row>
        <row r="698">
          <cell r="A698" t="str">
            <v xml:space="preserve">    Payments ($1000)</v>
          </cell>
          <cell r="C698">
            <v>0</v>
          </cell>
          <cell r="D698">
            <v>0</v>
          </cell>
          <cell r="E698">
            <v>0</v>
          </cell>
          <cell r="F698">
            <v>0</v>
          </cell>
          <cell r="G698">
            <v>0</v>
          </cell>
          <cell r="H698">
            <v>0</v>
          </cell>
          <cell r="I698">
            <v>0</v>
          </cell>
          <cell r="J698">
            <v>0</v>
          </cell>
          <cell r="K698">
            <v>0</v>
          </cell>
          <cell r="L698">
            <v>0</v>
          </cell>
          <cell r="M698">
            <v>0</v>
          </cell>
          <cell r="N698">
            <v>0</v>
          </cell>
          <cell r="O698">
            <v>0</v>
          </cell>
        </row>
        <row r="700">
          <cell r="A700" t="str">
            <v xml:space="preserve">  PJM INTERCHANGE</v>
          </cell>
          <cell r="C700" t="str">
            <v>PJM interchange rate comes from worksheet "twoparty by region."</v>
          </cell>
        </row>
        <row r="702">
          <cell r="A702" t="str">
            <v xml:space="preserve">    Sales (GWH)</v>
          </cell>
          <cell r="C702">
            <v>883.36962882003309</v>
          </cell>
          <cell r="D702">
            <v>835.9112187694459</v>
          </cell>
          <cell r="E702">
            <v>421.42179687666521</v>
          </cell>
          <cell r="F702">
            <v>0.60756944333479623</v>
          </cell>
          <cell r="G702">
            <v>507.32164569201177</v>
          </cell>
          <cell r="H702">
            <v>1564.4326605833003</v>
          </cell>
          <cell r="I702">
            <v>1618.9069131797551</v>
          </cell>
          <cell r="J702">
            <v>1625.99480175998</v>
          </cell>
          <cell r="K702">
            <v>1005.9915672409397</v>
          </cell>
          <cell r="L702">
            <v>855.98608743401974</v>
          </cell>
          <cell r="M702">
            <v>677.09494464560021</v>
          </cell>
          <cell r="N702">
            <v>844.79549705936051</v>
          </cell>
          <cell r="O702">
            <v>10842</v>
          </cell>
        </row>
        <row r="703">
          <cell r="A703" t="str">
            <v xml:space="preserve">    Average Rate (Mills/KWH)</v>
          </cell>
          <cell r="C703">
            <v>27.450000000000003</v>
          </cell>
          <cell r="D703">
            <v>27.45</v>
          </cell>
          <cell r="E703">
            <v>22.8</v>
          </cell>
          <cell r="F703">
            <v>21.15</v>
          </cell>
          <cell r="G703">
            <v>26.999999999999996</v>
          </cell>
          <cell r="H703">
            <v>30.9</v>
          </cell>
          <cell r="I703">
            <v>40.349999999999994</v>
          </cell>
          <cell r="J703">
            <v>40.35</v>
          </cell>
          <cell r="K703">
            <v>27.65</v>
          </cell>
          <cell r="L703">
            <v>21.799999999999997</v>
          </cell>
          <cell r="M703">
            <v>22.15</v>
          </cell>
          <cell r="N703">
            <v>23.150000000000002</v>
          </cell>
          <cell r="O703">
            <v>30.51</v>
          </cell>
        </row>
        <row r="704">
          <cell r="A704" t="str">
            <v xml:space="preserve">    Net Payments ($1000)</v>
          </cell>
          <cell r="C704">
            <v>24248.5</v>
          </cell>
          <cell r="D704">
            <v>22945.8</v>
          </cell>
          <cell r="E704">
            <v>9608.4</v>
          </cell>
          <cell r="F704">
            <v>12.9</v>
          </cell>
          <cell r="G704">
            <v>13697.7</v>
          </cell>
          <cell r="H704">
            <v>48341</v>
          </cell>
          <cell r="I704">
            <v>65322.9</v>
          </cell>
          <cell r="J704">
            <v>65608.899999999994</v>
          </cell>
          <cell r="K704">
            <v>27815.7</v>
          </cell>
          <cell r="L704">
            <v>18660.5</v>
          </cell>
          <cell r="M704">
            <v>14997.7</v>
          </cell>
          <cell r="N704">
            <v>19557</v>
          </cell>
          <cell r="O704">
            <v>330817</v>
          </cell>
        </row>
        <row r="705">
          <cell r="A705" t="str">
            <v xml:space="preserve">    Misc. Adjustments ($1000)</v>
          </cell>
          <cell r="C705">
            <v>0</v>
          </cell>
          <cell r="D705">
            <v>0</v>
          </cell>
          <cell r="E705">
            <v>0</v>
          </cell>
          <cell r="F705">
            <v>0</v>
          </cell>
          <cell r="G705">
            <v>0</v>
          </cell>
          <cell r="H705">
            <v>0</v>
          </cell>
          <cell r="I705">
            <v>0</v>
          </cell>
          <cell r="J705">
            <v>0</v>
          </cell>
          <cell r="K705">
            <v>0</v>
          </cell>
          <cell r="L705">
            <v>0</v>
          </cell>
          <cell r="M705">
            <v>0</v>
          </cell>
          <cell r="N705">
            <v>0</v>
          </cell>
          <cell r="O705">
            <v>0</v>
          </cell>
        </row>
        <row r="706">
          <cell r="A706" t="str">
            <v xml:space="preserve">    Total Payments ($1000)</v>
          </cell>
          <cell r="C706">
            <v>24248.5</v>
          </cell>
          <cell r="D706">
            <v>22945.8</v>
          </cell>
          <cell r="E706">
            <v>9608.4</v>
          </cell>
          <cell r="F706">
            <v>12.9</v>
          </cell>
          <cell r="G706">
            <v>13697.7</v>
          </cell>
          <cell r="H706">
            <v>48341</v>
          </cell>
          <cell r="I706">
            <v>65322.9</v>
          </cell>
          <cell r="J706">
            <v>65608.899999999994</v>
          </cell>
          <cell r="K706">
            <v>27815.7</v>
          </cell>
          <cell r="L706">
            <v>18660.5</v>
          </cell>
          <cell r="M706">
            <v>14997.7</v>
          </cell>
          <cell r="N706">
            <v>19557</v>
          </cell>
          <cell r="O706">
            <v>330817</v>
          </cell>
        </row>
        <row r="707">
          <cell r="A707" t="str">
            <v xml:space="preserve">    Final Billing Rate (Mills/KWH)</v>
          </cell>
          <cell r="C707">
            <v>27.450003865188414</v>
          </cell>
          <cell r="D707">
            <v>27.450043988257896</v>
          </cell>
          <cell r="E707">
            <v>22.799959193407446</v>
          </cell>
          <cell r="F707">
            <v>21.23179140030858</v>
          </cell>
          <cell r="G707">
            <v>27.000030151119141</v>
          </cell>
          <cell r="H707">
            <v>30.900019482446638</v>
          </cell>
          <cell r="I707">
            <v>40.35000348982193</v>
          </cell>
          <cell r="J707">
            <v>40.35000574754897</v>
          </cell>
          <cell r="K707">
            <v>27.65003269340297</v>
          </cell>
          <cell r="L707">
            <v>21.800003593444309</v>
          </cell>
          <cell r="M707">
            <v>22.15006905176244</v>
          </cell>
          <cell r="N707">
            <v>23.149981074207826</v>
          </cell>
          <cell r="O707">
            <v>30.512543782962052</v>
          </cell>
        </row>
        <row r="710">
          <cell r="F710" t="str">
            <v xml:space="preserve">                      TWO-PARTY ENERGY SALES  </v>
          </cell>
          <cell r="L710" t="str">
            <v>CASE:2001 FORECAST</v>
          </cell>
          <cell r="P710" t="str">
            <v>14</v>
          </cell>
        </row>
        <row r="712">
          <cell r="L712">
            <v>36851</v>
          </cell>
        </row>
        <row r="714">
          <cell r="C714" t="str">
            <v>JANUARY</v>
          </cell>
          <cell r="D714" t="str">
            <v>FEBRUARY</v>
          </cell>
          <cell r="E714" t="str">
            <v>MARCH</v>
          </cell>
          <cell r="F714" t="str">
            <v>APRIL</v>
          </cell>
          <cell r="G714" t="str">
            <v>MAY</v>
          </cell>
          <cell r="H714" t="str">
            <v>JUNE</v>
          </cell>
          <cell r="I714" t="str">
            <v>JULY</v>
          </cell>
          <cell r="J714" t="str">
            <v>AUGUST</v>
          </cell>
          <cell r="K714" t="str">
            <v>SEPTEMBER</v>
          </cell>
          <cell r="L714" t="str">
            <v>OCTOBER</v>
          </cell>
          <cell r="M714" t="str">
            <v>NOVEMBER</v>
          </cell>
          <cell r="N714" t="str">
            <v>DECEMBER</v>
          </cell>
          <cell r="O714" t="str">
            <v>TOTAL</v>
          </cell>
        </row>
        <row r="715">
          <cell r="A715" t="str">
            <v xml:space="preserve">  Unloaded Sales (Including JCP&amp;L)</v>
          </cell>
        </row>
        <row r="716">
          <cell r="A716" t="str">
            <v>====================================</v>
          </cell>
        </row>
        <row r="717">
          <cell r="A717" t="str">
            <v>Billing</v>
          </cell>
        </row>
        <row r="719">
          <cell r="A719" t="str">
            <v xml:space="preserve">  Total Energy Sold (GWH)</v>
          </cell>
          <cell r="C719">
            <v>0</v>
          </cell>
          <cell r="D719">
            <v>0</v>
          </cell>
          <cell r="E719">
            <v>0</v>
          </cell>
          <cell r="F719">
            <v>0</v>
          </cell>
          <cell r="G719">
            <v>0</v>
          </cell>
          <cell r="H719">
            <v>0</v>
          </cell>
          <cell r="I719">
            <v>0</v>
          </cell>
          <cell r="J719">
            <v>0</v>
          </cell>
          <cell r="K719">
            <v>0</v>
          </cell>
          <cell r="L719">
            <v>0</v>
          </cell>
          <cell r="M719">
            <v>0</v>
          </cell>
          <cell r="N719">
            <v>0</v>
          </cell>
          <cell r="O719">
            <v>0</v>
          </cell>
        </row>
        <row r="720">
          <cell r="A720" t="str">
            <v xml:space="preserve">  Total Revenue ($1000)</v>
          </cell>
          <cell r="C720">
            <v>0</v>
          </cell>
          <cell r="D720">
            <v>0</v>
          </cell>
          <cell r="E720">
            <v>0</v>
          </cell>
          <cell r="F720">
            <v>0</v>
          </cell>
          <cell r="G720">
            <v>0</v>
          </cell>
          <cell r="H720">
            <v>0</v>
          </cell>
          <cell r="I720">
            <v>0</v>
          </cell>
          <cell r="J720">
            <v>0</v>
          </cell>
          <cell r="K720">
            <v>0</v>
          </cell>
          <cell r="L720">
            <v>0</v>
          </cell>
          <cell r="M720">
            <v>0</v>
          </cell>
          <cell r="N720">
            <v>0</v>
          </cell>
          <cell r="O720">
            <v>0</v>
          </cell>
        </row>
        <row r="721">
          <cell r="A721" t="str">
            <v xml:space="preserve">  Average Billing Rate (Mills/KWH)</v>
          </cell>
          <cell r="C721">
            <v>0</v>
          </cell>
          <cell r="D721">
            <v>0</v>
          </cell>
          <cell r="E721">
            <v>0</v>
          </cell>
          <cell r="F721">
            <v>0</v>
          </cell>
          <cell r="G721">
            <v>0</v>
          </cell>
          <cell r="H721">
            <v>0</v>
          </cell>
          <cell r="I721">
            <v>0</v>
          </cell>
          <cell r="J721">
            <v>0</v>
          </cell>
          <cell r="K721">
            <v>0</v>
          </cell>
          <cell r="L721">
            <v>0</v>
          </cell>
          <cell r="M721">
            <v>0</v>
          </cell>
          <cell r="N721">
            <v>0</v>
          </cell>
          <cell r="O721">
            <v>0</v>
          </cell>
        </row>
        <row r="723">
          <cell r="A723" t="str">
            <v>Cost(not including EHV$)</v>
          </cell>
          <cell r="C723" t="str">
            <v>Total cost rate comes from worksheet "twoparty by region."</v>
          </cell>
        </row>
        <row r="725">
          <cell r="A725" t="str">
            <v xml:space="preserve">  Total Cost Rate (Mills/KWH)</v>
          </cell>
          <cell r="C725">
            <v>31.070740409556421</v>
          </cell>
          <cell r="D725">
            <v>31.00848005405636</v>
          </cell>
          <cell r="E725">
            <v>26.978400637747388</v>
          </cell>
          <cell r="F725">
            <v>26.101822352543543</v>
          </cell>
          <cell r="G725">
            <v>29.054805483600788</v>
          </cell>
          <cell r="H725">
            <v>40.958116084356007</v>
          </cell>
          <cell r="I725">
            <v>64.533123331060551</v>
          </cell>
          <cell r="J725">
            <v>64.455262138947461</v>
          </cell>
          <cell r="K725">
            <v>33.004884319910779</v>
          </cell>
          <cell r="L725">
            <v>26.505019458174949</v>
          </cell>
          <cell r="M725">
            <v>26.537861062790842</v>
          </cell>
          <cell r="N725">
            <v>27.10093756558895</v>
          </cell>
          <cell r="O725">
            <v>0</v>
          </cell>
        </row>
        <row r="726">
          <cell r="A726" t="str">
            <v xml:space="preserve">  Total Cost ($1000)</v>
          </cell>
          <cell r="C726">
            <v>0</v>
          </cell>
          <cell r="D726">
            <v>0</v>
          </cell>
          <cell r="E726">
            <v>0</v>
          </cell>
          <cell r="F726">
            <v>0</v>
          </cell>
          <cell r="G726">
            <v>0</v>
          </cell>
          <cell r="H726">
            <v>0</v>
          </cell>
          <cell r="I726">
            <v>0</v>
          </cell>
          <cell r="J726">
            <v>0</v>
          </cell>
          <cell r="K726">
            <v>0</v>
          </cell>
          <cell r="L726">
            <v>0</v>
          </cell>
          <cell r="M726">
            <v>0</v>
          </cell>
          <cell r="N726">
            <v>0</v>
          </cell>
          <cell r="O726">
            <v>0</v>
          </cell>
        </row>
        <row r="728">
          <cell r="A728" t="str">
            <v>Savings(Not adj. for EHV$)</v>
          </cell>
        </row>
        <row r="729">
          <cell r="A729" t="str">
            <v xml:space="preserve">    </v>
          </cell>
        </row>
        <row r="730">
          <cell r="A730" t="str">
            <v xml:space="preserve">  Total Savings Rate (Mills/KWH)</v>
          </cell>
          <cell r="C730">
            <v>0</v>
          </cell>
          <cell r="D730">
            <v>0</v>
          </cell>
          <cell r="E730">
            <v>0</v>
          </cell>
          <cell r="F730">
            <v>0</v>
          </cell>
          <cell r="G730">
            <v>0</v>
          </cell>
          <cell r="H730">
            <v>0</v>
          </cell>
          <cell r="I730">
            <v>0</v>
          </cell>
          <cell r="J730">
            <v>0</v>
          </cell>
          <cell r="K730">
            <v>0</v>
          </cell>
          <cell r="L730">
            <v>0</v>
          </cell>
          <cell r="M730">
            <v>0</v>
          </cell>
          <cell r="N730">
            <v>0</v>
          </cell>
          <cell r="O730">
            <v>0</v>
          </cell>
        </row>
        <row r="731">
          <cell r="A731" t="str">
            <v xml:space="preserve">  Total Savings ($1000)</v>
          </cell>
          <cell r="C731">
            <v>0</v>
          </cell>
          <cell r="D731">
            <v>0</v>
          </cell>
          <cell r="E731">
            <v>0</v>
          </cell>
          <cell r="F731">
            <v>0</v>
          </cell>
          <cell r="G731">
            <v>0</v>
          </cell>
          <cell r="H731">
            <v>0</v>
          </cell>
          <cell r="I731">
            <v>0</v>
          </cell>
          <cell r="J731">
            <v>0</v>
          </cell>
          <cell r="K731">
            <v>0</v>
          </cell>
          <cell r="L731">
            <v>0</v>
          </cell>
          <cell r="M731">
            <v>0</v>
          </cell>
          <cell r="N731">
            <v>0</v>
          </cell>
          <cell r="O731">
            <v>0</v>
          </cell>
        </row>
        <row r="733">
          <cell r="A733" t="str">
            <v xml:space="preserve">  Total Savings Excl. JCP&amp;L ($1000)</v>
          </cell>
          <cell r="C733">
            <v>0</v>
          </cell>
          <cell r="D733">
            <v>0</v>
          </cell>
          <cell r="E733">
            <v>0</v>
          </cell>
          <cell r="F733">
            <v>0</v>
          </cell>
          <cell r="G733">
            <v>0</v>
          </cell>
          <cell r="H733">
            <v>0</v>
          </cell>
          <cell r="I733">
            <v>0</v>
          </cell>
          <cell r="J733">
            <v>0</v>
          </cell>
          <cell r="K733">
            <v>0</v>
          </cell>
          <cell r="L733">
            <v>0</v>
          </cell>
          <cell r="M733">
            <v>0</v>
          </cell>
          <cell r="N733">
            <v>0</v>
          </cell>
          <cell r="O733">
            <v>0</v>
          </cell>
        </row>
        <row r="734">
          <cell r="A734" t="str">
            <v xml:space="preserve">  TOTAL SAVINGS FOR PPUC CUST.</v>
          </cell>
          <cell r="B734">
            <v>1</v>
          </cell>
          <cell r="C734">
            <v>0</v>
          </cell>
          <cell r="D734">
            <v>0</v>
          </cell>
          <cell r="E734">
            <v>0</v>
          </cell>
          <cell r="F734">
            <v>0</v>
          </cell>
          <cell r="G734">
            <v>0</v>
          </cell>
          <cell r="H734">
            <v>0</v>
          </cell>
          <cell r="I734">
            <v>0</v>
          </cell>
          <cell r="J734">
            <v>0</v>
          </cell>
          <cell r="K734">
            <v>0</v>
          </cell>
          <cell r="L734">
            <v>0</v>
          </cell>
          <cell r="M734">
            <v>0</v>
          </cell>
          <cell r="N734">
            <v>0</v>
          </cell>
          <cell r="O734">
            <v>0</v>
          </cell>
        </row>
        <row r="735">
          <cell r="A735" t="str">
            <v>PL CO. ONLY COST OF UNLOADED ($1000)</v>
          </cell>
          <cell r="C735">
            <v>0</v>
          </cell>
          <cell r="D735">
            <v>0</v>
          </cell>
          <cell r="E735">
            <v>0</v>
          </cell>
          <cell r="F735">
            <v>0</v>
          </cell>
          <cell r="G735">
            <v>0</v>
          </cell>
          <cell r="H735">
            <v>0</v>
          </cell>
          <cell r="I735">
            <v>0</v>
          </cell>
          <cell r="J735">
            <v>0</v>
          </cell>
          <cell r="K735">
            <v>0</v>
          </cell>
          <cell r="L735">
            <v>0</v>
          </cell>
          <cell r="M735">
            <v>0</v>
          </cell>
          <cell r="N735">
            <v>0</v>
          </cell>
          <cell r="O735">
            <v>0</v>
          </cell>
        </row>
        <row r="737">
          <cell r="A737" t="str">
            <v xml:space="preserve">  Loaded Sales </v>
          </cell>
        </row>
        <row r="738">
          <cell r="A738" t="str">
            <v>====================================</v>
          </cell>
        </row>
        <row r="739">
          <cell r="A739" t="str">
            <v>Billing</v>
          </cell>
        </row>
        <row r="741">
          <cell r="A741" t="str">
            <v xml:space="preserve">  Total Energy Sold (GWH)</v>
          </cell>
          <cell r="C741">
            <v>2777.4303711799671</v>
          </cell>
          <cell r="D741">
            <v>2256.8887812305543</v>
          </cell>
          <cell r="E741">
            <v>2925.6782031233347</v>
          </cell>
          <cell r="F741">
            <v>2759.7924305566653</v>
          </cell>
          <cell r="G741">
            <v>3260.3783543079885</v>
          </cell>
          <cell r="H741">
            <v>4048.867339416699</v>
          </cell>
          <cell r="I741">
            <v>4931.6930868202444</v>
          </cell>
          <cell r="J741">
            <v>4779.7051982400199</v>
          </cell>
          <cell r="K741">
            <v>3448.0084327590603</v>
          </cell>
          <cell r="L741">
            <v>2647.4139125659799</v>
          </cell>
          <cell r="M741">
            <v>2066.3050553543999</v>
          </cell>
          <cell r="N741">
            <v>2937.4045029406398</v>
          </cell>
          <cell r="O741">
            <v>38840</v>
          </cell>
        </row>
        <row r="742">
          <cell r="A742" t="str">
            <v xml:space="preserve">  Total Revenue ($1000)</v>
          </cell>
          <cell r="C742">
            <v>86296.8</v>
          </cell>
          <cell r="D742">
            <v>69982.7</v>
          </cell>
          <cell r="E742">
            <v>78930.100000000006</v>
          </cell>
          <cell r="F742">
            <v>72035.600000000006</v>
          </cell>
          <cell r="G742">
            <v>94729.7</v>
          </cell>
          <cell r="H742">
            <v>165834</v>
          </cell>
          <cell r="I742">
            <v>318257.59999999998</v>
          </cell>
          <cell r="J742">
            <v>308077.2</v>
          </cell>
          <cell r="K742">
            <v>113801.1</v>
          </cell>
          <cell r="L742">
            <v>70169.8</v>
          </cell>
          <cell r="M742">
            <v>54835.3</v>
          </cell>
          <cell r="N742">
            <v>79606.399999999994</v>
          </cell>
          <cell r="O742">
            <v>1512556.3</v>
          </cell>
        </row>
        <row r="743">
          <cell r="A743" t="str">
            <v xml:space="preserve">  Average Billing Rate (Mills/KWH)</v>
          </cell>
          <cell r="C743">
            <v>31.07</v>
          </cell>
          <cell r="D743">
            <v>31.01</v>
          </cell>
          <cell r="E743">
            <v>26.98</v>
          </cell>
          <cell r="F743">
            <v>26.1</v>
          </cell>
          <cell r="G743">
            <v>29.05</v>
          </cell>
          <cell r="H743">
            <v>40.96</v>
          </cell>
          <cell r="I743">
            <v>64.53</v>
          </cell>
          <cell r="J743">
            <v>64.459999999999994</v>
          </cell>
          <cell r="K743">
            <v>33</v>
          </cell>
          <cell r="L743">
            <v>26.51</v>
          </cell>
          <cell r="M743">
            <v>26.54</v>
          </cell>
          <cell r="N743">
            <v>27.1</v>
          </cell>
          <cell r="O743">
            <v>38.94</v>
          </cell>
        </row>
        <row r="745">
          <cell r="A745" t="str">
            <v>Cost(not including EHV$)</v>
          </cell>
        </row>
        <row r="747">
          <cell r="A747" t="str">
            <v xml:space="preserve">  Total Cost Rate (Mills/KWH)</v>
          </cell>
          <cell r="C747">
            <v>31.070740409556421</v>
          </cell>
          <cell r="D747">
            <v>31.00848005405636</v>
          </cell>
          <cell r="E747">
            <v>26.978400637747388</v>
          </cell>
          <cell r="F747">
            <v>26.101822352543543</v>
          </cell>
          <cell r="G747">
            <v>29.054805483600788</v>
          </cell>
          <cell r="H747">
            <v>40.958116084356007</v>
          </cell>
          <cell r="I747">
            <v>64.533123331060551</v>
          </cell>
          <cell r="J747">
            <v>64.455262138947461</v>
          </cell>
          <cell r="K747">
            <v>33.004884319910779</v>
          </cell>
          <cell r="L747">
            <v>26.505019458174949</v>
          </cell>
          <cell r="M747">
            <v>26.537861062790842</v>
          </cell>
          <cell r="N747">
            <v>27.10093756558895</v>
          </cell>
          <cell r="O747">
            <v>38.94</v>
          </cell>
        </row>
        <row r="748">
          <cell r="A748" t="str">
            <v xml:space="preserve">  Total Cost ($1000)</v>
          </cell>
          <cell r="C748">
            <v>86296.8</v>
          </cell>
          <cell r="D748">
            <v>69982.7</v>
          </cell>
          <cell r="E748">
            <v>78930.100000000006</v>
          </cell>
          <cell r="F748">
            <v>72035.600000000006</v>
          </cell>
          <cell r="G748">
            <v>94729.7</v>
          </cell>
          <cell r="H748">
            <v>165834</v>
          </cell>
          <cell r="I748">
            <v>318257.59999999998</v>
          </cell>
          <cell r="J748">
            <v>308077.2</v>
          </cell>
          <cell r="K748">
            <v>113801.1</v>
          </cell>
          <cell r="L748">
            <v>70169.8</v>
          </cell>
          <cell r="M748">
            <v>54835.3</v>
          </cell>
          <cell r="N748">
            <v>79606.399999999994</v>
          </cell>
          <cell r="O748">
            <v>1512556.3</v>
          </cell>
        </row>
        <row r="750">
          <cell r="A750" t="str">
            <v>Savings(Not adj. for EHV$)</v>
          </cell>
        </row>
        <row r="751">
          <cell r="A751" t="str">
            <v xml:space="preserve">    </v>
          </cell>
        </row>
        <row r="752">
          <cell r="A752" t="str">
            <v xml:space="preserve">  Total Savings Rate (Mills/KWH)</v>
          </cell>
          <cell r="C752">
            <v>0</v>
          </cell>
          <cell r="D752">
            <v>0</v>
          </cell>
          <cell r="E752">
            <v>0</v>
          </cell>
          <cell r="F752">
            <v>0</v>
          </cell>
          <cell r="G752">
            <v>0</v>
          </cell>
          <cell r="H752">
            <v>0</v>
          </cell>
          <cell r="I752">
            <v>0</v>
          </cell>
          <cell r="J752">
            <v>0</v>
          </cell>
          <cell r="K752">
            <v>0</v>
          </cell>
          <cell r="L752">
            <v>0</v>
          </cell>
          <cell r="M752">
            <v>0</v>
          </cell>
          <cell r="N752">
            <v>0</v>
          </cell>
          <cell r="O752">
            <v>0</v>
          </cell>
        </row>
        <row r="753">
          <cell r="A753" t="str">
            <v xml:space="preserve">  Total Savings ($1000)</v>
          </cell>
          <cell r="C753">
            <v>0</v>
          </cell>
          <cell r="D753">
            <v>0</v>
          </cell>
          <cell r="E753">
            <v>0</v>
          </cell>
          <cell r="F753">
            <v>0</v>
          </cell>
          <cell r="G753">
            <v>0</v>
          </cell>
          <cell r="H753">
            <v>0</v>
          </cell>
          <cell r="I753">
            <v>0</v>
          </cell>
          <cell r="J753">
            <v>0</v>
          </cell>
          <cell r="K753">
            <v>0</v>
          </cell>
          <cell r="L753">
            <v>0</v>
          </cell>
          <cell r="M753">
            <v>0</v>
          </cell>
          <cell r="N753">
            <v>0</v>
          </cell>
          <cell r="O753">
            <v>0</v>
          </cell>
        </row>
        <row r="754">
          <cell r="A754" t="str">
            <v xml:space="preserve">  TOTAL SAVINGS FOR PPUC CUST.</v>
          </cell>
          <cell r="B754">
            <v>1</v>
          </cell>
          <cell r="C754">
            <v>0</v>
          </cell>
          <cell r="D754">
            <v>0</v>
          </cell>
          <cell r="E754">
            <v>0</v>
          </cell>
          <cell r="F754">
            <v>0</v>
          </cell>
          <cell r="G754">
            <v>0</v>
          </cell>
          <cell r="H754">
            <v>0</v>
          </cell>
          <cell r="I754">
            <v>0</v>
          </cell>
          <cell r="J754">
            <v>0</v>
          </cell>
          <cell r="K754">
            <v>0</v>
          </cell>
          <cell r="L754">
            <v>0</v>
          </cell>
          <cell r="M754">
            <v>0</v>
          </cell>
          <cell r="N754">
            <v>0</v>
          </cell>
          <cell r="O754">
            <v>0</v>
          </cell>
        </row>
        <row r="755">
          <cell r="A755" t="str">
            <v>---------------------------------</v>
          </cell>
          <cell r="B755" t="str">
            <v>---------------------------------</v>
          </cell>
          <cell r="C755" t="str">
            <v>---------------------------------</v>
          </cell>
          <cell r="D755" t="str">
            <v>---------------------------------</v>
          </cell>
          <cell r="E755" t="str">
            <v>---------------------------------</v>
          </cell>
          <cell r="F755" t="str">
            <v>---------------------------------</v>
          </cell>
          <cell r="G755" t="str">
            <v>---------------------------------</v>
          </cell>
          <cell r="H755" t="str">
            <v>---------------------------------</v>
          </cell>
          <cell r="I755" t="str">
            <v>---------------------------------</v>
          </cell>
          <cell r="J755" t="str">
            <v>---------------------------------</v>
          </cell>
          <cell r="K755" t="str">
            <v>---------------------------------</v>
          </cell>
          <cell r="L755" t="str">
            <v>---------------------------------</v>
          </cell>
          <cell r="M755" t="str">
            <v>---------------------------------</v>
          </cell>
          <cell r="N755" t="str">
            <v>---------------------------------</v>
          </cell>
          <cell r="O755" t="str">
            <v>-----------</v>
          </cell>
        </row>
        <row r="757">
          <cell r="F757" t="str">
            <v>TOTAL TWO-PARTY ENERGY SALES (LOADED AND UNLOADED)</v>
          </cell>
        </row>
        <row r="758">
          <cell r="A758" t="str">
            <v xml:space="preserve">  ENERGY (GWH)</v>
          </cell>
          <cell r="C758">
            <v>2777.4303711799671</v>
          </cell>
          <cell r="D758">
            <v>2256.8887812305543</v>
          </cell>
          <cell r="E758">
            <v>2925.6782031233347</v>
          </cell>
          <cell r="F758">
            <v>2759.7924305566653</v>
          </cell>
          <cell r="G758">
            <v>3260.3783543079885</v>
          </cell>
          <cell r="H758">
            <v>4048.867339416699</v>
          </cell>
          <cell r="I758">
            <v>4931.6930868202444</v>
          </cell>
          <cell r="J758">
            <v>4779.7051982400199</v>
          </cell>
          <cell r="K758">
            <v>3448.0084327590603</v>
          </cell>
          <cell r="L758">
            <v>2647.4139125659799</v>
          </cell>
          <cell r="M758">
            <v>2066.3050553543999</v>
          </cell>
          <cell r="N758">
            <v>2937.4045029406398</v>
          </cell>
          <cell r="O758">
            <v>38839.600000000006</v>
          </cell>
        </row>
        <row r="759">
          <cell r="A759" t="str">
            <v xml:space="preserve">  BILLING ($1000)</v>
          </cell>
          <cell r="C759">
            <v>86296.8</v>
          </cell>
          <cell r="D759">
            <v>69982.7</v>
          </cell>
          <cell r="E759">
            <v>78930.100000000006</v>
          </cell>
          <cell r="F759">
            <v>72035.600000000006</v>
          </cell>
          <cell r="G759">
            <v>94729.7</v>
          </cell>
          <cell r="H759">
            <v>165834</v>
          </cell>
          <cell r="I759">
            <v>318257.59999999998</v>
          </cell>
          <cell r="J759">
            <v>308077.2</v>
          </cell>
          <cell r="K759">
            <v>113801.1</v>
          </cell>
          <cell r="L759">
            <v>70169.8</v>
          </cell>
          <cell r="M759">
            <v>54835.3</v>
          </cell>
          <cell r="N759">
            <v>79606.399999999994</v>
          </cell>
          <cell r="O759">
            <v>1512556.3</v>
          </cell>
        </row>
        <row r="760">
          <cell r="A760" t="str">
            <v xml:space="preserve">  BILLING RATE (MILLS/KWH)</v>
          </cell>
          <cell r="C760">
            <v>31.07</v>
          </cell>
          <cell r="D760">
            <v>31.01</v>
          </cell>
          <cell r="E760">
            <v>26.98</v>
          </cell>
          <cell r="F760">
            <v>26.1</v>
          </cell>
          <cell r="G760">
            <v>29.05</v>
          </cell>
          <cell r="H760">
            <v>40.96</v>
          </cell>
          <cell r="I760">
            <v>64.53</v>
          </cell>
          <cell r="J760">
            <v>64.459999999999994</v>
          </cell>
          <cell r="K760">
            <v>33</v>
          </cell>
          <cell r="L760">
            <v>26.51</v>
          </cell>
          <cell r="M760">
            <v>26.54</v>
          </cell>
          <cell r="N760">
            <v>27.1</v>
          </cell>
          <cell r="O760">
            <v>38.94</v>
          </cell>
        </row>
        <row r="762">
          <cell r="A762" t="str">
            <v xml:space="preserve">  TOTAL SAVINGS INCL. JCP&amp;L($1000)</v>
          </cell>
          <cell r="C762">
            <v>0</v>
          </cell>
          <cell r="D762">
            <v>0</v>
          </cell>
          <cell r="E762">
            <v>0</v>
          </cell>
          <cell r="F762">
            <v>0</v>
          </cell>
          <cell r="G762">
            <v>0</v>
          </cell>
          <cell r="H762">
            <v>0</v>
          </cell>
          <cell r="I762">
            <v>0</v>
          </cell>
          <cell r="J762">
            <v>0</v>
          </cell>
          <cell r="K762">
            <v>0</v>
          </cell>
          <cell r="L762">
            <v>0</v>
          </cell>
          <cell r="M762">
            <v>0</v>
          </cell>
          <cell r="N762">
            <v>0</v>
          </cell>
          <cell r="O762">
            <v>0</v>
          </cell>
        </row>
        <row r="763">
          <cell r="A763" t="str">
            <v xml:space="preserve">  TOTAL SAVINGS RATE (MILLS/KWH)</v>
          </cell>
          <cell r="C763">
            <v>0</v>
          </cell>
          <cell r="D763">
            <v>0</v>
          </cell>
          <cell r="E763">
            <v>0</v>
          </cell>
          <cell r="F763">
            <v>0</v>
          </cell>
          <cell r="G763">
            <v>0</v>
          </cell>
          <cell r="H763">
            <v>0</v>
          </cell>
          <cell r="I763">
            <v>0</v>
          </cell>
          <cell r="J763">
            <v>0</v>
          </cell>
          <cell r="K763">
            <v>0</v>
          </cell>
          <cell r="L763">
            <v>0</v>
          </cell>
          <cell r="M763">
            <v>0</v>
          </cell>
          <cell r="N763">
            <v>0</v>
          </cell>
          <cell r="O763">
            <v>0</v>
          </cell>
        </row>
        <row r="765">
          <cell r="A765" t="str">
            <v xml:space="preserve">  TOTAL SAVINGS EXCL JCP&amp;L($1000)</v>
          </cell>
          <cell r="C765">
            <v>0</v>
          </cell>
          <cell r="D765">
            <v>0</v>
          </cell>
          <cell r="E765">
            <v>0</v>
          </cell>
          <cell r="F765">
            <v>0</v>
          </cell>
          <cell r="G765">
            <v>0</v>
          </cell>
          <cell r="H765">
            <v>0</v>
          </cell>
          <cell r="I765">
            <v>0</v>
          </cell>
          <cell r="J765">
            <v>0</v>
          </cell>
          <cell r="K765">
            <v>0</v>
          </cell>
          <cell r="L765">
            <v>0</v>
          </cell>
          <cell r="M765">
            <v>0</v>
          </cell>
          <cell r="N765">
            <v>0</v>
          </cell>
          <cell r="O765">
            <v>0</v>
          </cell>
        </row>
        <row r="766">
          <cell r="A766" t="str">
            <v xml:space="preserve">  TOTAL SAVINGS FOR PPUC CUST.</v>
          </cell>
          <cell r="C766">
            <v>0</v>
          </cell>
          <cell r="D766">
            <v>0</v>
          </cell>
          <cell r="E766">
            <v>0</v>
          </cell>
          <cell r="F766">
            <v>0</v>
          </cell>
          <cell r="G766">
            <v>0</v>
          </cell>
          <cell r="H766">
            <v>0</v>
          </cell>
          <cell r="I766">
            <v>0</v>
          </cell>
          <cell r="J766">
            <v>0</v>
          </cell>
          <cell r="K766">
            <v>0</v>
          </cell>
          <cell r="L766">
            <v>0</v>
          </cell>
          <cell r="M766">
            <v>0</v>
          </cell>
          <cell r="N766">
            <v>0</v>
          </cell>
          <cell r="O766">
            <v>0</v>
          </cell>
        </row>
        <row r="767">
          <cell r="A767" t="str">
            <v>---------------------------------</v>
          </cell>
          <cell r="B767" t="str">
            <v>---------------------------------</v>
          </cell>
          <cell r="C767" t="str">
            <v>---------------------------------</v>
          </cell>
          <cell r="D767" t="str">
            <v>---------------------------------</v>
          </cell>
          <cell r="E767" t="str">
            <v>---------------------------------</v>
          </cell>
          <cell r="F767" t="str">
            <v>---------------------------------</v>
          </cell>
          <cell r="G767" t="str">
            <v>---------------------------------</v>
          </cell>
          <cell r="H767" t="str">
            <v>---------------------------------</v>
          </cell>
          <cell r="I767" t="str">
            <v>---------------------------------</v>
          </cell>
          <cell r="J767" t="str">
            <v>---------------------------------</v>
          </cell>
          <cell r="K767" t="str">
            <v>---------------------------------</v>
          </cell>
          <cell r="L767" t="str">
            <v>---------------------------------</v>
          </cell>
          <cell r="M767" t="str">
            <v>---------------------------------</v>
          </cell>
          <cell r="N767" t="str">
            <v>---------------------------------</v>
          </cell>
          <cell r="O767" t="str">
            <v>-----------</v>
          </cell>
        </row>
        <row r="768">
          <cell r="A768" t="str">
            <v xml:space="preserve">EHV CHARGES </v>
          </cell>
        </row>
        <row r="769">
          <cell r="A769" t="str">
            <v xml:space="preserve"> EHV Charge-Unloaded Sales ($0.60/MWH)</v>
          </cell>
        </row>
        <row r="770">
          <cell r="A770" t="str">
            <v xml:space="preserve">    PP&amp;L Share</v>
          </cell>
          <cell r="C770">
            <v>0</v>
          </cell>
          <cell r="D770">
            <v>0</v>
          </cell>
          <cell r="E770">
            <v>0</v>
          </cell>
          <cell r="F770">
            <v>0</v>
          </cell>
          <cell r="G770">
            <v>0</v>
          </cell>
          <cell r="H770">
            <v>0</v>
          </cell>
          <cell r="I770">
            <v>0</v>
          </cell>
          <cell r="J770">
            <v>0</v>
          </cell>
          <cell r="K770">
            <v>0</v>
          </cell>
          <cell r="L770">
            <v>0</v>
          </cell>
          <cell r="M770">
            <v>0</v>
          </cell>
          <cell r="N770">
            <v>0</v>
          </cell>
          <cell r="O770">
            <v>0</v>
          </cell>
        </row>
        <row r="771">
          <cell r="A771" t="str">
            <v xml:space="preserve">    JCP&amp;L Share</v>
          </cell>
          <cell r="C771">
            <v>0</v>
          </cell>
          <cell r="D771">
            <v>0</v>
          </cell>
          <cell r="E771">
            <v>0</v>
          </cell>
          <cell r="F771">
            <v>0</v>
          </cell>
          <cell r="G771">
            <v>0</v>
          </cell>
          <cell r="H771">
            <v>0</v>
          </cell>
          <cell r="I771">
            <v>0</v>
          </cell>
          <cell r="J771">
            <v>0</v>
          </cell>
          <cell r="K771">
            <v>0</v>
          </cell>
          <cell r="L771">
            <v>0</v>
          </cell>
          <cell r="M771">
            <v>0</v>
          </cell>
          <cell r="N771">
            <v>0</v>
          </cell>
          <cell r="O771">
            <v>0</v>
          </cell>
        </row>
        <row r="772">
          <cell r="A772" t="str">
            <v xml:space="preserve">  Total EHV-Unloaded Sales</v>
          </cell>
          <cell r="C772">
            <v>0</v>
          </cell>
          <cell r="D772">
            <v>0</v>
          </cell>
          <cell r="E772">
            <v>0</v>
          </cell>
          <cell r="F772">
            <v>0</v>
          </cell>
          <cell r="G772">
            <v>0</v>
          </cell>
          <cell r="H772">
            <v>0</v>
          </cell>
          <cell r="I772">
            <v>0</v>
          </cell>
          <cell r="J772">
            <v>0</v>
          </cell>
          <cell r="K772">
            <v>0</v>
          </cell>
          <cell r="L772">
            <v>0</v>
          </cell>
          <cell r="M772">
            <v>0</v>
          </cell>
          <cell r="N772">
            <v>0</v>
          </cell>
          <cell r="O772">
            <v>0</v>
          </cell>
        </row>
        <row r="774">
          <cell r="A774" t="str">
            <v xml:space="preserve"> EHV Charge-Loaded Sales ($0.60/MWH)</v>
          </cell>
        </row>
        <row r="775">
          <cell r="A775" t="str">
            <v xml:space="preserve">    PP&amp;L Only</v>
          </cell>
          <cell r="C775">
            <v>1666.4582227079802</v>
          </cell>
          <cell r="D775">
            <v>1354.1332687383326</v>
          </cell>
          <cell r="E775">
            <v>1755.4069218740008</v>
          </cell>
          <cell r="F775">
            <v>1655.8754583339992</v>
          </cell>
          <cell r="G775">
            <v>1956.2270125847931</v>
          </cell>
          <cell r="H775">
            <v>2429.3204036500192</v>
          </cell>
          <cell r="I775">
            <v>2959.0158520921464</v>
          </cell>
          <cell r="J775">
            <v>2867.8231189440116</v>
          </cell>
          <cell r="K775">
            <v>2068.8050596554363</v>
          </cell>
          <cell r="L775">
            <v>1588.448347539588</v>
          </cell>
          <cell r="M775">
            <v>1239.7830332126398</v>
          </cell>
          <cell r="N775">
            <v>1762.4427017643839</v>
          </cell>
          <cell r="O775">
            <v>23303.600000000002</v>
          </cell>
        </row>
        <row r="777">
          <cell r="A777" t="str">
            <v>TOTAL EHV CHARGES(Loaded and Unloaded)</v>
          </cell>
          <cell r="C777">
            <v>1666.4582227079802</v>
          </cell>
          <cell r="D777">
            <v>1354.1332687383326</v>
          </cell>
          <cell r="E777">
            <v>1755.4069218740008</v>
          </cell>
          <cell r="F777">
            <v>1655.8754583339992</v>
          </cell>
          <cell r="G777">
            <v>1956.2270125847931</v>
          </cell>
          <cell r="H777">
            <v>2429.3204036500192</v>
          </cell>
          <cell r="I777">
            <v>2959.0158520921464</v>
          </cell>
          <cell r="J777">
            <v>2867.8231189440116</v>
          </cell>
          <cell r="K777">
            <v>2068.8050596554363</v>
          </cell>
          <cell r="L777">
            <v>1588.448347539588</v>
          </cell>
          <cell r="M777">
            <v>1239.7830332126398</v>
          </cell>
          <cell r="N777">
            <v>1762.4427017643839</v>
          </cell>
          <cell r="O777">
            <v>23303.600000000002</v>
          </cell>
        </row>
        <row r="778">
          <cell r="A778" t="str">
            <v xml:space="preserve">    PP&amp;L Share</v>
          </cell>
          <cell r="C778">
            <v>1666.4582227079802</v>
          </cell>
          <cell r="D778">
            <v>1354.1332687383326</v>
          </cell>
          <cell r="E778">
            <v>1755.4069218740008</v>
          </cell>
          <cell r="F778">
            <v>1655.8754583339992</v>
          </cell>
          <cell r="G778">
            <v>1956.2270125847931</v>
          </cell>
          <cell r="H778">
            <v>2429.3204036500192</v>
          </cell>
          <cell r="I778">
            <v>2959.0158520921464</v>
          </cell>
          <cell r="J778">
            <v>2867.8231189440116</v>
          </cell>
          <cell r="K778">
            <v>2068.8050596554363</v>
          </cell>
          <cell r="L778">
            <v>1588.448347539588</v>
          </cell>
          <cell r="M778">
            <v>1239.7830332126398</v>
          </cell>
          <cell r="N778">
            <v>1762.4427017643839</v>
          </cell>
          <cell r="O778">
            <v>23303.600000000002</v>
          </cell>
        </row>
        <row r="779">
          <cell r="A779" t="str">
            <v xml:space="preserve">    JCP&amp;L Share</v>
          </cell>
          <cell r="C779">
            <v>0</v>
          </cell>
          <cell r="D779">
            <v>0</v>
          </cell>
          <cell r="E779">
            <v>0</v>
          </cell>
          <cell r="F779">
            <v>0</v>
          </cell>
          <cell r="G779">
            <v>0</v>
          </cell>
          <cell r="H779">
            <v>0</v>
          </cell>
          <cell r="I779">
            <v>0</v>
          </cell>
          <cell r="J779">
            <v>0</v>
          </cell>
          <cell r="K779">
            <v>0</v>
          </cell>
          <cell r="L779">
            <v>0</v>
          </cell>
          <cell r="M779">
            <v>0</v>
          </cell>
          <cell r="N779">
            <v>0</v>
          </cell>
          <cell r="O779">
            <v>0</v>
          </cell>
        </row>
        <row r="781">
          <cell r="A781" t="str">
            <v xml:space="preserve">   (PP&amp;L EHV charges are included in the ECR calculation on Page 10 but not the CSO calculation on Page 9)</v>
          </cell>
        </row>
        <row r="783">
          <cell r="F783" t="str">
            <v xml:space="preserve">                        CALCULATION OF SAVINGS ON PJM SALES</v>
          </cell>
          <cell r="L783" t="str">
            <v>CASE:2001 FORECAST</v>
          </cell>
          <cell r="P783" t="str">
            <v>15</v>
          </cell>
        </row>
        <row r="784">
          <cell r="A784" t="str">
            <v>THIS PAGE IS NO LONGER USED</v>
          </cell>
          <cell r="F784" t="str">
            <v xml:space="preserve">                  </v>
          </cell>
          <cell r="L784">
            <v>36851</v>
          </cell>
        </row>
        <row r="786">
          <cell r="A786" t="str">
            <v>COST OF INTERCHANGE MIX</v>
          </cell>
          <cell r="C786" t="str">
            <v>JANUARY</v>
          </cell>
          <cell r="D786" t="str">
            <v>FEBRUARY</v>
          </cell>
          <cell r="E786" t="str">
            <v>MARCH</v>
          </cell>
          <cell r="F786" t="str">
            <v>APRIL</v>
          </cell>
          <cell r="G786" t="str">
            <v>MAY</v>
          </cell>
          <cell r="H786" t="str">
            <v>JUNE</v>
          </cell>
          <cell r="I786" t="str">
            <v>JULY</v>
          </cell>
          <cell r="J786" t="str">
            <v>AUGUST</v>
          </cell>
          <cell r="K786" t="str">
            <v>SEPTEMBER</v>
          </cell>
          <cell r="L786" t="str">
            <v>OCTOBER</v>
          </cell>
          <cell r="M786" t="str">
            <v>NOVEMBER</v>
          </cell>
          <cell r="N786" t="str">
            <v>DECEMBER</v>
          </cell>
          <cell r="O786" t="str">
            <v>TOTAL</v>
          </cell>
        </row>
        <row r="788">
          <cell r="A788" t="str">
            <v xml:space="preserve">  MARTINS CREEK #3-4</v>
          </cell>
        </row>
        <row r="790">
          <cell r="A790" t="str">
            <v xml:space="preserve">    Output Interchanged (GWH)</v>
          </cell>
          <cell r="B790" t="str">
            <v>.</v>
          </cell>
          <cell r="C790">
            <v>6.5</v>
          </cell>
          <cell r="D790">
            <v>10</v>
          </cell>
          <cell r="E790">
            <v>0.8</v>
          </cell>
          <cell r="F790">
            <v>0</v>
          </cell>
          <cell r="G790">
            <v>5</v>
          </cell>
          <cell r="H790">
            <v>15</v>
          </cell>
          <cell r="I790">
            <v>0</v>
          </cell>
          <cell r="J790">
            <v>50</v>
          </cell>
          <cell r="K790">
            <v>10</v>
          </cell>
          <cell r="L790">
            <v>0.8</v>
          </cell>
          <cell r="M790">
            <v>1.4</v>
          </cell>
          <cell r="N790">
            <v>1.3</v>
          </cell>
          <cell r="O790">
            <v>101</v>
          </cell>
        </row>
        <row r="791">
          <cell r="A791" t="str">
            <v xml:space="preserve">    Fuel Cost Rate (Mills/KWH)</v>
          </cell>
          <cell r="C791">
            <v>55.221020000000003</v>
          </cell>
          <cell r="D791">
            <v>50.928350000000002</v>
          </cell>
          <cell r="E791">
            <v>50.325299999999999</v>
          </cell>
          <cell r="F791">
            <v>48.271740000000001</v>
          </cell>
          <cell r="G791">
            <v>44.366709999999998</v>
          </cell>
          <cell r="H791">
            <v>43.411299999999997</v>
          </cell>
          <cell r="I791">
            <v>40.072119999999998</v>
          </cell>
          <cell r="J791">
            <v>39.618119999999998</v>
          </cell>
          <cell r="K791">
            <v>40.587580000000003</v>
          </cell>
          <cell r="L791">
            <v>41.003259999999997</v>
          </cell>
          <cell r="M791">
            <v>44.901820000000001</v>
          </cell>
          <cell r="N791">
            <v>44.376460000000002</v>
          </cell>
          <cell r="O791">
            <v>42.79</v>
          </cell>
        </row>
        <row r="792">
          <cell r="A792" t="str">
            <v xml:space="preserve">    Cost of Interchange ($1000)</v>
          </cell>
          <cell r="C792">
            <v>358.9</v>
          </cell>
          <cell r="D792">
            <v>509.3</v>
          </cell>
          <cell r="E792">
            <v>40.299999999999997</v>
          </cell>
          <cell r="F792">
            <v>0</v>
          </cell>
          <cell r="G792">
            <v>221.8</v>
          </cell>
          <cell r="H792">
            <v>651.20000000000005</v>
          </cell>
          <cell r="I792">
            <v>0</v>
          </cell>
          <cell r="J792">
            <v>1980.9</v>
          </cell>
          <cell r="K792">
            <v>405.9</v>
          </cell>
          <cell r="L792">
            <v>32.799999999999997</v>
          </cell>
          <cell r="M792">
            <v>62.9</v>
          </cell>
          <cell r="N792">
            <v>57.7</v>
          </cell>
          <cell r="O792">
            <v>4321.7</v>
          </cell>
        </row>
        <row r="794">
          <cell r="A794" t="str">
            <v xml:space="preserve">  COAL</v>
          </cell>
        </row>
        <row r="796">
          <cell r="A796" t="str">
            <v xml:space="preserve">    Output For Interchange (GWH)</v>
          </cell>
          <cell r="C796">
            <v>876.5</v>
          </cell>
          <cell r="D796">
            <v>825</v>
          </cell>
          <cell r="E796">
            <v>420.49999999999994</v>
          </cell>
          <cell r="F796">
            <v>0.6</v>
          </cell>
          <cell r="G796">
            <v>501.8</v>
          </cell>
          <cell r="H796">
            <v>1548.9</v>
          </cell>
          <cell r="I796">
            <v>1616.9</v>
          </cell>
          <cell r="J796">
            <v>1574.4</v>
          </cell>
          <cell r="K796">
            <v>993.6</v>
          </cell>
          <cell r="L796">
            <v>855</v>
          </cell>
          <cell r="M796">
            <v>675.6</v>
          </cell>
          <cell r="N796">
            <v>820.9</v>
          </cell>
          <cell r="O796">
            <v>10710</v>
          </cell>
        </row>
        <row r="797">
          <cell r="A797" t="str">
            <v xml:space="preserve">    Fuel Cost Rate (Mills/KWH)</v>
          </cell>
          <cell r="C797">
            <v>14.11</v>
          </cell>
          <cell r="D797">
            <v>14.04</v>
          </cell>
          <cell r="E797">
            <v>13.81</v>
          </cell>
          <cell r="F797">
            <v>14.19</v>
          </cell>
          <cell r="G797">
            <v>14.95</v>
          </cell>
          <cell r="H797">
            <v>13.93</v>
          </cell>
          <cell r="I797">
            <v>13.83</v>
          </cell>
          <cell r="J797">
            <v>13.78</v>
          </cell>
          <cell r="K797">
            <v>12.18</v>
          </cell>
          <cell r="L797">
            <v>12.29</v>
          </cell>
          <cell r="M797">
            <v>13.89</v>
          </cell>
          <cell r="N797">
            <v>14.15</v>
          </cell>
          <cell r="O797">
            <v>13.68</v>
          </cell>
        </row>
        <row r="798">
          <cell r="A798" t="str">
            <v xml:space="preserve">    Cost of Interchange ($1000)</v>
          </cell>
          <cell r="C798">
            <v>12367.4</v>
          </cell>
          <cell r="D798">
            <v>11583</v>
          </cell>
          <cell r="E798">
            <v>5807.1</v>
          </cell>
          <cell r="F798">
            <v>8.5</v>
          </cell>
          <cell r="G798">
            <v>7501.9</v>
          </cell>
          <cell r="H798">
            <v>21576.2</v>
          </cell>
          <cell r="I798">
            <v>22361.7</v>
          </cell>
          <cell r="J798">
            <v>21695.200000000001</v>
          </cell>
          <cell r="K798">
            <v>12102</v>
          </cell>
          <cell r="L798">
            <v>10508</v>
          </cell>
          <cell r="M798">
            <v>9384.1</v>
          </cell>
          <cell r="N798">
            <v>11615.7</v>
          </cell>
          <cell r="O798">
            <v>146510.80000000002</v>
          </cell>
        </row>
        <row r="800">
          <cell r="A800" t="str">
            <v xml:space="preserve">  POOL PURCHASES RESOLD</v>
          </cell>
        </row>
        <row r="802">
          <cell r="A802" t="str">
            <v xml:space="preserve">    Quantity (GWH)</v>
          </cell>
          <cell r="B802" t="str">
            <v>.</v>
          </cell>
          <cell r="C802">
            <v>0</v>
          </cell>
          <cell r="D802">
            <v>0</v>
          </cell>
          <cell r="E802">
            <v>0</v>
          </cell>
          <cell r="F802">
            <v>0</v>
          </cell>
          <cell r="G802">
            <v>0</v>
          </cell>
          <cell r="H802">
            <v>0</v>
          </cell>
          <cell r="I802">
            <v>0</v>
          </cell>
          <cell r="J802">
            <v>0</v>
          </cell>
          <cell r="K802">
            <v>0</v>
          </cell>
          <cell r="L802">
            <v>0</v>
          </cell>
          <cell r="M802">
            <v>0</v>
          </cell>
          <cell r="N802">
            <v>0</v>
          </cell>
          <cell r="O802">
            <v>0</v>
          </cell>
        </row>
        <row r="803">
          <cell r="A803" t="str">
            <v xml:space="preserve">    Cost Rate (Mills/KWH)</v>
          </cell>
          <cell r="B803" t="str">
            <v>.</v>
          </cell>
          <cell r="C803">
            <v>0</v>
          </cell>
          <cell r="D803">
            <v>0</v>
          </cell>
          <cell r="E803">
            <v>0</v>
          </cell>
          <cell r="F803">
            <v>0</v>
          </cell>
          <cell r="G803">
            <v>0</v>
          </cell>
          <cell r="H803">
            <v>0</v>
          </cell>
          <cell r="I803">
            <v>0</v>
          </cell>
          <cell r="J803">
            <v>0</v>
          </cell>
          <cell r="K803">
            <v>0</v>
          </cell>
          <cell r="L803">
            <v>0</v>
          </cell>
          <cell r="M803">
            <v>0</v>
          </cell>
          <cell r="N803">
            <v>0</v>
          </cell>
          <cell r="O803">
            <v>0</v>
          </cell>
        </row>
        <row r="804">
          <cell r="A804" t="str">
            <v xml:space="preserve">    Cost of Purchases ($1000)</v>
          </cell>
          <cell r="C804">
            <v>0</v>
          </cell>
          <cell r="D804">
            <v>0</v>
          </cell>
          <cell r="E804">
            <v>0</v>
          </cell>
          <cell r="F804">
            <v>0</v>
          </cell>
          <cell r="G804">
            <v>0</v>
          </cell>
          <cell r="H804">
            <v>0</v>
          </cell>
          <cell r="I804">
            <v>0</v>
          </cell>
          <cell r="J804">
            <v>0</v>
          </cell>
          <cell r="K804">
            <v>0</v>
          </cell>
          <cell r="L804">
            <v>0</v>
          </cell>
          <cell r="M804">
            <v>0</v>
          </cell>
          <cell r="N804">
            <v>0</v>
          </cell>
          <cell r="O804">
            <v>0</v>
          </cell>
        </row>
        <row r="806">
          <cell r="A806" t="str">
            <v xml:space="preserve">  OTHER PURCHASES RESOLD</v>
          </cell>
        </row>
        <row r="808">
          <cell r="A808" t="str">
            <v xml:space="preserve">    Quantity (GWH)</v>
          </cell>
          <cell r="B808" t="str">
            <v>.</v>
          </cell>
          <cell r="C808">
            <v>0</v>
          </cell>
          <cell r="D808">
            <v>0</v>
          </cell>
          <cell r="E808">
            <v>0</v>
          </cell>
          <cell r="F808">
            <v>0</v>
          </cell>
          <cell r="G808">
            <v>0</v>
          </cell>
          <cell r="H808">
            <v>0</v>
          </cell>
          <cell r="I808">
            <v>0</v>
          </cell>
          <cell r="J808">
            <v>0</v>
          </cell>
          <cell r="K808">
            <v>0</v>
          </cell>
          <cell r="L808">
            <v>0</v>
          </cell>
          <cell r="M808">
            <v>0</v>
          </cell>
          <cell r="N808">
            <v>22.4</v>
          </cell>
          <cell r="O808">
            <v>22</v>
          </cell>
        </row>
        <row r="809">
          <cell r="A809" t="str">
            <v xml:space="preserve">    Cost Rate (Mills/KWH)</v>
          </cell>
          <cell r="C809">
            <v>30.48</v>
          </cell>
          <cell r="D809">
            <v>30.42</v>
          </cell>
          <cell r="E809">
            <v>26.39</v>
          </cell>
          <cell r="F809">
            <v>25.51</v>
          </cell>
          <cell r="G809">
            <v>28.46</v>
          </cell>
          <cell r="H809">
            <v>40.369999999999997</v>
          </cell>
          <cell r="I809">
            <v>63.94</v>
          </cell>
          <cell r="J809">
            <v>63.86</v>
          </cell>
          <cell r="K809">
            <v>32.409999999999997</v>
          </cell>
          <cell r="L809">
            <v>25.92</v>
          </cell>
          <cell r="M809">
            <v>25.95</v>
          </cell>
          <cell r="N809">
            <v>26.51</v>
          </cell>
          <cell r="O809">
            <v>26.99</v>
          </cell>
        </row>
        <row r="810">
          <cell r="A810" t="str">
            <v xml:space="preserve">    Cost of Purchases ($1000)</v>
          </cell>
          <cell r="C810">
            <v>0</v>
          </cell>
          <cell r="D810">
            <v>0</v>
          </cell>
          <cell r="E810">
            <v>0</v>
          </cell>
          <cell r="F810">
            <v>0</v>
          </cell>
          <cell r="G810">
            <v>0</v>
          </cell>
          <cell r="H810">
            <v>0</v>
          </cell>
          <cell r="I810">
            <v>0</v>
          </cell>
          <cell r="J810">
            <v>0</v>
          </cell>
          <cell r="K810">
            <v>0</v>
          </cell>
          <cell r="L810">
            <v>0</v>
          </cell>
          <cell r="M810">
            <v>0</v>
          </cell>
          <cell r="N810">
            <v>593.79999999999995</v>
          </cell>
          <cell r="O810">
            <v>593.79999999999995</v>
          </cell>
        </row>
        <row r="812">
          <cell r="A812" t="str">
            <v xml:space="preserve">  COMBUSTION TURBINES &amp; DIESELS</v>
          </cell>
        </row>
        <row r="814">
          <cell r="A814" t="str">
            <v xml:space="preserve">    Output Interchanged (GWH)</v>
          </cell>
          <cell r="B814" t="str">
            <v>.</v>
          </cell>
          <cell r="C814">
            <v>0.4</v>
          </cell>
          <cell r="D814">
            <v>0.9</v>
          </cell>
          <cell r="E814">
            <v>0.1</v>
          </cell>
          <cell r="F814">
            <v>0</v>
          </cell>
          <cell r="G814">
            <v>0.5</v>
          </cell>
          <cell r="H814">
            <v>0.5</v>
          </cell>
          <cell r="I814">
            <v>2</v>
          </cell>
          <cell r="J814">
            <v>1.6</v>
          </cell>
          <cell r="K814">
            <v>2.4</v>
          </cell>
          <cell r="L814">
            <v>0.2</v>
          </cell>
          <cell r="M814">
            <v>0.1</v>
          </cell>
          <cell r="N814">
            <v>0.2</v>
          </cell>
          <cell r="O814">
            <v>9</v>
          </cell>
        </row>
        <row r="815">
          <cell r="A815" t="str">
            <v xml:space="preserve">    Fuel Cost Rate (Mills/KWH)</v>
          </cell>
          <cell r="C815">
            <v>64.816050000000004</v>
          </cell>
          <cell r="D815">
            <v>89.778509999999997</v>
          </cell>
          <cell r="E815">
            <v>88.844319999999996</v>
          </cell>
          <cell r="F815">
            <v>92.622380000000007</v>
          </cell>
          <cell r="G815">
            <v>29.760200000000001</v>
          </cell>
          <cell r="H815">
            <v>24.246569999999998</v>
          </cell>
          <cell r="I815">
            <v>41.568109999999997</v>
          </cell>
          <cell r="J815">
            <v>78.268299999999996</v>
          </cell>
          <cell r="K815">
            <v>43.312609999999999</v>
          </cell>
          <cell r="L815">
            <v>49.338380000000001</v>
          </cell>
          <cell r="M815">
            <v>49.984749999999998</v>
          </cell>
          <cell r="N815">
            <v>78.934569999999994</v>
          </cell>
          <cell r="O815">
            <v>53.96</v>
          </cell>
        </row>
        <row r="816">
          <cell r="A816" t="str">
            <v xml:space="preserve">    Cost ($1000)</v>
          </cell>
          <cell r="C816">
            <v>25.9</v>
          </cell>
          <cell r="D816">
            <v>80.8</v>
          </cell>
          <cell r="E816">
            <v>8.9</v>
          </cell>
          <cell r="F816">
            <v>0</v>
          </cell>
          <cell r="G816">
            <v>14.9</v>
          </cell>
          <cell r="H816">
            <v>12.1</v>
          </cell>
          <cell r="I816">
            <v>83.1</v>
          </cell>
          <cell r="J816">
            <v>125.2</v>
          </cell>
          <cell r="K816">
            <v>104</v>
          </cell>
          <cell r="L816">
            <v>9.9</v>
          </cell>
          <cell r="M816">
            <v>5</v>
          </cell>
          <cell r="N816">
            <v>15.8</v>
          </cell>
          <cell r="O816">
            <v>485.59999999999997</v>
          </cell>
        </row>
        <row r="818">
          <cell r="A818" t="str">
            <v xml:space="preserve">  COST OF PJM SALES</v>
          </cell>
        </row>
        <row r="820">
          <cell r="A820" t="str">
            <v xml:space="preserve">    Output For Interchange Sales (GWH)</v>
          </cell>
          <cell r="C820">
            <v>883.4</v>
          </cell>
          <cell r="D820">
            <v>835.9</v>
          </cell>
          <cell r="E820">
            <v>421.4</v>
          </cell>
          <cell r="F820">
            <v>0.6</v>
          </cell>
          <cell r="G820">
            <v>507.3</v>
          </cell>
          <cell r="H820">
            <v>1564.4</v>
          </cell>
          <cell r="I820">
            <v>1618.9</v>
          </cell>
          <cell r="J820">
            <v>1626</v>
          </cell>
          <cell r="K820">
            <v>1006</v>
          </cell>
          <cell r="L820">
            <v>856</v>
          </cell>
          <cell r="M820">
            <v>677.1</v>
          </cell>
          <cell r="N820">
            <v>844.8</v>
          </cell>
          <cell r="O820">
            <v>10842</v>
          </cell>
        </row>
        <row r="821">
          <cell r="A821" t="str">
            <v xml:space="preserve">    Cost Rate (Mills/KWH)</v>
          </cell>
          <cell r="C821">
            <v>14.44</v>
          </cell>
          <cell r="D821">
            <v>14.56</v>
          </cell>
          <cell r="E821">
            <v>13.9</v>
          </cell>
          <cell r="F821">
            <v>14.17</v>
          </cell>
          <cell r="G821">
            <v>15.25</v>
          </cell>
          <cell r="H821">
            <v>14.22</v>
          </cell>
          <cell r="I821">
            <v>13.86</v>
          </cell>
          <cell r="J821">
            <v>14.64</v>
          </cell>
          <cell r="K821">
            <v>12.54</v>
          </cell>
          <cell r="L821">
            <v>12.33</v>
          </cell>
          <cell r="M821">
            <v>13.96</v>
          </cell>
          <cell r="N821">
            <v>14.54</v>
          </cell>
          <cell r="O821">
            <v>14.01</v>
          </cell>
        </row>
        <row r="822">
          <cell r="A822" t="str">
            <v xml:space="preserve">    Cost of Interchange ($1000)</v>
          </cell>
          <cell r="C822">
            <v>12752.2</v>
          </cell>
          <cell r="D822">
            <v>12173.1</v>
          </cell>
          <cell r="E822">
            <v>5856.3</v>
          </cell>
          <cell r="F822">
            <v>8.5</v>
          </cell>
          <cell r="G822">
            <v>7738.6</v>
          </cell>
          <cell r="H822">
            <v>22239.5</v>
          </cell>
          <cell r="I822">
            <v>22444.799999999999</v>
          </cell>
          <cell r="J822">
            <v>23801.3</v>
          </cell>
          <cell r="K822">
            <v>12611.9</v>
          </cell>
          <cell r="L822">
            <v>10550.7</v>
          </cell>
          <cell r="M822">
            <v>9452</v>
          </cell>
          <cell r="N822">
            <v>12283</v>
          </cell>
          <cell r="O822">
            <v>151911.9</v>
          </cell>
        </row>
        <row r="824">
          <cell r="A824" t="str">
            <v xml:space="preserve">  PJM BILLING</v>
          </cell>
        </row>
        <row r="826">
          <cell r="A826" t="str">
            <v xml:space="preserve">    Interchange Sales (GWH)</v>
          </cell>
          <cell r="C826">
            <v>883.4</v>
          </cell>
          <cell r="D826">
            <v>835.9</v>
          </cell>
          <cell r="E826">
            <v>421.4</v>
          </cell>
          <cell r="F826">
            <v>0.6</v>
          </cell>
          <cell r="G826">
            <v>507.3</v>
          </cell>
          <cell r="H826">
            <v>1564.4</v>
          </cell>
          <cell r="I826">
            <v>1618.9</v>
          </cell>
          <cell r="J826">
            <v>1626</v>
          </cell>
          <cell r="K826">
            <v>1006</v>
          </cell>
          <cell r="L826">
            <v>856</v>
          </cell>
          <cell r="M826">
            <v>677.1</v>
          </cell>
          <cell r="N826">
            <v>844.8</v>
          </cell>
          <cell r="O826">
            <v>10842</v>
          </cell>
        </row>
        <row r="827">
          <cell r="A827" t="str">
            <v xml:space="preserve">    Billing Rate (Mills/KWH)</v>
          </cell>
          <cell r="C827">
            <v>27.45</v>
          </cell>
          <cell r="D827">
            <v>27.45</v>
          </cell>
          <cell r="E827">
            <v>22.8</v>
          </cell>
          <cell r="F827">
            <v>21.5</v>
          </cell>
          <cell r="G827">
            <v>27</v>
          </cell>
          <cell r="H827">
            <v>30.9</v>
          </cell>
          <cell r="I827">
            <v>40.35</v>
          </cell>
          <cell r="J827">
            <v>40.35</v>
          </cell>
          <cell r="K827">
            <v>27.65</v>
          </cell>
          <cell r="L827">
            <v>21.8</v>
          </cell>
          <cell r="M827">
            <v>22.15</v>
          </cell>
          <cell r="N827">
            <v>23.15</v>
          </cell>
          <cell r="O827">
            <v>30.51</v>
          </cell>
        </row>
        <row r="828">
          <cell r="A828" t="str">
            <v xml:space="preserve">    Interchange Bill ($1000)</v>
          </cell>
          <cell r="C828">
            <v>24248.5</v>
          </cell>
          <cell r="D828">
            <v>22945.8</v>
          </cell>
          <cell r="E828">
            <v>9608.4</v>
          </cell>
          <cell r="F828">
            <v>12.9</v>
          </cell>
          <cell r="G828">
            <v>13697.7</v>
          </cell>
          <cell r="H828">
            <v>48341</v>
          </cell>
          <cell r="I828">
            <v>65322.9</v>
          </cell>
          <cell r="J828">
            <v>65608.899999999994</v>
          </cell>
          <cell r="K828">
            <v>27815.7</v>
          </cell>
          <cell r="L828">
            <v>18660.5</v>
          </cell>
          <cell r="M828">
            <v>14997.7</v>
          </cell>
          <cell r="N828">
            <v>19557</v>
          </cell>
          <cell r="O828">
            <v>330817</v>
          </cell>
        </row>
        <row r="829">
          <cell r="A829" t="str">
            <v>TOTAL PJM BILLING</v>
          </cell>
          <cell r="C829">
            <v>24248.5</v>
          </cell>
          <cell r="D829">
            <v>22945.8</v>
          </cell>
          <cell r="E829">
            <v>9608.4</v>
          </cell>
          <cell r="F829">
            <v>12.9</v>
          </cell>
          <cell r="G829">
            <v>13697.7</v>
          </cell>
          <cell r="H829">
            <v>48341</v>
          </cell>
          <cell r="I829">
            <v>65322.9</v>
          </cell>
          <cell r="J829">
            <v>65608.899999999994</v>
          </cell>
          <cell r="K829">
            <v>27815.7</v>
          </cell>
          <cell r="L829">
            <v>18660.5</v>
          </cell>
          <cell r="M829">
            <v>14997.7</v>
          </cell>
          <cell r="N829">
            <v>19557</v>
          </cell>
          <cell r="O829">
            <v>330817</v>
          </cell>
        </row>
        <row r="831">
          <cell r="A831" t="str">
            <v xml:space="preserve">  SAVINGS ON PJM SALES</v>
          </cell>
        </row>
        <row r="833">
          <cell r="A833" t="str">
            <v xml:space="preserve">    Interchange Sales (GWH)</v>
          </cell>
          <cell r="C833">
            <v>883.4</v>
          </cell>
          <cell r="D833">
            <v>835.9</v>
          </cell>
          <cell r="E833">
            <v>421.4</v>
          </cell>
          <cell r="F833">
            <v>0.6</v>
          </cell>
          <cell r="G833">
            <v>507.3</v>
          </cell>
          <cell r="H833">
            <v>1564.4</v>
          </cell>
          <cell r="I833">
            <v>1618.9</v>
          </cell>
          <cell r="J833">
            <v>1626</v>
          </cell>
          <cell r="K833">
            <v>1006</v>
          </cell>
          <cell r="L833">
            <v>856</v>
          </cell>
          <cell r="M833">
            <v>677.1</v>
          </cell>
          <cell r="N833">
            <v>844.8</v>
          </cell>
          <cell r="O833">
            <v>10842</v>
          </cell>
        </row>
        <row r="834">
          <cell r="A834" t="str">
            <v xml:space="preserve">    Savings Rate (Mills/KWH)</v>
          </cell>
          <cell r="C834">
            <v>13.01</v>
          </cell>
          <cell r="D834">
            <v>12.89</v>
          </cell>
          <cell r="E834">
            <v>8.9</v>
          </cell>
          <cell r="F834">
            <v>7.33</v>
          </cell>
          <cell r="G834">
            <v>11.75</v>
          </cell>
          <cell r="H834">
            <v>16.68</v>
          </cell>
          <cell r="I834">
            <v>26.49</v>
          </cell>
          <cell r="J834">
            <v>25.71</v>
          </cell>
          <cell r="K834">
            <v>15.11</v>
          </cell>
          <cell r="L834">
            <v>9.4700000000000006</v>
          </cell>
          <cell r="M834">
            <v>8.19</v>
          </cell>
          <cell r="N834">
            <v>8.61</v>
          </cell>
          <cell r="O834">
            <v>16.5</v>
          </cell>
        </row>
        <row r="835">
          <cell r="A835" t="str">
            <v xml:space="preserve">    Interchange Savings ($1000)</v>
          </cell>
          <cell r="C835">
            <v>11496.3</v>
          </cell>
          <cell r="D835">
            <v>10772.699999999999</v>
          </cell>
          <cell r="E835">
            <v>3752.0999999999995</v>
          </cell>
          <cell r="F835">
            <v>4.4000000000000004</v>
          </cell>
          <cell r="G835">
            <v>5959.1</v>
          </cell>
          <cell r="H835">
            <v>26101.5</v>
          </cell>
          <cell r="I835">
            <v>42878.100000000006</v>
          </cell>
          <cell r="J835">
            <v>41807.599999999991</v>
          </cell>
          <cell r="K835">
            <v>15203.800000000001</v>
          </cell>
          <cell r="L835">
            <v>8109.7999999999993</v>
          </cell>
          <cell r="M835">
            <v>5545.7000000000007</v>
          </cell>
          <cell r="N835">
            <v>7274</v>
          </cell>
          <cell r="O835">
            <v>178905.09999999998</v>
          </cell>
        </row>
        <row r="837">
          <cell r="A837" t="str">
            <v xml:space="preserve">  PPUC CUST. SAVINGS ($1000)</v>
          </cell>
          <cell r="B837">
            <v>1</v>
          </cell>
          <cell r="C837">
            <v>11496.3</v>
          </cell>
          <cell r="D837">
            <v>10772.7</v>
          </cell>
          <cell r="E837">
            <v>3752.1</v>
          </cell>
          <cell r="F837">
            <v>4.4000000000000004</v>
          </cell>
          <cell r="G837">
            <v>5959.1</v>
          </cell>
          <cell r="H837">
            <v>26101.5</v>
          </cell>
          <cell r="I837">
            <v>42878.1</v>
          </cell>
          <cell r="J837">
            <v>41807.599999999999</v>
          </cell>
          <cell r="K837">
            <v>15203.8</v>
          </cell>
          <cell r="L837">
            <v>8109.8</v>
          </cell>
          <cell r="M837">
            <v>5545.7</v>
          </cell>
          <cell r="N837">
            <v>7274</v>
          </cell>
          <cell r="O837">
            <v>178905.09999999998</v>
          </cell>
        </row>
        <row r="838">
          <cell r="F838" t="str">
            <v xml:space="preserve">               CALCULATION OF COST TO SUPPLY SYSTEM OUTPUT (INC UGI)</v>
          </cell>
          <cell r="L838" t="str">
            <v>CASE:2001 FORECAST</v>
          </cell>
          <cell r="P838" t="str">
            <v>16</v>
          </cell>
        </row>
        <row r="839">
          <cell r="A839" t="str">
            <v>THIS PAGE IS NO LONGER USED</v>
          </cell>
          <cell r="F839" t="str">
            <v xml:space="preserve">                   (EXCLUDES ENERGY COSTS NOT APPLICABLE TO ECR)</v>
          </cell>
          <cell r="L839">
            <v>36851</v>
          </cell>
        </row>
        <row r="841">
          <cell r="A841" t="str">
            <v>COST TO SUPPLY INTERNAL LOAD</v>
          </cell>
          <cell r="C841" t="str">
            <v>JANUARY</v>
          </cell>
          <cell r="D841" t="str">
            <v>FEBRUARY</v>
          </cell>
          <cell r="E841" t="str">
            <v>MARCH</v>
          </cell>
          <cell r="F841" t="str">
            <v>APRIL</v>
          </cell>
          <cell r="G841" t="str">
            <v>MAY</v>
          </cell>
          <cell r="H841" t="str">
            <v>JUNE</v>
          </cell>
          <cell r="I841" t="str">
            <v>JULY</v>
          </cell>
          <cell r="J841" t="str">
            <v>AUGUST</v>
          </cell>
          <cell r="K841" t="str">
            <v>SEPTEMBER</v>
          </cell>
          <cell r="L841" t="str">
            <v>OCTOBER</v>
          </cell>
          <cell r="M841" t="str">
            <v>NOVEMBER</v>
          </cell>
          <cell r="N841" t="str">
            <v>DECEMBER</v>
          </cell>
          <cell r="O841" t="str">
            <v>TOTAL</v>
          </cell>
        </row>
        <row r="843">
          <cell r="A843" t="str">
            <v xml:space="preserve">  MARTINS CREEK #3-4</v>
          </cell>
        </row>
        <row r="845">
          <cell r="A845" t="str">
            <v xml:space="preserve">    Output For Load (GWH)</v>
          </cell>
          <cell r="C845">
            <v>89.3</v>
          </cell>
          <cell r="D845">
            <v>85.8</v>
          </cell>
          <cell r="E845">
            <v>34</v>
          </cell>
          <cell r="F845">
            <v>23.8</v>
          </cell>
          <cell r="G845">
            <v>68.2</v>
          </cell>
          <cell r="H845">
            <v>235.2</v>
          </cell>
          <cell r="I845">
            <v>400.4</v>
          </cell>
          <cell r="J845">
            <v>350.4</v>
          </cell>
          <cell r="K845">
            <v>136.4</v>
          </cell>
          <cell r="L845">
            <v>31.5</v>
          </cell>
          <cell r="M845">
            <v>33.4</v>
          </cell>
          <cell r="N845">
            <v>79.3</v>
          </cell>
          <cell r="O845">
            <v>1568</v>
          </cell>
        </row>
        <row r="846">
          <cell r="A846" t="str">
            <v xml:space="preserve">    Fuel Cost Rate (Mills/KWH)</v>
          </cell>
          <cell r="C846">
            <v>55.22</v>
          </cell>
          <cell r="D846">
            <v>50.93</v>
          </cell>
          <cell r="E846">
            <v>50.32</v>
          </cell>
          <cell r="F846">
            <v>48.27</v>
          </cell>
          <cell r="G846">
            <v>44.37</v>
          </cell>
          <cell r="H846">
            <v>43.41</v>
          </cell>
          <cell r="I846">
            <v>40.07</v>
          </cell>
          <cell r="J846">
            <v>39.619999999999997</v>
          </cell>
          <cell r="K846">
            <v>40.590000000000003</v>
          </cell>
          <cell r="L846">
            <v>41</v>
          </cell>
          <cell r="M846">
            <v>44.9</v>
          </cell>
          <cell r="N846">
            <v>44.38</v>
          </cell>
          <cell r="O846">
            <v>42.84</v>
          </cell>
        </row>
        <row r="847">
          <cell r="A847" t="str">
            <v xml:space="preserve">    Cost To Carry Load ($1000)</v>
          </cell>
          <cell r="C847">
            <v>4931.2734760000012</v>
          </cell>
          <cell r="D847">
            <v>4369.6363159999992</v>
          </cell>
          <cell r="E847">
            <v>1711.0204700000002</v>
          </cell>
          <cell r="F847">
            <v>1148.8674879999999</v>
          </cell>
          <cell r="G847">
            <v>3025.8430239999998</v>
          </cell>
          <cell r="H847">
            <v>10210.307488</v>
          </cell>
          <cell r="I847">
            <v>16044.875923999998</v>
          </cell>
          <cell r="J847">
            <v>13882.196427999999</v>
          </cell>
          <cell r="K847">
            <v>5536.1212080000005</v>
          </cell>
          <cell r="L847">
            <v>1291.6054240000001</v>
          </cell>
          <cell r="M847">
            <v>1499.6834879999999</v>
          </cell>
          <cell r="N847">
            <v>3519.0427199999999</v>
          </cell>
          <cell r="O847">
            <v>67170.399999999994</v>
          </cell>
        </row>
        <row r="849">
          <cell r="A849" t="str">
            <v xml:space="preserve">  COAL</v>
          </cell>
        </row>
        <row r="851">
          <cell r="A851" t="str">
            <v xml:space="preserve">    Output For Load (GWH)</v>
          </cell>
          <cell r="C851">
            <v>-901.4303711799671</v>
          </cell>
          <cell r="D851">
            <v>-492.68878123055447</v>
          </cell>
          <cell r="E851">
            <v>-821.37820312333452</v>
          </cell>
          <cell r="F851">
            <v>-1152.4924305566651</v>
          </cell>
          <cell r="G851">
            <v>-1975.3783543079885</v>
          </cell>
          <cell r="H851">
            <v>-2818.5673394166993</v>
          </cell>
          <cell r="I851">
            <v>-3540.5930868202445</v>
          </cell>
          <cell r="J851">
            <v>-3384.5051982400196</v>
          </cell>
          <cell r="K851">
            <v>-2135.0084327590598</v>
          </cell>
          <cell r="L851">
            <v>-1384.8139125659795</v>
          </cell>
          <cell r="M851">
            <v>-656.30505535439988</v>
          </cell>
          <cell r="N851">
            <v>-1143.9045029406398</v>
          </cell>
          <cell r="O851">
            <v>-20407</v>
          </cell>
        </row>
        <row r="852">
          <cell r="A852" t="str">
            <v xml:space="preserve">    Fuel Cost Rate (Mills/KWH)</v>
          </cell>
          <cell r="C852">
            <v>78.41</v>
          </cell>
          <cell r="D852">
            <v>111.97</v>
          </cell>
          <cell r="E852">
            <v>71.98</v>
          </cell>
          <cell r="F852">
            <v>47.27</v>
          </cell>
          <cell r="G852">
            <v>41.77</v>
          </cell>
          <cell r="H852">
            <v>56.97</v>
          </cell>
          <cell r="I852">
            <v>88.11</v>
          </cell>
          <cell r="J852">
            <v>88.96</v>
          </cell>
          <cell r="K852">
            <v>49.89</v>
          </cell>
          <cell r="L852">
            <v>44.27</v>
          </cell>
          <cell r="M852">
            <v>67.59</v>
          </cell>
          <cell r="N852">
            <v>57.21</v>
          </cell>
          <cell r="O852">
            <v>67.290000000000006</v>
          </cell>
        </row>
        <row r="853">
          <cell r="A853" t="str">
            <v xml:space="preserve">    Cost To Carry Load ($1000)</v>
          </cell>
          <cell r="C853">
            <v>-70682.5</v>
          </cell>
          <cell r="D853">
            <v>-55168.3</v>
          </cell>
          <cell r="E853">
            <v>-59124.500000000007</v>
          </cell>
          <cell r="F853">
            <v>-54474.30000000001</v>
          </cell>
          <cell r="G853">
            <v>-82516.799999999988</v>
          </cell>
          <cell r="H853">
            <v>-160576.20000000001</v>
          </cell>
          <cell r="I853">
            <v>-311958.7</v>
          </cell>
          <cell r="J853">
            <v>-301078.90000000002</v>
          </cell>
          <cell r="K853">
            <v>-106514</v>
          </cell>
          <cell r="L853">
            <v>-61301.200000000004</v>
          </cell>
          <cell r="M853">
            <v>-44357.799999999996</v>
          </cell>
          <cell r="N853">
            <v>-65446.099999999991</v>
          </cell>
          <cell r="O853">
            <v>-1373199.3000000003</v>
          </cell>
        </row>
        <row r="855">
          <cell r="A855" t="str">
            <v xml:space="preserve">  COST OF PL SHARE NUCLEAR</v>
          </cell>
        </row>
        <row r="856">
          <cell r="A856" t="str">
            <v xml:space="preserve">    (Including D&amp;D Expense)</v>
          </cell>
        </row>
        <row r="857">
          <cell r="A857" t="str">
            <v xml:space="preserve">    Output For Load (GWH)</v>
          </cell>
          <cell r="C857">
            <v>1335.3999999999999</v>
          </cell>
          <cell r="D857">
            <v>1197.8000000000002</v>
          </cell>
          <cell r="E857">
            <v>831.59999999999991</v>
          </cell>
          <cell r="F857">
            <v>684.1</v>
          </cell>
          <cell r="G857">
            <v>1083</v>
          </cell>
          <cell r="H857">
            <v>1388.9</v>
          </cell>
          <cell r="I857">
            <v>1435.2</v>
          </cell>
          <cell r="J857">
            <v>1435.2</v>
          </cell>
          <cell r="K857">
            <v>1388.9</v>
          </cell>
          <cell r="L857">
            <v>1435.2</v>
          </cell>
          <cell r="M857">
            <v>1388.9</v>
          </cell>
          <cell r="N857">
            <v>1435.2</v>
          </cell>
          <cell r="O857">
            <v>15039</v>
          </cell>
        </row>
        <row r="858">
          <cell r="A858" t="str">
            <v xml:space="preserve">    Fuel Cost Rate (Mills/KWH)</v>
          </cell>
          <cell r="C858">
            <v>4.79</v>
          </cell>
          <cell r="D858">
            <v>4.8099999999999996</v>
          </cell>
          <cell r="E858">
            <v>4.83</v>
          </cell>
          <cell r="F858">
            <v>4.8499999999999996</v>
          </cell>
          <cell r="G858">
            <v>4.7300000000000004</v>
          </cell>
          <cell r="H858">
            <v>4.4000000000000004</v>
          </cell>
          <cell r="I858">
            <v>4.3899999999999997</v>
          </cell>
          <cell r="J858">
            <v>4.3899999999999997</v>
          </cell>
          <cell r="K858">
            <v>4.4000000000000004</v>
          </cell>
          <cell r="L858">
            <v>4.3899999999999997</v>
          </cell>
          <cell r="M858">
            <v>4.4000000000000004</v>
          </cell>
          <cell r="N858">
            <v>4.3899999999999997</v>
          </cell>
          <cell r="O858">
            <v>4.53</v>
          </cell>
        </row>
        <row r="859">
          <cell r="A859" t="str">
            <v xml:space="preserve">    Cost To Carry Load ($1000)</v>
          </cell>
          <cell r="C859">
            <v>6398.3262499999992</v>
          </cell>
          <cell r="D859">
            <v>5758.3995499999992</v>
          </cell>
          <cell r="E859">
            <v>4017.8377500000001</v>
          </cell>
          <cell r="F859">
            <v>3316.9476999999997</v>
          </cell>
          <cell r="G859">
            <v>5119.3518999999997</v>
          </cell>
          <cell r="H859">
            <v>6105.0965999999989</v>
          </cell>
          <cell r="I859">
            <v>6301.9778000000006</v>
          </cell>
          <cell r="J859">
            <v>6301.9778000000006</v>
          </cell>
          <cell r="K859">
            <v>6105.0965999999989</v>
          </cell>
          <cell r="L859">
            <v>6301.9778000000006</v>
          </cell>
          <cell r="M859">
            <v>6105.0965999999989</v>
          </cell>
          <cell r="N859">
            <v>6301.9778000000006</v>
          </cell>
          <cell r="O859">
            <v>68134.100000000006</v>
          </cell>
        </row>
        <row r="861">
          <cell r="A861" t="str">
            <v xml:space="preserve">  COMBUSTION TURBINES &amp; DIESELS</v>
          </cell>
        </row>
        <row r="863">
          <cell r="A863" t="str">
            <v xml:space="preserve">    Output For Load (GWH)</v>
          </cell>
          <cell r="C863">
            <v>0.19999999999999996</v>
          </cell>
          <cell r="D863">
            <v>9.9999999999999978E-2</v>
          </cell>
          <cell r="E863">
            <v>0.1</v>
          </cell>
          <cell r="F863">
            <v>0.30000000000000004</v>
          </cell>
          <cell r="G863">
            <v>0.19999999999999996</v>
          </cell>
          <cell r="H863">
            <v>0.19999999999999996</v>
          </cell>
          <cell r="I863">
            <v>3.0999999999999996</v>
          </cell>
          <cell r="J863">
            <v>0.10000000000000009</v>
          </cell>
          <cell r="K863">
            <v>0.10000000000000009</v>
          </cell>
          <cell r="L863">
            <v>0.10000000000000003</v>
          </cell>
          <cell r="M863">
            <v>0.20000000000000004</v>
          </cell>
          <cell r="N863">
            <v>0.10000000000000003</v>
          </cell>
          <cell r="O863">
            <v>5</v>
          </cell>
        </row>
        <row r="864">
          <cell r="A864" t="str">
            <v xml:space="preserve">    Cost Rate (Mills/KWH)</v>
          </cell>
          <cell r="C864">
            <v>62.01</v>
          </cell>
          <cell r="D864">
            <v>58.86</v>
          </cell>
          <cell r="E864">
            <v>56.52</v>
          </cell>
          <cell r="F864">
            <v>79.599999999999994</v>
          </cell>
          <cell r="G864">
            <v>51.84</v>
          </cell>
          <cell r="H864">
            <v>49.41</v>
          </cell>
          <cell r="I864">
            <v>41.87</v>
          </cell>
          <cell r="J864">
            <v>51.32</v>
          </cell>
          <cell r="K864">
            <v>51.27</v>
          </cell>
          <cell r="L864">
            <v>53.37</v>
          </cell>
          <cell r="M864">
            <v>53.03</v>
          </cell>
          <cell r="N864">
            <v>56.58</v>
          </cell>
          <cell r="O864">
            <v>45.96</v>
          </cell>
        </row>
        <row r="865">
          <cell r="A865" t="str">
            <v xml:space="preserve">    Cost To Carry Load ($1000)</v>
          </cell>
          <cell r="C865">
            <v>12.401792000000007</v>
          </cell>
          <cell r="D865">
            <v>5.8858469999999983</v>
          </cell>
          <cell r="E865">
            <v>5.6522329999999972</v>
          </cell>
          <cell r="F865">
            <v>23.879328000000001</v>
          </cell>
          <cell r="G865">
            <v>10.368148</v>
          </cell>
          <cell r="H865">
            <v>9.8818280000000005</v>
          </cell>
          <cell r="I865">
            <v>129.80655699999997</v>
          </cell>
          <cell r="J865">
            <v>5.1323210000000046</v>
          </cell>
          <cell r="K865">
            <v>5.1268359999999973</v>
          </cell>
          <cell r="L865">
            <v>5.3369279999999986</v>
          </cell>
          <cell r="M865">
            <v>10.605435999999999</v>
          </cell>
          <cell r="N865">
            <v>5.6580800000000018</v>
          </cell>
          <cell r="O865">
            <v>229.79999999999998</v>
          </cell>
        </row>
        <row r="867">
          <cell r="A867" t="str">
            <v xml:space="preserve">  HYDRO</v>
          </cell>
        </row>
        <row r="869">
          <cell r="A869" t="str">
            <v xml:space="preserve">    Output For Load (GWH)</v>
          </cell>
          <cell r="C869">
            <v>61.2</v>
          </cell>
          <cell r="D869">
            <v>59.4</v>
          </cell>
          <cell r="E869">
            <v>77.3</v>
          </cell>
          <cell r="F869">
            <v>75.3</v>
          </cell>
          <cell r="G869">
            <v>71.2</v>
          </cell>
          <cell r="H869">
            <v>54.7</v>
          </cell>
          <cell r="I869">
            <v>42.3</v>
          </cell>
          <cell r="J869">
            <v>33.700000000000003</v>
          </cell>
          <cell r="K869">
            <v>31.200000000000003</v>
          </cell>
          <cell r="L869">
            <v>36.1</v>
          </cell>
          <cell r="M869">
            <v>49.7</v>
          </cell>
          <cell r="N869">
            <v>60.6</v>
          </cell>
          <cell r="O869">
            <v>653</v>
          </cell>
        </row>
        <row r="870">
          <cell r="A870" t="str">
            <v xml:space="preserve">    Cost Rate (Mills/KWH)</v>
          </cell>
          <cell r="C870">
            <v>0</v>
          </cell>
          <cell r="D870">
            <v>0</v>
          </cell>
          <cell r="E870">
            <v>0</v>
          </cell>
          <cell r="F870">
            <v>0</v>
          </cell>
          <cell r="G870">
            <v>0</v>
          </cell>
          <cell r="H870">
            <v>0</v>
          </cell>
          <cell r="I870">
            <v>0</v>
          </cell>
          <cell r="J870">
            <v>0</v>
          </cell>
          <cell r="K870">
            <v>0</v>
          </cell>
          <cell r="L870">
            <v>0</v>
          </cell>
          <cell r="M870">
            <v>0</v>
          </cell>
          <cell r="N870">
            <v>0</v>
          </cell>
          <cell r="O870">
            <v>0</v>
          </cell>
        </row>
        <row r="871">
          <cell r="A871" t="str">
            <v xml:space="preserve">    Cost To Carry Load ($1000)</v>
          </cell>
          <cell r="C871">
            <v>0</v>
          </cell>
          <cell r="D871">
            <v>0</v>
          </cell>
          <cell r="E871">
            <v>0</v>
          </cell>
          <cell r="F871">
            <v>0</v>
          </cell>
          <cell r="G871">
            <v>0</v>
          </cell>
          <cell r="H871">
            <v>0</v>
          </cell>
          <cell r="I871">
            <v>0</v>
          </cell>
          <cell r="J871">
            <v>0</v>
          </cell>
          <cell r="K871">
            <v>0</v>
          </cell>
          <cell r="L871">
            <v>0</v>
          </cell>
          <cell r="M871">
            <v>0</v>
          </cell>
          <cell r="N871">
            <v>0</v>
          </cell>
          <cell r="O871">
            <v>0</v>
          </cell>
        </row>
        <row r="873">
          <cell r="A873" t="str">
            <v xml:space="preserve">  COST OF SAFE HARBOR</v>
          </cell>
        </row>
        <row r="875">
          <cell r="A875" t="str">
            <v xml:space="preserve">    Quantity (GWH)</v>
          </cell>
          <cell r="C875">
            <v>31.4</v>
          </cell>
          <cell r="D875">
            <v>32.700000000000003</v>
          </cell>
          <cell r="E875">
            <v>57.5</v>
          </cell>
          <cell r="F875">
            <v>56.9</v>
          </cell>
          <cell r="G875">
            <v>41.8</v>
          </cell>
          <cell r="H875">
            <v>23.5</v>
          </cell>
          <cell r="I875">
            <v>15.6</v>
          </cell>
          <cell r="J875">
            <v>11.2</v>
          </cell>
          <cell r="K875">
            <v>10.3</v>
          </cell>
          <cell r="L875">
            <v>15.8</v>
          </cell>
          <cell r="M875">
            <v>25.4</v>
          </cell>
          <cell r="N875">
            <v>33.200000000000003</v>
          </cell>
          <cell r="O875">
            <v>355.3</v>
          </cell>
        </row>
        <row r="876">
          <cell r="A876" t="str">
            <v xml:space="preserve">    Billing Rate (Mills/KWH)</v>
          </cell>
          <cell r="C876">
            <v>0</v>
          </cell>
          <cell r="D876">
            <v>0</v>
          </cell>
          <cell r="E876">
            <v>0</v>
          </cell>
          <cell r="F876">
            <v>0</v>
          </cell>
          <cell r="G876">
            <v>0</v>
          </cell>
          <cell r="H876">
            <v>0</v>
          </cell>
          <cell r="I876">
            <v>0</v>
          </cell>
          <cell r="J876">
            <v>0</v>
          </cell>
          <cell r="K876">
            <v>0</v>
          </cell>
          <cell r="L876">
            <v>0</v>
          </cell>
          <cell r="M876">
            <v>0</v>
          </cell>
          <cell r="N876">
            <v>0</v>
          </cell>
          <cell r="O876">
            <v>0</v>
          </cell>
        </row>
        <row r="877">
          <cell r="A877" t="str">
            <v xml:space="preserve">    Cost ($1000)</v>
          </cell>
          <cell r="C877">
            <v>0</v>
          </cell>
          <cell r="D877">
            <v>0</v>
          </cell>
          <cell r="E877">
            <v>0</v>
          </cell>
          <cell r="F877">
            <v>0</v>
          </cell>
          <cell r="G877">
            <v>0</v>
          </cell>
          <cell r="H877">
            <v>0</v>
          </cell>
          <cell r="I877">
            <v>0</v>
          </cell>
          <cell r="J877">
            <v>0</v>
          </cell>
          <cell r="K877">
            <v>0</v>
          </cell>
          <cell r="L877">
            <v>0</v>
          </cell>
          <cell r="M877">
            <v>0</v>
          </cell>
          <cell r="N877">
            <v>0</v>
          </cell>
          <cell r="O877">
            <v>0</v>
          </cell>
        </row>
        <row r="879">
          <cell r="A879" t="str">
            <v xml:space="preserve">  INTERCHANGE RETAINED FOR LOAD</v>
          </cell>
        </row>
        <row r="881">
          <cell r="A881" t="str">
            <v xml:space="preserve">    Retained Interchange (GWH)</v>
          </cell>
          <cell r="C881">
            <v>0</v>
          </cell>
          <cell r="D881">
            <v>0</v>
          </cell>
          <cell r="E881">
            <v>0</v>
          </cell>
          <cell r="F881">
            <v>0</v>
          </cell>
          <cell r="G881">
            <v>0</v>
          </cell>
          <cell r="H881">
            <v>0</v>
          </cell>
          <cell r="I881">
            <v>0</v>
          </cell>
          <cell r="J881">
            <v>0</v>
          </cell>
          <cell r="K881">
            <v>0</v>
          </cell>
          <cell r="L881">
            <v>0</v>
          </cell>
          <cell r="M881">
            <v>0</v>
          </cell>
          <cell r="N881">
            <v>0</v>
          </cell>
          <cell r="O881">
            <v>0</v>
          </cell>
        </row>
        <row r="882">
          <cell r="A882" t="str">
            <v xml:space="preserve">    Billing Rate (Mills/KWH)</v>
          </cell>
          <cell r="C882">
            <v>0</v>
          </cell>
          <cell r="D882">
            <v>0</v>
          </cell>
          <cell r="E882">
            <v>0</v>
          </cell>
          <cell r="F882">
            <v>0</v>
          </cell>
          <cell r="G882">
            <v>0</v>
          </cell>
          <cell r="H882">
            <v>0</v>
          </cell>
          <cell r="I882">
            <v>0</v>
          </cell>
          <cell r="J882">
            <v>0</v>
          </cell>
          <cell r="K882">
            <v>0</v>
          </cell>
          <cell r="L882">
            <v>0</v>
          </cell>
          <cell r="M882">
            <v>0</v>
          </cell>
          <cell r="N882">
            <v>0</v>
          </cell>
          <cell r="O882">
            <v>0</v>
          </cell>
        </row>
        <row r="883">
          <cell r="A883" t="str">
            <v xml:space="preserve">    Cost ($1000)</v>
          </cell>
          <cell r="C883">
            <v>0</v>
          </cell>
          <cell r="D883">
            <v>0</v>
          </cell>
          <cell r="E883">
            <v>0</v>
          </cell>
          <cell r="F883">
            <v>0</v>
          </cell>
          <cell r="G883">
            <v>0</v>
          </cell>
          <cell r="H883">
            <v>0</v>
          </cell>
          <cell r="I883">
            <v>0</v>
          </cell>
          <cell r="J883">
            <v>0</v>
          </cell>
          <cell r="K883">
            <v>0</v>
          </cell>
          <cell r="L883">
            <v>0</v>
          </cell>
          <cell r="M883">
            <v>0</v>
          </cell>
          <cell r="N883">
            <v>0</v>
          </cell>
          <cell r="O883">
            <v>0</v>
          </cell>
        </row>
        <row r="885">
          <cell r="A885" t="str">
            <v xml:space="preserve">  OTHER PURCHASES FOR LOAD</v>
          </cell>
        </row>
        <row r="887">
          <cell r="A887" t="str">
            <v xml:space="preserve">    Other Purchases (GWH)</v>
          </cell>
          <cell r="C887">
            <v>2677.4</v>
          </cell>
          <cell r="D887">
            <v>2156.9</v>
          </cell>
          <cell r="E887">
            <v>2825.7</v>
          </cell>
          <cell r="F887">
            <v>2659.8</v>
          </cell>
          <cell r="G887">
            <v>3160.4</v>
          </cell>
          <cell r="H887">
            <v>3948.9</v>
          </cell>
          <cell r="I887">
            <v>4831.7</v>
          </cell>
          <cell r="J887">
            <v>4679.7</v>
          </cell>
          <cell r="K887">
            <v>3348</v>
          </cell>
          <cell r="L887">
            <v>2547.4</v>
          </cell>
          <cell r="M887">
            <v>1966.3</v>
          </cell>
          <cell r="N887">
            <v>2815</v>
          </cell>
          <cell r="O887">
            <v>37617</v>
          </cell>
        </row>
        <row r="888">
          <cell r="A888" t="str">
            <v xml:space="preserve">    Billing Rate (Mills/KWH)</v>
          </cell>
          <cell r="C888">
            <v>30.48</v>
          </cell>
          <cell r="D888">
            <v>30.42</v>
          </cell>
          <cell r="E888">
            <v>26.39</v>
          </cell>
          <cell r="F888">
            <v>25.51</v>
          </cell>
          <cell r="G888">
            <v>28.46</v>
          </cell>
          <cell r="H888">
            <v>40.369999999999997</v>
          </cell>
          <cell r="I888">
            <v>63.94</v>
          </cell>
          <cell r="J888">
            <v>63.86</v>
          </cell>
          <cell r="K888">
            <v>32.409999999999997</v>
          </cell>
          <cell r="L888">
            <v>25.92</v>
          </cell>
          <cell r="M888">
            <v>25.95</v>
          </cell>
          <cell r="N888">
            <v>26.51</v>
          </cell>
          <cell r="O888">
            <v>38.47</v>
          </cell>
        </row>
        <row r="889">
          <cell r="A889" t="str">
            <v xml:space="preserve">    Cost ($1000)</v>
          </cell>
          <cell r="C889">
            <v>81610.716630251016</v>
          </cell>
          <cell r="D889">
            <v>65610.57108425512</v>
          </cell>
          <cell r="E889">
            <v>74565.070185863238</v>
          </cell>
          <cell r="F889">
            <v>67855.519773507651</v>
          </cell>
          <cell r="G889">
            <v>89958.147098652218</v>
          </cell>
          <cell r="H889">
            <v>159406.62244032157</v>
          </cell>
          <cell r="I889">
            <v>308951.61221789679</v>
          </cell>
          <cell r="J889">
            <v>298868.85052939726</v>
          </cell>
          <cell r="K889">
            <v>108524.69422466808</v>
          </cell>
          <cell r="L889">
            <v>66016.368245767633</v>
          </cell>
          <cell r="M889">
            <v>51022.672363820668</v>
          </cell>
          <cell r="N889">
            <v>74628.9593541496</v>
          </cell>
          <cell r="O889">
            <v>1447019.9</v>
          </cell>
        </row>
        <row r="891">
          <cell r="A891" t="str">
            <v xml:space="preserve">  NON-UTILITY GENERATION FOR LOAD</v>
          </cell>
        </row>
        <row r="893">
          <cell r="A893" t="str">
            <v xml:space="preserve">    Quantity (GWH)</v>
          </cell>
          <cell r="C893">
            <v>205.8</v>
          </cell>
          <cell r="D893">
            <v>229.3</v>
          </cell>
          <cell r="E893">
            <v>211.1</v>
          </cell>
          <cell r="F893">
            <v>204.3</v>
          </cell>
          <cell r="G893">
            <v>201.5</v>
          </cell>
          <cell r="H893">
            <v>233.6</v>
          </cell>
          <cell r="I893">
            <v>211.1</v>
          </cell>
          <cell r="J893">
            <v>200.2</v>
          </cell>
          <cell r="K893">
            <v>186.3</v>
          </cell>
          <cell r="L893">
            <v>201.7</v>
          </cell>
          <cell r="M893">
            <v>213.2</v>
          </cell>
          <cell r="N893">
            <v>239.2</v>
          </cell>
          <cell r="O893">
            <v>2537.2999999999993</v>
          </cell>
        </row>
        <row r="894">
          <cell r="A894" t="str">
            <v xml:space="preserve">    Cost Rate (Mills/KWH)</v>
          </cell>
          <cell r="C894">
            <v>65.2</v>
          </cell>
          <cell r="D894">
            <v>65.2</v>
          </cell>
          <cell r="E894">
            <v>65.2</v>
          </cell>
          <cell r="F894">
            <v>65.2</v>
          </cell>
          <cell r="G894">
            <v>65.2</v>
          </cell>
          <cell r="H894">
            <v>65.2</v>
          </cell>
          <cell r="I894">
            <v>65.2</v>
          </cell>
          <cell r="J894">
            <v>65.2</v>
          </cell>
          <cell r="K894">
            <v>65.2</v>
          </cell>
          <cell r="L894">
            <v>65.2</v>
          </cell>
          <cell r="M894">
            <v>65.2</v>
          </cell>
          <cell r="N894">
            <v>65.2</v>
          </cell>
          <cell r="O894">
            <v>65.2</v>
          </cell>
        </row>
        <row r="895">
          <cell r="A895" t="str">
            <v xml:space="preserve">    Cost ($1000)</v>
          </cell>
          <cell r="C895">
            <v>13418.160000000002</v>
          </cell>
          <cell r="D895">
            <v>14950.36</v>
          </cell>
          <cell r="E895">
            <v>13763.72</v>
          </cell>
          <cell r="F895">
            <v>13320.36</v>
          </cell>
          <cell r="G895">
            <v>13137.800000000001</v>
          </cell>
          <cell r="H895">
            <v>15230.720000000001</v>
          </cell>
          <cell r="I895">
            <v>13763.72</v>
          </cell>
          <cell r="J895">
            <v>13053.039999999999</v>
          </cell>
          <cell r="K895">
            <v>12146.760000000002</v>
          </cell>
          <cell r="L895">
            <v>13150.84</v>
          </cell>
          <cell r="M895">
            <v>13900.64</v>
          </cell>
          <cell r="N895">
            <v>15595.84</v>
          </cell>
          <cell r="O895">
            <v>165431.9</v>
          </cell>
        </row>
        <row r="897">
          <cell r="A897" t="str">
            <v xml:space="preserve">  PASNY AND BORDERLINES</v>
          </cell>
        </row>
        <row r="899">
          <cell r="A899" t="str">
            <v xml:space="preserve">    Quantity (GWH)</v>
          </cell>
          <cell r="C899">
            <v>2.5</v>
          </cell>
          <cell r="D899">
            <v>2.5</v>
          </cell>
          <cell r="E899">
            <v>2.5</v>
          </cell>
          <cell r="F899">
            <v>2.5</v>
          </cell>
          <cell r="G899">
            <v>2.5</v>
          </cell>
          <cell r="H899">
            <v>2.5</v>
          </cell>
          <cell r="I899">
            <v>2.5</v>
          </cell>
          <cell r="J899">
            <v>2.5</v>
          </cell>
          <cell r="K899">
            <v>2.5</v>
          </cell>
          <cell r="L899">
            <v>2.5</v>
          </cell>
          <cell r="M899">
            <v>2.5</v>
          </cell>
          <cell r="N899">
            <v>2.5</v>
          </cell>
          <cell r="O899">
            <v>30</v>
          </cell>
        </row>
        <row r="900">
          <cell r="A900" t="str">
            <v xml:space="preserve">    Cost Rate (Mills/KWH)</v>
          </cell>
          <cell r="C900">
            <v>23.36</v>
          </cell>
          <cell r="D900">
            <v>23.36</v>
          </cell>
          <cell r="E900">
            <v>23.36</v>
          </cell>
          <cell r="F900">
            <v>23.36</v>
          </cell>
          <cell r="G900">
            <v>23.36</v>
          </cell>
          <cell r="H900">
            <v>23.36</v>
          </cell>
          <cell r="I900">
            <v>23.36</v>
          </cell>
          <cell r="J900">
            <v>23.36</v>
          </cell>
          <cell r="K900">
            <v>23.36</v>
          </cell>
          <cell r="L900">
            <v>23.36</v>
          </cell>
          <cell r="M900">
            <v>23.36</v>
          </cell>
          <cell r="N900">
            <v>23.36</v>
          </cell>
          <cell r="O900">
            <v>23.36</v>
          </cell>
        </row>
        <row r="901">
          <cell r="A901" t="str">
            <v xml:space="preserve">    Cost ($1000)</v>
          </cell>
          <cell r="C901">
            <v>58.4</v>
          </cell>
          <cell r="D901">
            <v>58.4</v>
          </cell>
          <cell r="E901">
            <v>58.4</v>
          </cell>
          <cell r="F901">
            <v>58.4</v>
          </cell>
          <cell r="G901">
            <v>58.4</v>
          </cell>
          <cell r="H901">
            <v>58.4</v>
          </cell>
          <cell r="I901">
            <v>58.4</v>
          </cell>
          <cell r="J901">
            <v>58.4</v>
          </cell>
          <cell r="K901">
            <v>58.4</v>
          </cell>
          <cell r="L901">
            <v>58.4</v>
          </cell>
          <cell r="M901">
            <v>58.4</v>
          </cell>
          <cell r="N901">
            <v>58.4</v>
          </cell>
          <cell r="O901">
            <v>700.79999999999984</v>
          </cell>
        </row>
        <row r="903">
          <cell r="A903" t="str">
            <v xml:space="preserve">  PP&amp;L SHARE OF EHV CHARGES (Page 14)</v>
          </cell>
          <cell r="C903">
            <v>1666.4582227079802</v>
          </cell>
          <cell r="D903">
            <v>1354.1332687383326</v>
          </cell>
          <cell r="E903">
            <v>1755.4069218740008</v>
          </cell>
          <cell r="F903">
            <v>1655.8754583339992</v>
          </cell>
          <cell r="G903">
            <v>1956.2270125847931</v>
          </cell>
          <cell r="H903">
            <v>2429.3204036500192</v>
          </cell>
          <cell r="I903">
            <v>2959.0158520921464</v>
          </cell>
          <cell r="J903">
            <v>2867.8231189440116</v>
          </cell>
          <cell r="K903">
            <v>2068.8050596554363</v>
          </cell>
          <cell r="L903">
            <v>1588.448347539588</v>
          </cell>
          <cell r="M903">
            <v>1239.7830332126398</v>
          </cell>
          <cell r="N903">
            <v>1762.4427017643839</v>
          </cell>
          <cell r="O903">
            <v>23303.600000000002</v>
          </cell>
        </row>
        <row r="905">
          <cell r="A905" t="str">
            <v xml:space="preserve">  TOTAL COST TO SUPPLY SYSTEM OUTPUT (INC UGI)</v>
          </cell>
        </row>
        <row r="906">
          <cell r="A906" t="str">
            <v xml:space="preserve">    Total To Supply System Output</v>
          </cell>
          <cell r="C906" t="e">
            <v>#REF!</v>
          </cell>
          <cell r="D906" t="e">
            <v>#REF!</v>
          </cell>
          <cell r="E906" t="e">
            <v>#REF!</v>
          </cell>
          <cell r="F906" t="e">
            <v>#REF!</v>
          </cell>
          <cell r="G906" t="e">
            <v>#REF!</v>
          </cell>
          <cell r="H906" t="e">
            <v>#REF!</v>
          </cell>
          <cell r="I906" t="e">
            <v>#REF!</v>
          </cell>
          <cell r="J906" t="e">
            <v>#REF!</v>
          </cell>
          <cell r="K906" t="e">
            <v>#REF!</v>
          </cell>
          <cell r="L906" t="e">
            <v>#REF!</v>
          </cell>
          <cell r="M906" t="e">
            <v>#REF!</v>
          </cell>
          <cell r="N906" t="e">
            <v>#REF!</v>
          </cell>
          <cell r="O906" t="e">
            <v>#REF!</v>
          </cell>
        </row>
        <row r="907">
          <cell r="A907" t="str">
            <v xml:space="preserve">    System Output (inc UGI)</v>
          </cell>
          <cell r="C907">
            <v>2586.6</v>
          </cell>
          <cell r="D907">
            <v>2420.5</v>
          </cell>
          <cell r="E907">
            <v>2399.1999999999998</v>
          </cell>
          <cell r="F907">
            <v>2041.8</v>
          </cell>
          <cell r="G907">
            <v>1995.8</v>
          </cell>
          <cell r="H907">
            <v>2081.1</v>
          </cell>
          <cell r="I907">
            <v>2331.8000000000002</v>
          </cell>
          <cell r="J907">
            <v>2287.6</v>
          </cell>
          <cell r="K907">
            <v>2014.4</v>
          </cell>
          <cell r="L907">
            <v>2110.1</v>
          </cell>
          <cell r="M907">
            <v>2208.6</v>
          </cell>
          <cell r="N907">
            <v>2602.1</v>
          </cell>
          <cell r="O907">
            <v>27080</v>
          </cell>
        </row>
        <row r="908">
          <cell r="A908" t="str">
            <v xml:space="preserve">    Cost Rate (Mills/KWH)</v>
          </cell>
          <cell r="C908">
            <v>14.46</v>
          </cell>
          <cell r="D908">
            <v>15.26</v>
          </cell>
          <cell r="E908">
            <v>15.32</v>
          </cell>
          <cell r="F908">
            <v>16.12</v>
          </cell>
          <cell r="G908">
            <v>15.41</v>
          </cell>
          <cell r="H908">
            <v>15.8</v>
          </cell>
          <cell r="I908">
            <v>15.55</v>
          </cell>
          <cell r="J908">
            <v>14.84</v>
          </cell>
          <cell r="K908">
            <v>13.87</v>
          </cell>
          <cell r="L908">
            <v>12.85</v>
          </cell>
          <cell r="M908">
            <v>13.35</v>
          </cell>
          <cell r="N908">
            <v>14</v>
          </cell>
          <cell r="O908">
            <v>14.73</v>
          </cell>
        </row>
        <row r="909">
          <cell r="A909" t="str">
            <v xml:space="preserve">    Cost ($1000)</v>
          </cell>
          <cell r="C909">
            <v>37413.236370958999</v>
          </cell>
          <cell r="D909">
            <v>36939.086065993448</v>
          </cell>
          <cell r="E909">
            <v>36752.60756073724</v>
          </cell>
          <cell r="F909">
            <v>32905.549747841636</v>
          </cell>
          <cell r="G909">
            <v>30749.337183237018</v>
          </cell>
          <cell r="H909">
            <v>32874.148759971577</v>
          </cell>
          <cell r="I909">
            <v>36250.708350988891</v>
          </cell>
          <cell r="J909">
            <v>33958.520197341219</v>
          </cell>
          <cell r="K909">
            <v>27931.00392832352</v>
          </cell>
          <cell r="L909">
            <v>27111.776745307216</v>
          </cell>
          <cell r="M909">
            <v>29479.08092103331</v>
          </cell>
          <cell r="N909">
            <v>36426.220655913989</v>
          </cell>
          <cell r="O909">
            <v>398791.1</v>
          </cell>
        </row>
        <row r="911">
          <cell r="A911" t="str">
            <v>COST FOR PPUC CUST. ($1000)</v>
          </cell>
          <cell r="B911">
            <v>1</v>
          </cell>
          <cell r="C911">
            <v>37413.199999999997</v>
          </cell>
          <cell r="D911">
            <v>36939.1</v>
          </cell>
          <cell r="E911">
            <v>36752.6</v>
          </cell>
          <cell r="F911">
            <v>32905.5</v>
          </cell>
          <cell r="G911">
            <v>30749.3</v>
          </cell>
          <cell r="H911">
            <v>32874.1</v>
          </cell>
          <cell r="I911">
            <v>36250.699999999997</v>
          </cell>
          <cell r="J911">
            <v>33958.5</v>
          </cell>
          <cell r="K911">
            <v>27931</v>
          </cell>
          <cell r="L911">
            <v>27111.8</v>
          </cell>
          <cell r="M911">
            <v>29479.1</v>
          </cell>
          <cell r="N911">
            <v>36426.199999999997</v>
          </cell>
          <cell r="O911">
            <v>398791.1</v>
          </cell>
        </row>
        <row r="912">
          <cell r="A912" t="str">
            <v xml:space="preserve">    ECR Cost Check ($1000)</v>
          </cell>
          <cell r="C912">
            <v>39765.399999999994</v>
          </cell>
          <cell r="D912">
            <v>39096.100000000006</v>
          </cell>
          <cell r="E912">
            <v>38515.699999999997</v>
          </cell>
          <cell r="F912">
            <v>33632</v>
          </cell>
          <cell r="G912">
            <v>34178.800000000003</v>
          </cell>
          <cell r="H912">
            <v>39221.800000000003</v>
          </cell>
          <cell r="I912">
            <v>43317.299999999996</v>
          </cell>
          <cell r="J912">
            <v>40972.799999999996</v>
          </cell>
          <cell r="K912">
            <v>32682.799999999999</v>
          </cell>
          <cell r="L912">
            <v>28706.3</v>
          </cell>
          <cell r="M912">
            <v>31063.600000000002</v>
          </cell>
          <cell r="N912">
            <v>38617.1</v>
          </cell>
          <cell r="O912">
            <v>439769.7</v>
          </cell>
        </row>
        <row r="915">
          <cell r="F915" t="str">
            <v xml:space="preserve">                                SURPLUS ENERGY BY GENERATING UNIT</v>
          </cell>
        </row>
        <row r="916">
          <cell r="F916" t="str">
            <v xml:space="preserve">                               FOR THE TYPICAL WEEK IN EACH MONTH</v>
          </cell>
          <cell r="L916" t="str">
            <v>CASE:2001 FORECAST</v>
          </cell>
          <cell r="P916" t="str">
            <v>17</v>
          </cell>
        </row>
        <row r="917">
          <cell r="L917">
            <v>36851</v>
          </cell>
        </row>
        <row r="918">
          <cell r="F918" t="str">
            <v xml:space="preserve">         (MILLIONS OF KWH)</v>
          </cell>
        </row>
        <row r="919">
          <cell r="A919" t="str">
            <v xml:space="preserve">                                 </v>
          </cell>
        </row>
        <row r="920">
          <cell r="A920" t="str">
            <v xml:space="preserve">                                    </v>
          </cell>
          <cell r="C920" t="str">
            <v>JANUARY</v>
          </cell>
          <cell r="D920" t="str">
            <v>FEBRUARY</v>
          </cell>
          <cell r="E920" t="str">
            <v>MARCH</v>
          </cell>
          <cell r="F920" t="str">
            <v>APRIL</v>
          </cell>
          <cell r="G920" t="str">
            <v>MAY</v>
          </cell>
          <cell r="H920" t="str">
            <v>JUNE</v>
          </cell>
          <cell r="I920" t="str">
            <v>JULY</v>
          </cell>
          <cell r="J920" t="str">
            <v>AUGUST</v>
          </cell>
          <cell r="K920" t="str">
            <v>SEPTEMBER</v>
          </cell>
          <cell r="L920" t="str">
            <v>OCTOBER</v>
          </cell>
          <cell r="M920" t="str">
            <v>NOVEMBER</v>
          </cell>
          <cell r="N920" t="str">
            <v>DECEMBER</v>
          </cell>
          <cell r="O920" t="str">
            <v>TOTAL</v>
          </cell>
        </row>
        <row r="922">
          <cell r="A922" t="str">
            <v xml:space="preserve">    Brunner Is. #1</v>
          </cell>
          <cell r="C922">
            <v>9.3000000000000007</v>
          </cell>
          <cell r="D922">
            <v>3.9</v>
          </cell>
          <cell r="E922">
            <v>8.6</v>
          </cell>
          <cell r="F922">
            <v>6</v>
          </cell>
          <cell r="G922">
            <v>14.4</v>
          </cell>
          <cell r="H922">
            <v>12</v>
          </cell>
          <cell r="I922">
            <v>9.1</v>
          </cell>
          <cell r="J922">
            <v>8.6</v>
          </cell>
          <cell r="K922">
            <v>9.1</v>
          </cell>
          <cell r="L922">
            <v>5.2</v>
          </cell>
          <cell r="M922">
            <v>9.6999999999999993</v>
          </cell>
          <cell r="N922">
            <v>11</v>
          </cell>
          <cell r="O922">
            <v>107</v>
          </cell>
        </row>
        <row r="923">
          <cell r="A923" t="str">
            <v xml:space="preserve">    Brunner Is. #2</v>
          </cell>
          <cell r="C923">
            <v>10.1</v>
          </cell>
          <cell r="D923">
            <v>4.3</v>
          </cell>
          <cell r="E923">
            <v>9.6</v>
          </cell>
          <cell r="F923">
            <v>6.9</v>
          </cell>
          <cell r="G923">
            <v>16.899999999999999</v>
          </cell>
          <cell r="H923">
            <v>14.3</v>
          </cell>
          <cell r="I923">
            <v>10.7</v>
          </cell>
          <cell r="J923">
            <v>9.9</v>
          </cell>
          <cell r="K923">
            <v>3.4</v>
          </cell>
          <cell r="L923">
            <v>1</v>
          </cell>
          <cell r="M923">
            <v>14.7</v>
          </cell>
          <cell r="N923">
            <v>11</v>
          </cell>
          <cell r="O923">
            <v>113</v>
          </cell>
        </row>
        <row r="924">
          <cell r="A924" t="str">
            <v xml:space="preserve">    Brunner Is. #3</v>
          </cell>
          <cell r="C924">
            <v>13.2</v>
          </cell>
          <cell r="D924">
            <v>5.5</v>
          </cell>
          <cell r="E924">
            <v>12.1</v>
          </cell>
          <cell r="F924">
            <v>8.5</v>
          </cell>
          <cell r="G924">
            <v>36</v>
          </cell>
          <cell r="H924">
            <v>31.8</v>
          </cell>
          <cell r="I924">
            <v>24.1</v>
          </cell>
          <cell r="J924">
            <v>21</v>
          </cell>
          <cell r="K924">
            <v>22.2</v>
          </cell>
          <cell r="L924">
            <v>6</v>
          </cell>
          <cell r="M924">
            <v>19.2</v>
          </cell>
          <cell r="N924">
            <v>15.4</v>
          </cell>
          <cell r="O924">
            <v>215</v>
          </cell>
        </row>
        <row r="925">
          <cell r="C925" t="str">
            <v xml:space="preserve"> --------</v>
          </cell>
          <cell r="D925" t="str">
            <v xml:space="preserve"> --------</v>
          </cell>
          <cell r="E925" t="str">
            <v xml:space="preserve"> --------</v>
          </cell>
          <cell r="F925" t="str">
            <v xml:space="preserve"> --------</v>
          </cell>
          <cell r="G925" t="str">
            <v xml:space="preserve"> --------</v>
          </cell>
          <cell r="H925" t="str">
            <v xml:space="preserve"> --------</v>
          </cell>
          <cell r="I925" t="str">
            <v xml:space="preserve"> --------</v>
          </cell>
          <cell r="J925" t="str">
            <v xml:space="preserve"> --------</v>
          </cell>
          <cell r="K925" t="str">
            <v xml:space="preserve"> --------</v>
          </cell>
          <cell r="L925" t="str">
            <v xml:space="preserve"> --------</v>
          </cell>
          <cell r="M925" t="str">
            <v xml:space="preserve"> --------</v>
          </cell>
          <cell r="N925" t="str">
            <v xml:space="preserve"> --------</v>
          </cell>
          <cell r="O925" t="str">
            <v xml:space="preserve"> --------</v>
          </cell>
        </row>
        <row r="926">
          <cell r="A926" t="str">
            <v xml:space="preserve">        TOTAL</v>
          </cell>
          <cell r="C926">
            <v>32.599999999999994</v>
          </cell>
          <cell r="D926">
            <v>13.7</v>
          </cell>
          <cell r="E926">
            <v>30.299999999999997</v>
          </cell>
          <cell r="F926">
            <v>21.4</v>
          </cell>
          <cell r="G926">
            <v>67.3</v>
          </cell>
          <cell r="H926">
            <v>58.1</v>
          </cell>
          <cell r="I926">
            <v>43.9</v>
          </cell>
          <cell r="J926">
            <v>39.5</v>
          </cell>
          <cell r="K926">
            <v>34.700000000000003</v>
          </cell>
          <cell r="L926">
            <v>12.2</v>
          </cell>
          <cell r="M926">
            <v>43.599999999999994</v>
          </cell>
          <cell r="N926">
            <v>37.4</v>
          </cell>
          <cell r="O926">
            <v>435</v>
          </cell>
        </row>
        <row r="928">
          <cell r="A928" t="str">
            <v xml:space="preserve">    Martins Creek #1</v>
          </cell>
          <cell r="C928">
            <v>0.55042999999999997</v>
          </cell>
          <cell r="D928">
            <v>2.4</v>
          </cell>
          <cell r="E928">
            <v>7.5</v>
          </cell>
          <cell r="F928">
            <v>8.3000000000000007</v>
          </cell>
          <cell r="G928">
            <v>15.2</v>
          </cell>
          <cell r="H928">
            <v>10.1</v>
          </cell>
          <cell r="I928">
            <v>10</v>
          </cell>
          <cell r="J928">
            <v>5.5</v>
          </cell>
          <cell r="K928">
            <v>2.6</v>
          </cell>
          <cell r="L928">
            <v>4.0999999999999996</v>
          </cell>
          <cell r="M928">
            <v>11.8</v>
          </cell>
          <cell r="N928">
            <v>8.1</v>
          </cell>
          <cell r="O928">
            <v>86</v>
          </cell>
        </row>
        <row r="929">
          <cell r="A929" t="str">
            <v xml:space="preserve">    Martins Creek #2</v>
          </cell>
          <cell r="C929">
            <v>6.9</v>
          </cell>
          <cell r="D929">
            <v>2.2000000000000002</v>
          </cell>
          <cell r="E929">
            <v>6.5</v>
          </cell>
          <cell r="F929">
            <v>7.5</v>
          </cell>
          <cell r="G929">
            <v>13.9</v>
          </cell>
          <cell r="H929">
            <v>9.3000000000000007</v>
          </cell>
          <cell r="I929">
            <v>9.3000000000000007</v>
          </cell>
          <cell r="J929">
            <v>5.5</v>
          </cell>
          <cell r="K929">
            <v>7.1</v>
          </cell>
          <cell r="L929">
            <v>4.3</v>
          </cell>
          <cell r="M929">
            <v>10.7</v>
          </cell>
          <cell r="N929">
            <v>7.2</v>
          </cell>
          <cell r="O929">
            <v>90</v>
          </cell>
        </row>
        <row r="930">
          <cell r="C930" t="str">
            <v xml:space="preserve"> --------</v>
          </cell>
          <cell r="D930" t="str">
            <v xml:space="preserve"> --------</v>
          </cell>
          <cell r="E930" t="str">
            <v xml:space="preserve"> --------</v>
          </cell>
          <cell r="F930" t="str">
            <v xml:space="preserve"> --------</v>
          </cell>
          <cell r="G930" t="str">
            <v xml:space="preserve"> --------</v>
          </cell>
          <cell r="H930" t="str">
            <v xml:space="preserve"> --------</v>
          </cell>
          <cell r="I930" t="str">
            <v xml:space="preserve"> --------</v>
          </cell>
          <cell r="J930" t="str">
            <v xml:space="preserve"> --------</v>
          </cell>
          <cell r="K930" t="str">
            <v xml:space="preserve"> --------</v>
          </cell>
          <cell r="L930" t="str">
            <v xml:space="preserve"> --------</v>
          </cell>
          <cell r="M930" t="str">
            <v xml:space="preserve"> --------</v>
          </cell>
          <cell r="N930" t="str">
            <v xml:space="preserve"> --------</v>
          </cell>
          <cell r="O930" t="str">
            <v xml:space="preserve"> --------</v>
          </cell>
        </row>
        <row r="931">
          <cell r="A931" t="str">
            <v xml:space="preserve">        TOTAL</v>
          </cell>
          <cell r="C931">
            <v>7.5</v>
          </cell>
          <cell r="D931">
            <v>4.5999999999999996</v>
          </cell>
          <cell r="E931">
            <v>14</v>
          </cell>
          <cell r="F931">
            <v>15.8</v>
          </cell>
          <cell r="G931">
            <v>29.1</v>
          </cell>
          <cell r="H931">
            <v>19.399999999999999</v>
          </cell>
          <cell r="I931">
            <v>19.3</v>
          </cell>
          <cell r="J931">
            <v>11</v>
          </cell>
          <cell r="K931">
            <v>9.6999999999999993</v>
          </cell>
          <cell r="L931">
            <v>8.3999999999999986</v>
          </cell>
          <cell r="M931">
            <v>22.5</v>
          </cell>
          <cell r="N931">
            <v>15.3</v>
          </cell>
          <cell r="O931">
            <v>177</v>
          </cell>
        </row>
        <row r="933">
          <cell r="A933" t="str">
            <v xml:space="preserve">    Sunbury #1-2</v>
          </cell>
          <cell r="C933">
            <v>0</v>
          </cell>
          <cell r="D933">
            <v>0</v>
          </cell>
          <cell r="E933">
            <v>0</v>
          </cell>
          <cell r="F933">
            <v>0</v>
          </cell>
          <cell r="G933">
            <v>0</v>
          </cell>
          <cell r="H933">
            <v>0</v>
          </cell>
          <cell r="I933">
            <v>0</v>
          </cell>
          <cell r="J933">
            <v>0</v>
          </cell>
          <cell r="K933">
            <v>0</v>
          </cell>
          <cell r="L933">
            <v>0</v>
          </cell>
          <cell r="M933">
            <v>0</v>
          </cell>
          <cell r="N933">
            <v>0</v>
          </cell>
          <cell r="O933">
            <v>0</v>
          </cell>
        </row>
        <row r="934">
          <cell r="A934" t="str">
            <v xml:space="preserve">    Sunbury #3</v>
          </cell>
          <cell r="C934">
            <v>0</v>
          </cell>
          <cell r="D934">
            <v>0</v>
          </cell>
          <cell r="E934">
            <v>0</v>
          </cell>
          <cell r="F934">
            <v>0</v>
          </cell>
          <cell r="G934">
            <v>0</v>
          </cell>
          <cell r="H934">
            <v>0</v>
          </cell>
          <cell r="I934">
            <v>0</v>
          </cell>
          <cell r="J934">
            <v>0</v>
          </cell>
          <cell r="K934">
            <v>0</v>
          </cell>
          <cell r="L934">
            <v>0</v>
          </cell>
          <cell r="M934">
            <v>0</v>
          </cell>
          <cell r="N934">
            <v>0</v>
          </cell>
          <cell r="O934">
            <v>0</v>
          </cell>
        </row>
        <row r="935">
          <cell r="A935" t="str">
            <v xml:space="preserve">    Sunbury #4</v>
          </cell>
          <cell r="C935">
            <v>0</v>
          </cell>
          <cell r="D935">
            <v>0</v>
          </cell>
          <cell r="E935">
            <v>0</v>
          </cell>
          <cell r="F935">
            <v>0</v>
          </cell>
          <cell r="G935">
            <v>0</v>
          </cell>
          <cell r="H935">
            <v>0</v>
          </cell>
          <cell r="I935">
            <v>0</v>
          </cell>
          <cell r="J935">
            <v>0</v>
          </cell>
          <cell r="K935">
            <v>0</v>
          </cell>
          <cell r="L935">
            <v>0</v>
          </cell>
          <cell r="M935">
            <v>0</v>
          </cell>
          <cell r="N935">
            <v>0</v>
          </cell>
          <cell r="O935">
            <v>0</v>
          </cell>
        </row>
        <row r="936">
          <cell r="C936" t="str">
            <v xml:space="preserve"> --------</v>
          </cell>
          <cell r="D936" t="str">
            <v xml:space="preserve"> --------</v>
          </cell>
          <cell r="E936" t="str">
            <v xml:space="preserve"> --------</v>
          </cell>
          <cell r="F936" t="str">
            <v xml:space="preserve"> --------</v>
          </cell>
          <cell r="G936" t="str">
            <v xml:space="preserve"> --------</v>
          </cell>
          <cell r="H936" t="str">
            <v xml:space="preserve"> --------</v>
          </cell>
          <cell r="I936" t="str">
            <v xml:space="preserve"> --------</v>
          </cell>
          <cell r="J936" t="str">
            <v xml:space="preserve"> --------</v>
          </cell>
          <cell r="K936" t="str">
            <v xml:space="preserve"> --------</v>
          </cell>
          <cell r="L936" t="str">
            <v xml:space="preserve"> --------</v>
          </cell>
          <cell r="M936" t="str">
            <v xml:space="preserve"> --------</v>
          </cell>
          <cell r="N936" t="str">
            <v xml:space="preserve"> --------</v>
          </cell>
          <cell r="O936" t="str">
            <v xml:space="preserve"> --------</v>
          </cell>
        </row>
        <row r="937">
          <cell r="A937" t="str">
            <v xml:space="preserve">        TOTAL</v>
          </cell>
          <cell r="C937">
            <v>0</v>
          </cell>
          <cell r="D937">
            <v>0</v>
          </cell>
          <cell r="E937">
            <v>0</v>
          </cell>
          <cell r="F937">
            <v>0</v>
          </cell>
          <cell r="G937">
            <v>0</v>
          </cell>
          <cell r="H937">
            <v>0</v>
          </cell>
          <cell r="I937">
            <v>0</v>
          </cell>
          <cell r="J937">
            <v>0</v>
          </cell>
          <cell r="K937">
            <v>0</v>
          </cell>
          <cell r="L937">
            <v>0</v>
          </cell>
          <cell r="M937">
            <v>0</v>
          </cell>
          <cell r="N937">
            <v>0</v>
          </cell>
          <cell r="O937">
            <v>0</v>
          </cell>
        </row>
        <row r="939">
          <cell r="A939" t="str">
            <v xml:space="preserve">    Holtwood #17</v>
          </cell>
          <cell r="C939">
            <v>0</v>
          </cell>
          <cell r="D939">
            <v>0</v>
          </cell>
          <cell r="E939">
            <v>0</v>
          </cell>
          <cell r="F939">
            <v>0</v>
          </cell>
          <cell r="G939">
            <v>0</v>
          </cell>
          <cell r="H939">
            <v>0</v>
          </cell>
          <cell r="I939">
            <v>0</v>
          </cell>
          <cell r="J939">
            <v>0</v>
          </cell>
          <cell r="K939">
            <v>0</v>
          </cell>
          <cell r="L939">
            <v>0</v>
          </cell>
          <cell r="M939">
            <v>0</v>
          </cell>
          <cell r="N939">
            <v>0</v>
          </cell>
          <cell r="O939">
            <v>0</v>
          </cell>
        </row>
        <row r="941">
          <cell r="A941" t="str">
            <v xml:space="preserve">    Keystone #1 (PL Share)</v>
          </cell>
          <cell r="C941">
            <v>0</v>
          </cell>
          <cell r="D941">
            <v>0</v>
          </cell>
          <cell r="E941">
            <v>0</v>
          </cell>
          <cell r="F941">
            <v>0</v>
          </cell>
          <cell r="G941">
            <v>0</v>
          </cell>
          <cell r="H941">
            <v>0</v>
          </cell>
          <cell r="I941">
            <v>0</v>
          </cell>
          <cell r="J941">
            <v>0</v>
          </cell>
          <cell r="K941">
            <v>0</v>
          </cell>
          <cell r="L941">
            <v>0</v>
          </cell>
          <cell r="M941">
            <v>0</v>
          </cell>
          <cell r="N941">
            <v>0</v>
          </cell>
          <cell r="O941">
            <v>0</v>
          </cell>
        </row>
        <row r="942">
          <cell r="A942" t="str">
            <v xml:space="preserve">    Keystone #2 (PL Share)</v>
          </cell>
          <cell r="C942">
            <v>0</v>
          </cell>
          <cell r="D942">
            <v>0</v>
          </cell>
          <cell r="E942">
            <v>0</v>
          </cell>
          <cell r="F942">
            <v>0</v>
          </cell>
          <cell r="G942">
            <v>0</v>
          </cell>
          <cell r="H942">
            <v>0</v>
          </cell>
          <cell r="I942">
            <v>0</v>
          </cell>
          <cell r="J942">
            <v>0</v>
          </cell>
          <cell r="K942">
            <v>0</v>
          </cell>
          <cell r="L942">
            <v>0</v>
          </cell>
          <cell r="M942">
            <v>0</v>
          </cell>
          <cell r="N942">
            <v>0</v>
          </cell>
          <cell r="O942">
            <v>0</v>
          </cell>
        </row>
        <row r="943">
          <cell r="C943" t="str">
            <v xml:space="preserve"> --------</v>
          </cell>
          <cell r="D943" t="str">
            <v xml:space="preserve"> --------</v>
          </cell>
          <cell r="E943" t="str">
            <v xml:space="preserve"> --------</v>
          </cell>
          <cell r="F943" t="str">
            <v xml:space="preserve"> --------</v>
          </cell>
          <cell r="G943" t="str">
            <v xml:space="preserve"> --------</v>
          </cell>
          <cell r="H943" t="str">
            <v xml:space="preserve"> --------</v>
          </cell>
          <cell r="I943" t="str">
            <v xml:space="preserve"> --------</v>
          </cell>
          <cell r="J943" t="str">
            <v xml:space="preserve"> --------</v>
          </cell>
          <cell r="K943" t="str">
            <v xml:space="preserve"> --------</v>
          </cell>
          <cell r="L943" t="str">
            <v xml:space="preserve"> --------</v>
          </cell>
          <cell r="M943" t="str">
            <v xml:space="preserve"> --------</v>
          </cell>
          <cell r="N943" t="str">
            <v xml:space="preserve"> --------</v>
          </cell>
          <cell r="O943" t="str">
            <v xml:space="preserve"> --------</v>
          </cell>
        </row>
        <row r="944">
          <cell r="A944" t="str">
            <v xml:space="preserve">        TOTAL</v>
          </cell>
          <cell r="C944">
            <v>0</v>
          </cell>
          <cell r="D944">
            <v>0</v>
          </cell>
          <cell r="E944">
            <v>0</v>
          </cell>
          <cell r="F944">
            <v>0</v>
          </cell>
          <cell r="G944">
            <v>0</v>
          </cell>
          <cell r="H944">
            <v>0</v>
          </cell>
          <cell r="I944">
            <v>0</v>
          </cell>
          <cell r="J944">
            <v>0</v>
          </cell>
          <cell r="K944">
            <v>0</v>
          </cell>
          <cell r="L944">
            <v>0</v>
          </cell>
          <cell r="M944">
            <v>0</v>
          </cell>
          <cell r="N944">
            <v>0</v>
          </cell>
          <cell r="O944">
            <v>0</v>
          </cell>
        </row>
        <row r="946">
          <cell r="A946" t="str">
            <v xml:space="preserve">    Conemaugh #1 (PL Share)</v>
          </cell>
          <cell r="C946">
            <v>0</v>
          </cell>
          <cell r="D946">
            <v>0</v>
          </cell>
          <cell r="E946">
            <v>0</v>
          </cell>
          <cell r="F946">
            <v>0</v>
          </cell>
          <cell r="G946">
            <v>0</v>
          </cell>
          <cell r="H946">
            <v>0</v>
          </cell>
          <cell r="I946">
            <v>0</v>
          </cell>
          <cell r="J946">
            <v>0</v>
          </cell>
          <cell r="K946">
            <v>0</v>
          </cell>
          <cell r="L946">
            <v>0</v>
          </cell>
          <cell r="M946">
            <v>0</v>
          </cell>
          <cell r="N946">
            <v>0</v>
          </cell>
          <cell r="O946">
            <v>0</v>
          </cell>
        </row>
        <row r="947">
          <cell r="A947" t="str">
            <v xml:space="preserve">    Conemaugh #2 (PL Share)</v>
          </cell>
          <cell r="C947">
            <v>0</v>
          </cell>
          <cell r="D947">
            <v>0</v>
          </cell>
          <cell r="E947">
            <v>0</v>
          </cell>
          <cell r="F947">
            <v>0</v>
          </cell>
          <cell r="G947">
            <v>0</v>
          </cell>
          <cell r="H947">
            <v>0</v>
          </cell>
          <cell r="I947">
            <v>0</v>
          </cell>
          <cell r="J947">
            <v>0</v>
          </cell>
          <cell r="K947">
            <v>0</v>
          </cell>
          <cell r="L947">
            <v>0</v>
          </cell>
          <cell r="M947">
            <v>0</v>
          </cell>
          <cell r="N947">
            <v>0</v>
          </cell>
          <cell r="O947">
            <v>0</v>
          </cell>
        </row>
        <row r="948">
          <cell r="C948" t="str">
            <v xml:space="preserve"> --------</v>
          </cell>
          <cell r="D948" t="str">
            <v xml:space="preserve"> --------</v>
          </cell>
          <cell r="E948" t="str">
            <v xml:space="preserve"> --------</v>
          </cell>
          <cell r="F948" t="str">
            <v xml:space="preserve"> --------</v>
          </cell>
          <cell r="G948" t="str">
            <v xml:space="preserve"> --------</v>
          </cell>
          <cell r="H948" t="str">
            <v xml:space="preserve"> --------</v>
          </cell>
          <cell r="I948" t="str">
            <v xml:space="preserve"> --------</v>
          </cell>
          <cell r="J948" t="str">
            <v xml:space="preserve"> --------</v>
          </cell>
          <cell r="K948" t="str">
            <v xml:space="preserve"> --------</v>
          </cell>
          <cell r="L948" t="str">
            <v xml:space="preserve"> --------</v>
          </cell>
          <cell r="M948" t="str">
            <v xml:space="preserve"> --------</v>
          </cell>
          <cell r="N948" t="str">
            <v xml:space="preserve"> --------</v>
          </cell>
          <cell r="O948" t="str">
            <v xml:space="preserve"> --------</v>
          </cell>
        </row>
        <row r="949">
          <cell r="A949" t="str">
            <v xml:space="preserve">        TOTAL</v>
          </cell>
          <cell r="C949">
            <v>0</v>
          </cell>
          <cell r="D949">
            <v>0</v>
          </cell>
          <cell r="E949">
            <v>0</v>
          </cell>
          <cell r="F949">
            <v>0</v>
          </cell>
          <cell r="G949">
            <v>0</v>
          </cell>
          <cell r="H949">
            <v>0</v>
          </cell>
          <cell r="I949">
            <v>0</v>
          </cell>
          <cell r="J949">
            <v>0</v>
          </cell>
          <cell r="K949">
            <v>0</v>
          </cell>
          <cell r="L949">
            <v>0</v>
          </cell>
          <cell r="M949">
            <v>0</v>
          </cell>
          <cell r="N949">
            <v>0</v>
          </cell>
          <cell r="O949">
            <v>0</v>
          </cell>
        </row>
        <row r="951">
          <cell r="A951" t="str">
            <v xml:space="preserve">    Montour #1</v>
          </cell>
          <cell r="C951">
            <v>11.1</v>
          </cell>
          <cell r="D951">
            <v>4.0999999999999996</v>
          </cell>
          <cell r="E951">
            <v>9.9</v>
          </cell>
          <cell r="F951">
            <v>4.7</v>
          </cell>
          <cell r="G951">
            <v>0</v>
          </cell>
          <cell r="H951">
            <v>19.8</v>
          </cell>
          <cell r="I951">
            <v>17.399999999999999</v>
          </cell>
          <cell r="J951">
            <v>16.3</v>
          </cell>
          <cell r="K951">
            <v>17.100000000000001</v>
          </cell>
          <cell r="L951">
            <v>5.7</v>
          </cell>
          <cell r="M951">
            <v>15.2</v>
          </cell>
          <cell r="N951">
            <v>14</v>
          </cell>
          <cell r="O951">
            <v>135</v>
          </cell>
        </row>
        <row r="952">
          <cell r="A952" t="str">
            <v xml:space="preserve">    Montour #2</v>
          </cell>
          <cell r="C952">
            <v>12.7</v>
          </cell>
          <cell r="D952">
            <v>5.2</v>
          </cell>
          <cell r="E952">
            <v>8.4</v>
          </cell>
          <cell r="F952">
            <v>10.7</v>
          </cell>
          <cell r="G952">
            <v>21.7</v>
          </cell>
          <cell r="H952">
            <v>18.600000000000001</v>
          </cell>
          <cell r="I952">
            <v>14.4</v>
          </cell>
          <cell r="J952">
            <v>13.5</v>
          </cell>
          <cell r="K952">
            <v>14.4</v>
          </cell>
          <cell r="L952">
            <v>5.0999999999999996</v>
          </cell>
          <cell r="M952">
            <v>20.5</v>
          </cell>
          <cell r="N952">
            <v>15</v>
          </cell>
          <cell r="O952">
            <v>160</v>
          </cell>
        </row>
        <row r="953">
          <cell r="C953" t="str">
            <v xml:space="preserve"> --------</v>
          </cell>
          <cell r="D953" t="str">
            <v xml:space="preserve"> --------</v>
          </cell>
          <cell r="E953" t="str">
            <v xml:space="preserve"> --------</v>
          </cell>
          <cell r="F953" t="str">
            <v xml:space="preserve"> --------</v>
          </cell>
          <cell r="G953" t="str">
            <v xml:space="preserve"> --------</v>
          </cell>
          <cell r="H953" t="str">
            <v xml:space="preserve"> --------</v>
          </cell>
          <cell r="I953" t="str">
            <v xml:space="preserve"> --------</v>
          </cell>
          <cell r="J953" t="str">
            <v xml:space="preserve"> --------</v>
          </cell>
          <cell r="K953" t="str">
            <v xml:space="preserve"> --------</v>
          </cell>
          <cell r="L953" t="str">
            <v xml:space="preserve"> --------</v>
          </cell>
          <cell r="M953" t="str">
            <v xml:space="preserve"> --------</v>
          </cell>
          <cell r="N953" t="str">
            <v xml:space="preserve"> --------</v>
          </cell>
          <cell r="O953" t="str">
            <v xml:space="preserve"> --------</v>
          </cell>
        </row>
        <row r="954">
          <cell r="A954" t="str">
            <v xml:space="preserve">        TOTAL</v>
          </cell>
          <cell r="C954">
            <v>23.799999999999997</v>
          </cell>
          <cell r="D954">
            <v>9.3000000000000007</v>
          </cell>
          <cell r="E954">
            <v>18.3</v>
          </cell>
          <cell r="F954">
            <v>15.399999999999999</v>
          </cell>
          <cell r="G954">
            <v>21.7</v>
          </cell>
          <cell r="H954">
            <v>38.400000000000006</v>
          </cell>
          <cell r="I954">
            <v>31.799999999999997</v>
          </cell>
          <cell r="J954">
            <v>29.8</v>
          </cell>
          <cell r="K954">
            <v>31.5</v>
          </cell>
          <cell r="L954">
            <v>10.8</v>
          </cell>
          <cell r="M954">
            <v>35.700000000000003</v>
          </cell>
          <cell r="N954">
            <v>29</v>
          </cell>
          <cell r="O954">
            <v>296</v>
          </cell>
        </row>
        <row r="955">
          <cell r="C955" t="str">
            <v xml:space="preserve"> =========</v>
          </cell>
          <cell r="D955" t="str">
            <v xml:space="preserve"> =========</v>
          </cell>
          <cell r="E955" t="str">
            <v xml:space="preserve"> =========</v>
          </cell>
          <cell r="F955" t="str">
            <v xml:space="preserve"> =========</v>
          </cell>
          <cell r="G955" t="str">
            <v xml:space="preserve"> =========</v>
          </cell>
          <cell r="H955" t="str">
            <v xml:space="preserve"> =========</v>
          </cell>
          <cell r="I955" t="str">
            <v xml:space="preserve"> =========</v>
          </cell>
          <cell r="J955" t="str">
            <v xml:space="preserve"> =========</v>
          </cell>
          <cell r="K955" t="str">
            <v xml:space="preserve"> =========</v>
          </cell>
          <cell r="L955" t="str">
            <v xml:space="preserve"> =========</v>
          </cell>
          <cell r="M955" t="str">
            <v xml:space="preserve"> =========</v>
          </cell>
          <cell r="N955" t="str">
            <v xml:space="preserve"> =========</v>
          </cell>
          <cell r="O955" t="str">
            <v xml:space="preserve"> =========</v>
          </cell>
        </row>
        <row r="956">
          <cell r="A956" t="str">
            <v xml:space="preserve"> TOTAL SURPLUS ENERGY</v>
          </cell>
          <cell r="C956">
            <v>63.900000000000006</v>
          </cell>
          <cell r="D956">
            <v>27.599999999999998</v>
          </cell>
          <cell r="E956">
            <v>62.599999999999994</v>
          </cell>
          <cell r="F956">
            <v>52.6</v>
          </cell>
          <cell r="G956">
            <v>118.10000000000001</v>
          </cell>
          <cell r="H956">
            <v>115.9</v>
          </cell>
          <cell r="I956">
            <v>95</v>
          </cell>
          <cell r="J956">
            <v>80.3</v>
          </cell>
          <cell r="K956">
            <v>75.900000000000006</v>
          </cell>
          <cell r="L956">
            <v>31.400000000000002</v>
          </cell>
          <cell r="M956">
            <v>101.8</v>
          </cell>
          <cell r="N956">
            <v>81.7</v>
          </cell>
          <cell r="O956">
            <v>907</v>
          </cell>
        </row>
        <row r="962">
          <cell r="F962" t="str">
            <v xml:space="preserve">                  SHORT-TERM PURCHASES FROM OTHER UTILITIES</v>
          </cell>
          <cell r="L962" t="str">
            <v>CASE:2001 FORECAST</v>
          </cell>
          <cell r="P962" t="str">
            <v>18</v>
          </cell>
        </row>
        <row r="963">
          <cell r="C963" t="str">
            <v xml:space="preserve">                  </v>
          </cell>
          <cell r="L963">
            <v>36851</v>
          </cell>
        </row>
        <row r="965">
          <cell r="C965" t="str">
            <v>JANUARY</v>
          </cell>
          <cell r="D965" t="str">
            <v>FEBRUARY</v>
          </cell>
          <cell r="E965" t="str">
            <v>MARCH</v>
          </cell>
          <cell r="F965" t="str">
            <v>APRIL</v>
          </cell>
          <cell r="G965" t="str">
            <v>MAY</v>
          </cell>
          <cell r="H965" t="str">
            <v>JUNE</v>
          </cell>
          <cell r="I965" t="str">
            <v>JULY</v>
          </cell>
          <cell r="J965" t="str">
            <v>AUGUST</v>
          </cell>
          <cell r="K965" t="str">
            <v>SEPTEMBER</v>
          </cell>
          <cell r="L965" t="str">
            <v>OCTOBER</v>
          </cell>
          <cell r="M965" t="str">
            <v>NOVEMBER</v>
          </cell>
          <cell r="N965" t="str">
            <v>DECEMBER</v>
          </cell>
          <cell r="O965" t="str">
            <v>TOTAL</v>
          </cell>
        </row>
        <row r="966">
          <cell r="A966" t="str">
            <v>APS ON-PEAK</v>
          </cell>
        </row>
        <row r="968">
          <cell r="A968" t="str">
            <v xml:space="preserve">   ENERGY (GWH)</v>
          </cell>
          <cell r="C968">
            <v>0</v>
          </cell>
          <cell r="D968">
            <v>0</v>
          </cell>
          <cell r="E968">
            <v>0</v>
          </cell>
          <cell r="F968">
            <v>0</v>
          </cell>
          <cell r="G968">
            <v>0</v>
          </cell>
          <cell r="H968">
            <v>0</v>
          </cell>
          <cell r="I968">
            <v>0</v>
          </cell>
          <cell r="J968">
            <v>0</v>
          </cell>
          <cell r="K968">
            <v>0</v>
          </cell>
          <cell r="L968">
            <v>0</v>
          </cell>
          <cell r="M968">
            <v>0</v>
          </cell>
          <cell r="N968">
            <v>0</v>
          </cell>
          <cell r="O968">
            <v>0</v>
          </cell>
        </row>
        <row r="969">
          <cell r="A969" t="str">
            <v xml:space="preserve">   Energy Cost (mills/kwh)</v>
          </cell>
          <cell r="C969">
            <v>0</v>
          </cell>
          <cell r="D969">
            <v>0</v>
          </cell>
          <cell r="E969">
            <v>0</v>
          </cell>
          <cell r="F969">
            <v>0</v>
          </cell>
          <cell r="G969">
            <v>0</v>
          </cell>
          <cell r="H969">
            <v>0</v>
          </cell>
          <cell r="I969">
            <v>0</v>
          </cell>
          <cell r="J969">
            <v>0</v>
          </cell>
          <cell r="K969">
            <v>0</v>
          </cell>
          <cell r="L969">
            <v>0</v>
          </cell>
          <cell r="M969">
            <v>0</v>
          </cell>
          <cell r="N969">
            <v>0</v>
          </cell>
          <cell r="O969">
            <v>0</v>
          </cell>
        </row>
        <row r="970">
          <cell r="A970" t="str">
            <v xml:space="preserve">   Adder (mills/kwh)</v>
          </cell>
          <cell r="C970">
            <v>0</v>
          </cell>
          <cell r="D970">
            <v>0</v>
          </cell>
          <cell r="E970">
            <v>0</v>
          </cell>
          <cell r="F970">
            <v>0</v>
          </cell>
          <cell r="G970">
            <v>0</v>
          </cell>
          <cell r="H970">
            <v>0</v>
          </cell>
          <cell r="I970">
            <v>0</v>
          </cell>
          <cell r="J970">
            <v>0</v>
          </cell>
          <cell r="K970">
            <v>0</v>
          </cell>
          <cell r="L970">
            <v>0</v>
          </cell>
          <cell r="M970">
            <v>0</v>
          </cell>
          <cell r="N970">
            <v>0</v>
          </cell>
          <cell r="O970">
            <v>0</v>
          </cell>
        </row>
        <row r="971">
          <cell r="A971" t="str">
            <v xml:space="preserve">   Total Cost (mills/kwh)</v>
          </cell>
          <cell r="C971">
            <v>0</v>
          </cell>
          <cell r="D971">
            <v>0</v>
          </cell>
          <cell r="E971">
            <v>0</v>
          </cell>
          <cell r="F971">
            <v>0</v>
          </cell>
          <cell r="G971">
            <v>0</v>
          </cell>
          <cell r="H971">
            <v>0</v>
          </cell>
          <cell r="I971">
            <v>0</v>
          </cell>
          <cell r="J971">
            <v>0</v>
          </cell>
          <cell r="K971">
            <v>0</v>
          </cell>
          <cell r="L971">
            <v>0</v>
          </cell>
          <cell r="M971">
            <v>0</v>
          </cell>
          <cell r="N971">
            <v>0</v>
          </cell>
          <cell r="O971">
            <v>0</v>
          </cell>
        </row>
        <row r="972">
          <cell r="A972" t="str">
            <v xml:space="preserve">   Avg. Opp. Party (mills/kwh)</v>
          </cell>
          <cell r="C972">
            <v>0</v>
          </cell>
          <cell r="D972">
            <v>0</v>
          </cell>
          <cell r="E972">
            <v>0</v>
          </cell>
          <cell r="F972">
            <v>0</v>
          </cell>
          <cell r="G972">
            <v>0</v>
          </cell>
          <cell r="H972">
            <v>0</v>
          </cell>
          <cell r="I972">
            <v>0</v>
          </cell>
          <cell r="J972">
            <v>0</v>
          </cell>
          <cell r="K972">
            <v>0</v>
          </cell>
          <cell r="L972">
            <v>0</v>
          </cell>
          <cell r="M972">
            <v>0</v>
          </cell>
          <cell r="N972">
            <v>0</v>
          </cell>
          <cell r="O972">
            <v>0</v>
          </cell>
        </row>
        <row r="973">
          <cell r="A973" t="str">
            <v xml:space="preserve">   BILLING RATE (mills/kwh)</v>
          </cell>
          <cell r="C973">
            <v>0</v>
          </cell>
          <cell r="D973">
            <v>0</v>
          </cell>
          <cell r="E973">
            <v>0</v>
          </cell>
          <cell r="F973">
            <v>0</v>
          </cell>
          <cell r="G973">
            <v>0</v>
          </cell>
          <cell r="H973">
            <v>0</v>
          </cell>
          <cell r="I973">
            <v>0</v>
          </cell>
          <cell r="J973">
            <v>0</v>
          </cell>
          <cell r="K973">
            <v>0</v>
          </cell>
          <cell r="L973">
            <v>0</v>
          </cell>
          <cell r="M973">
            <v>0</v>
          </cell>
          <cell r="N973">
            <v>0</v>
          </cell>
          <cell r="O973">
            <v>0</v>
          </cell>
        </row>
        <row r="974">
          <cell r="A974" t="str">
            <v xml:space="preserve">   TOTAL BILL ($1,000)</v>
          </cell>
          <cell r="C974">
            <v>0</v>
          </cell>
          <cell r="D974">
            <v>0</v>
          </cell>
          <cell r="E974">
            <v>0</v>
          </cell>
          <cell r="F974">
            <v>0</v>
          </cell>
          <cell r="G974">
            <v>0</v>
          </cell>
          <cell r="H974">
            <v>0</v>
          </cell>
          <cell r="I974">
            <v>0</v>
          </cell>
          <cell r="J974">
            <v>0</v>
          </cell>
          <cell r="K974">
            <v>0</v>
          </cell>
          <cell r="L974">
            <v>0</v>
          </cell>
          <cell r="M974">
            <v>0</v>
          </cell>
          <cell r="N974">
            <v>0</v>
          </cell>
          <cell r="O974">
            <v>0</v>
          </cell>
        </row>
        <row r="976">
          <cell r="A976" t="str">
            <v xml:space="preserve">   SAVINGS ($1,000)</v>
          </cell>
          <cell r="C976">
            <v>0</v>
          </cell>
          <cell r="D976">
            <v>0</v>
          </cell>
          <cell r="E976">
            <v>0</v>
          </cell>
          <cell r="F976">
            <v>0</v>
          </cell>
          <cell r="G976">
            <v>0</v>
          </cell>
          <cell r="H976">
            <v>0</v>
          </cell>
          <cell r="I976">
            <v>0</v>
          </cell>
          <cell r="J976">
            <v>0</v>
          </cell>
          <cell r="K976">
            <v>0</v>
          </cell>
          <cell r="L976">
            <v>0</v>
          </cell>
          <cell r="M976">
            <v>0</v>
          </cell>
          <cell r="N976">
            <v>0</v>
          </cell>
          <cell r="O976">
            <v>0</v>
          </cell>
        </row>
        <row r="977">
          <cell r="A977" t="str">
            <v xml:space="preserve">   SAVINGS RATE (mills/kwh)</v>
          </cell>
          <cell r="C977">
            <v>0</v>
          </cell>
          <cell r="D977">
            <v>0</v>
          </cell>
          <cell r="E977">
            <v>0</v>
          </cell>
          <cell r="F977">
            <v>0</v>
          </cell>
          <cell r="G977">
            <v>0</v>
          </cell>
          <cell r="H977">
            <v>0</v>
          </cell>
          <cell r="I977">
            <v>0</v>
          </cell>
          <cell r="J977">
            <v>0</v>
          </cell>
          <cell r="K977">
            <v>0</v>
          </cell>
          <cell r="L977">
            <v>0</v>
          </cell>
          <cell r="M977">
            <v>0</v>
          </cell>
          <cell r="N977">
            <v>0</v>
          </cell>
          <cell r="O977">
            <v>0</v>
          </cell>
        </row>
        <row r="979">
          <cell r="A979" t="str">
            <v>OTHER</v>
          </cell>
          <cell r="C979" t="str">
            <v>ENERGY PURCHASES AND RATES COME FROM WORKSHEET ":TWOPARTY BY REGION."</v>
          </cell>
        </row>
        <row r="981">
          <cell r="A981" t="str">
            <v xml:space="preserve">   ENERGY (GWH)</v>
          </cell>
          <cell r="C981">
            <v>2677.4303711799671</v>
          </cell>
          <cell r="D981">
            <v>2156.8887812305543</v>
          </cell>
          <cell r="E981">
            <v>2825.6782031233347</v>
          </cell>
          <cell r="F981">
            <v>2659.7924305566653</v>
          </cell>
          <cell r="G981">
            <v>3160.3783543079885</v>
          </cell>
          <cell r="H981">
            <v>3948.8673394166985</v>
          </cell>
          <cell r="I981">
            <v>4831.6930868202444</v>
          </cell>
          <cell r="J981">
            <v>4679.7051982400199</v>
          </cell>
          <cell r="K981">
            <v>3348.0084327590603</v>
          </cell>
          <cell r="L981">
            <v>2547.4139125659799</v>
          </cell>
          <cell r="M981">
            <v>1966.3050553543999</v>
          </cell>
          <cell r="N981">
            <v>2837.4045029406398</v>
          </cell>
          <cell r="O981">
            <v>37639.565668495554</v>
          </cell>
        </row>
        <row r="982">
          <cell r="A982" t="str">
            <v xml:space="preserve">   BILLING RATE (mills/kwh)</v>
          </cell>
          <cell r="C982">
            <v>30.480985615429638</v>
          </cell>
          <cell r="D982">
            <v>30.419079395842932</v>
          </cell>
          <cell r="E982">
            <v>26.38838000146071</v>
          </cell>
          <cell r="F982">
            <v>25.511584661253522</v>
          </cell>
          <cell r="G982">
            <v>28.464359963745508</v>
          </cell>
          <cell r="H982">
            <v>40.367682360245638</v>
          </cell>
          <cell r="I982">
            <v>63.942722906106404</v>
          </cell>
          <cell r="J982">
            <v>63.864888463871232</v>
          </cell>
          <cell r="K982">
            <v>32.414701576851755</v>
          </cell>
          <cell r="L982">
            <v>25.915053662900871</v>
          </cell>
          <cell r="M982">
            <v>25.948502865759313</v>
          </cell>
          <cell r="N982">
            <v>26.511115801849883</v>
          </cell>
          <cell r="O982">
            <v>38.459893835253752</v>
          </cell>
        </row>
        <row r="983">
          <cell r="A983" t="str">
            <v xml:space="preserve">   TOTAL BILL ($1,000)</v>
          </cell>
          <cell r="C983">
            <v>81610.716630251016</v>
          </cell>
          <cell r="D983">
            <v>65610.57108425512</v>
          </cell>
          <cell r="E983">
            <v>74565.070185863238</v>
          </cell>
          <cell r="F983">
            <v>67855.519773507651</v>
          </cell>
          <cell r="G983">
            <v>89958.147098652218</v>
          </cell>
          <cell r="H983">
            <v>159406.62244032157</v>
          </cell>
          <cell r="I983">
            <v>308951.61221789679</v>
          </cell>
          <cell r="J983">
            <v>298868.85052939726</v>
          </cell>
          <cell r="K983">
            <v>108524.69422466808</v>
          </cell>
          <cell r="L983">
            <v>66016.368245767633</v>
          </cell>
          <cell r="M983">
            <v>51022.672363820668</v>
          </cell>
          <cell r="N983">
            <v>75222.759354149603</v>
          </cell>
          <cell r="O983">
            <v>1447613.7</v>
          </cell>
        </row>
        <row r="985">
          <cell r="A985" t="str">
            <v>TOTAL PURCHASES</v>
          </cell>
        </row>
        <row r="987">
          <cell r="A987" t="str">
            <v xml:space="preserve">   TOTAL ENERGY PURCH (GWH)</v>
          </cell>
          <cell r="C987">
            <v>2677.4303711799671</v>
          </cell>
          <cell r="D987">
            <v>2156.8887812305543</v>
          </cell>
          <cell r="E987">
            <v>2825.6782031233347</v>
          </cell>
          <cell r="F987">
            <v>2659.7924305566653</v>
          </cell>
          <cell r="G987">
            <v>3160.3783543079885</v>
          </cell>
          <cell r="H987">
            <v>3948.8673394166985</v>
          </cell>
          <cell r="I987">
            <v>4831.6930868202444</v>
          </cell>
          <cell r="J987">
            <v>4679.7051982400199</v>
          </cell>
          <cell r="K987">
            <v>3348.0084327590603</v>
          </cell>
          <cell r="L987">
            <v>2547.4139125659799</v>
          </cell>
          <cell r="M987">
            <v>1966.3050553543999</v>
          </cell>
          <cell r="N987">
            <v>2837.4045029406398</v>
          </cell>
          <cell r="O987">
            <v>37640</v>
          </cell>
        </row>
        <row r="988">
          <cell r="A988" t="str">
            <v xml:space="preserve">   TOTAL PAYMENTS ($1,000)</v>
          </cell>
          <cell r="C988">
            <v>81610.716630251016</v>
          </cell>
          <cell r="D988">
            <v>65610.57108425512</v>
          </cell>
          <cell r="E988">
            <v>74565.070185863238</v>
          </cell>
          <cell r="F988">
            <v>67855.519773507651</v>
          </cell>
          <cell r="G988">
            <v>89958.147098652218</v>
          </cell>
          <cell r="H988">
            <v>159406.62244032157</v>
          </cell>
          <cell r="I988">
            <v>308951.61221789679</v>
          </cell>
          <cell r="J988">
            <v>298868.85052939726</v>
          </cell>
          <cell r="K988">
            <v>108524.69422466808</v>
          </cell>
          <cell r="L988">
            <v>66016.368245767633</v>
          </cell>
          <cell r="M988">
            <v>51022.672363820668</v>
          </cell>
          <cell r="N988">
            <v>75222.759354149603</v>
          </cell>
          <cell r="O988">
            <v>1447613.6041485511</v>
          </cell>
        </row>
        <row r="989">
          <cell r="A989" t="str">
            <v xml:space="preserve">   AVERAGE BILLING RATE (mills/kwh)</v>
          </cell>
          <cell r="C989">
            <v>30.48</v>
          </cell>
          <cell r="D989">
            <v>30.42</v>
          </cell>
          <cell r="E989">
            <v>26.39</v>
          </cell>
          <cell r="F989">
            <v>25.51</v>
          </cell>
          <cell r="G989">
            <v>28.46</v>
          </cell>
          <cell r="H989">
            <v>40.369999999999997</v>
          </cell>
          <cell r="I989">
            <v>63.94</v>
          </cell>
          <cell r="J989">
            <v>63.86</v>
          </cell>
          <cell r="K989">
            <v>32.409999999999997</v>
          </cell>
          <cell r="L989">
            <v>25.92</v>
          </cell>
          <cell r="M989">
            <v>25.95</v>
          </cell>
          <cell r="N989">
            <v>26.51</v>
          </cell>
          <cell r="O989">
            <v>38.46</v>
          </cell>
        </row>
        <row r="994">
          <cell r="A994" t="str">
            <v>THIS PAGE IS NO LONGER USED</v>
          </cell>
          <cell r="G994" t="str">
            <v>FERC METHOD OF</v>
          </cell>
        </row>
        <row r="995">
          <cell r="G995" t="str">
            <v xml:space="preserve">                        CALCULATION OF THE COST OF INTERCHANGE SALES</v>
          </cell>
          <cell r="L995" t="str">
            <v>CASE:2001 FORECAST</v>
          </cell>
          <cell r="P995" t="str">
            <v>19</v>
          </cell>
        </row>
        <row r="996">
          <cell r="G996" t="str">
            <v xml:space="preserve">                        BASED ON GENERATING UNIT DISPATCH FUEL COSTS</v>
          </cell>
          <cell r="L996">
            <v>36851</v>
          </cell>
        </row>
        <row r="998">
          <cell r="A998" t="str">
            <v>COST OF INTERCHANGE MIX</v>
          </cell>
          <cell r="C998" t="str">
            <v>JANUARY</v>
          </cell>
          <cell r="D998" t="str">
            <v>FEBRUARY</v>
          </cell>
          <cell r="E998" t="str">
            <v>MARCH</v>
          </cell>
          <cell r="F998" t="str">
            <v>APRIL</v>
          </cell>
          <cell r="G998" t="str">
            <v>MAY</v>
          </cell>
          <cell r="H998" t="str">
            <v>JUNE</v>
          </cell>
          <cell r="I998" t="str">
            <v>JULY</v>
          </cell>
          <cell r="J998" t="str">
            <v>AUGUST</v>
          </cell>
          <cell r="K998" t="str">
            <v>SEPTEMBER</v>
          </cell>
          <cell r="L998" t="str">
            <v>OCTOBER</v>
          </cell>
          <cell r="M998" t="str">
            <v>NOVEMBER</v>
          </cell>
          <cell r="N998" t="str">
            <v>DECEMBER</v>
          </cell>
          <cell r="O998" t="str">
            <v>TOTAL</v>
          </cell>
        </row>
        <row r="1000">
          <cell r="A1000" t="str">
            <v xml:space="preserve">  MARTINS CREEK #3-4</v>
          </cell>
        </row>
        <row r="1002">
          <cell r="A1002" t="str">
            <v xml:space="preserve">    Output Interchanged (GWH)</v>
          </cell>
          <cell r="B1002" t="str">
            <v xml:space="preserve">  </v>
          </cell>
          <cell r="C1002">
            <v>6.5</v>
          </cell>
          <cell r="D1002">
            <v>10</v>
          </cell>
          <cell r="E1002">
            <v>0.8</v>
          </cell>
          <cell r="F1002">
            <v>0</v>
          </cell>
          <cell r="G1002">
            <v>5</v>
          </cell>
          <cell r="H1002">
            <v>15</v>
          </cell>
          <cell r="I1002">
            <v>0</v>
          </cell>
          <cell r="J1002">
            <v>50</v>
          </cell>
          <cell r="K1002">
            <v>10</v>
          </cell>
          <cell r="L1002">
            <v>0.8</v>
          </cell>
          <cell r="M1002">
            <v>1.4</v>
          </cell>
          <cell r="N1002">
            <v>1.3</v>
          </cell>
          <cell r="O1002">
            <v>101</v>
          </cell>
        </row>
        <row r="1003">
          <cell r="A1003" t="str">
            <v xml:space="preserve">    Dispatch Fuel Cost (Mills/KWH)</v>
          </cell>
          <cell r="C1003">
            <v>39.020000000000003</v>
          </cell>
          <cell r="D1003">
            <v>36.06</v>
          </cell>
          <cell r="E1003">
            <v>33.68</v>
          </cell>
          <cell r="F1003">
            <v>32.93</v>
          </cell>
          <cell r="G1003">
            <v>30.42</v>
          </cell>
          <cell r="H1003">
            <v>28.86</v>
          </cell>
          <cell r="I1003">
            <v>27.27</v>
          </cell>
          <cell r="J1003">
            <v>29.79</v>
          </cell>
          <cell r="K1003">
            <v>31.69</v>
          </cell>
          <cell r="L1003">
            <v>31.63</v>
          </cell>
          <cell r="M1003">
            <v>38.86</v>
          </cell>
          <cell r="N1003">
            <v>39.19</v>
          </cell>
          <cell r="O1003">
            <v>31.32</v>
          </cell>
        </row>
        <row r="1004">
          <cell r="A1004" t="str">
            <v xml:space="preserve">    Cost of Interchange ($1000)</v>
          </cell>
          <cell r="C1004">
            <v>253.6</v>
          </cell>
          <cell r="D1004">
            <v>360.6</v>
          </cell>
          <cell r="E1004">
            <v>26.9</v>
          </cell>
          <cell r="F1004">
            <v>0</v>
          </cell>
          <cell r="G1004">
            <v>152.1</v>
          </cell>
          <cell r="H1004">
            <v>432.9</v>
          </cell>
          <cell r="I1004">
            <v>0</v>
          </cell>
          <cell r="J1004">
            <v>1489.5</v>
          </cell>
          <cell r="K1004">
            <v>316.89999999999998</v>
          </cell>
          <cell r="L1004">
            <v>25.3</v>
          </cell>
          <cell r="M1004">
            <v>54.4</v>
          </cell>
          <cell r="N1004">
            <v>50.9</v>
          </cell>
          <cell r="O1004">
            <v>3163.1000000000004</v>
          </cell>
        </row>
        <row r="1006">
          <cell r="A1006" t="str">
            <v xml:space="preserve">  COAL</v>
          </cell>
        </row>
        <row r="1008">
          <cell r="A1008" t="str">
            <v xml:space="preserve">    Output For Interchange (GWH)</v>
          </cell>
          <cell r="C1008">
            <v>876.5</v>
          </cell>
          <cell r="D1008">
            <v>825</v>
          </cell>
          <cell r="E1008">
            <v>420.49999999999994</v>
          </cell>
          <cell r="F1008">
            <v>0.6</v>
          </cell>
          <cell r="G1008">
            <v>501.8</v>
          </cell>
          <cell r="H1008">
            <v>1548.9</v>
          </cell>
          <cell r="I1008">
            <v>1616.9</v>
          </cell>
          <cell r="J1008">
            <v>1574.4</v>
          </cell>
          <cell r="K1008">
            <v>993.6</v>
          </cell>
          <cell r="L1008">
            <v>855</v>
          </cell>
          <cell r="M1008">
            <v>675.6</v>
          </cell>
          <cell r="N1008">
            <v>820.9</v>
          </cell>
          <cell r="O1008">
            <v>10710</v>
          </cell>
        </row>
        <row r="1009">
          <cell r="A1009" t="str">
            <v xml:space="preserve">    Dispatch Fuel Cost (Mills/KWH)</v>
          </cell>
          <cell r="C1009">
            <v>14.8</v>
          </cell>
          <cell r="D1009">
            <v>14.36</v>
          </cell>
          <cell r="E1009">
            <v>14.25</v>
          </cell>
          <cell r="F1009">
            <v>15.03</v>
          </cell>
          <cell r="G1009">
            <v>15.1</v>
          </cell>
          <cell r="H1009">
            <v>15.02</v>
          </cell>
          <cell r="I1009">
            <v>14.77</v>
          </cell>
          <cell r="J1009">
            <v>14.76</v>
          </cell>
          <cell r="K1009">
            <v>14.89</v>
          </cell>
          <cell r="L1009">
            <v>14.84</v>
          </cell>
          <cell r="M1009">
            <v>15.16</v>
          </cell>
          <cell r="N1009">
            <v>14.81</v>
          </cell>
          <cell r="O1009">
            <v>14.81</v>
          </cell>
        </row>
        <row r="1010">
          <cell r="A1010" t="str">
            <v xml:space="preserve">    Cost of Interchange ($1000)</v>
          </cell>
          <cell r="C1010">
            <v>12972.2</v>
          </cell>
          <cell r="D1010">
            <v>11847</v>
          </cell>
          <cell r="E1010">
            <v>5992.1</v>
          </cell>
          <cell r="F1010">
            <v>9</v>
          </cell>
          <cell r="G1010">
            <v>7577.2</v>
          </cell>
          <cell r="H1010">
            <v>23264.5</v>
          </cell>
          <cell r="I1010">
            <v>23881.599999999999</v>
          </cell>
          <cell r="J1010">
            <v>23238.1</v>
          </cell>
          <cell r="K1010">
            <v>14794.7</v>
          </cell>
          <cell r="L1010">
            <v>12688.2</v>
          </cell>
          <cell r="M1010">
            <v>10242.1</v>
          </cell>
          <cell r="N1010">
            <v>12157.5</v>
          </cell>
          <cell r="O1010">
            <v>158664.20000000001</v>
          </cell>
        </row>
        <row r="1012">
          <cell r="A1012" t="str">
            <v xml:space="preserve">  POOL PURCHASES RESOLD</v>
          </cell>
        </row>
        <row r="1014">
          <cell r="A1014" t="str">
            <v xml:space="preserve">    Quantity (GWH)</v>
          </cell>
          <cell r="B1014" t="str">
            <v>.</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row>
        <row r="1015">
          <cell r="A1015" t="str">
            <v xml:space="preserve">    Cost Rate (Mills/KWH)</v>
          </cell>
          <cell r="B1015" t="str">
            <v>.</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row>
        <row r="1016">
          <cell r="A1016" t="str">
            <v xml:space="preserve">    Cost of Purchases ($1000)</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row>
        <row r="1018">
          <cell r="A1018" t="str">
            <v xml:space="preserve">  OTHER PURCHASES RESOLD</v>
          </cell>
        </row>
        <row r="1020">
          <cell r="A1020" t="str">
            <v xml:space="preserve">    Quantity (GWH)</v>
          </cell>
          <cell r="B1020" t="str">
            <v>.</v>
          </cell>
          <cell r="C1020">
            <v>0</v>
          </cell>
          <cell r="D1020">
            <v>0</v>
          </cell>
          <cell r="E1020">
            <v>0</v>
          </cell>
          <cell r="F1020">
            <v>0</v>
          </cell>
          <cell r="G1020">
            <v>0</v>
          </cell>
          <cell r="H1020">
            <v>0</v>
          </cell>
          <cell r="I1020">
            <v>0</v>
          </cell>
          <cell r="J1020">
            <v>0</v>
          </cell>
          <cell r="K1020">
            <v>0</v>
          </cell>
          <cell r="L1020">
            <v>0</v>
          </cell>
          <cell r="M1020">
            <v>0</v>
          </cell>
          <cell r="N1020">
            <v>22.4</v>
          </cell>
          <cell r="O1020">
            <v>22</v>
          </cell>
        </row>
        <row r="1021">
          <cell r="A1021" t="str">
            <v xml:space="preserve">    Cost Rate (Mills/KWH)</v>
          </cell>
          <cell r="C1021">
            <v>30.48</v>
          </cell>
          <cell r="D1021">
            <v>30.42</v>
          </cell>
          <cell r="E1021">
            <v>26.39</v>
          </cell>
          <cell r="F1021">
            <v>25.51</v>
          </cell>
          <cell r="G1021">
            <v>28.46</v>
          </cell>
          <cell r="H1021">
            <v>40.369999999999997</v>
          </cell>
          <cell r="I1021">
            <v>63.94</v>
          </cell>
          <cell r="J1021">
            <v>63.86</v>
          </cell>
          <cell r="K1021">
            <v>32.409999999999997</v>
          </cell>
          <cell r="L1021">
            <v>25.92</v>
          </cell>
          <cell r="M1021">
            <v>25.95</v>
          </cell>
          <cell r="N1021">
            <v>26.51</v>
          </cell>
          <cell r="O1021">
            <v>26.99</v>
          </cell>
        </row>
        <row r="1022">
          <cell r="A1022" t="str">
            <v xml:space="preserve">    Cost of Purchases ($1000)</v>
          </cell>
          <cell r="C1022">
            <v>0</v>
          </cell>
          <cell r="D1022">
            <v>0</v>
          </cell>
          <cell r="E1022">
            <v>0</v>
          </cell>
          <cell r="F1022">
            <v>0</v>
          </cell>
          <cell r="G1022">
            <v>0</v>
          </cell>
          <cell r="H1022">
            <v>0</v>
          </cell>
          <cell r="I1022">
            <v>0</v>
          </cell>
          <cell r="J1022">
            <v>0</v>
          </cell>
          <cell r="K1022">
            <v>0</v>
          </cell>
          <cell r="L1022">
            <v>0</v>
          </cell>
          <cell r="M1022">
            <v>0</v>
          </cell>
          <cell r="N1022">
            <v>593.79999999999995</v>
          </cell>
          <cell r="O1022">
            <v>593.79999999999995</v>
          </cell>
        </row>
        <row r="1024">
          <cell r="A1024" t="str">
            <v xml:space="preserve">  COMBUSTION TURBINES &amp; DIESELS</v>
          </cell>
        </row>
        <row r="1026">
          <cell r="A1026" t="str">
            <v xml:space="preserve">    Output Interchanged (GWH)</v>
          </cell>
          <cell r="B1026" t="str">
            <v>.</v>
          </cell>
          <cell r="C1026">
            <v>0.4</v>
          </cell>
          <cell r="D1026">
            <v>0.9</v>
          </cell>
          <cell r="E1026">
            <v>0.1</v>
          </cell>
          <cell r="F1026">
            <v>0</v>
          </cell>
          <cell r="G1026">
            <v>0.5</v>
          </cell>
          <cell r="H1026">
            <v>0.5</v>
          </cell>
          <cell r="I1026">
            <v>2</v>
          </cell>
          <cell r="J1026">
            <v>1.6</v>
          </cell>
          <cell r="K1026">
            <v>2.4</v>
          </cell>
          <cell r="L1026">
            <v>0.2</v>
          </cell>
          <cell r="M1026">
            <v>0.1</v>
          </cell>
          <cell r="N1026">
            <v>0.2</v>
          </cell>
          <cell r="O1026">
            <v>9</v>
          </cell>
        </row>
        <row r="1027">
          <cell r="A1027" t="str">
            <v xml:space="preserve">    Dispatch Fuel Cost (Mills/KWH)</v>
          </cell>
          <cell r="C1027">
            <v>64.816050000000004</v>
          </cell>
          <cell r="D1027">
            <v>89.778509999999997</v>
          </cell>
          <cell r="E1027">
            <v>88.844319999999996</v>
          </cell>
          <cell r="F1027">
            <v>92.622380000000007</v>
          </cell>
          <cell r="G1027">
            <v>29.760200000000001</v>
          </cell>
          <cell r="H1027">
            <v>24.246569999999998</v>
          </cell>
          <cell r="I1027">
            <v>41.568109999999997</v>
          </cell>
          <cell r="J1027">
            <v>78.268299999999996</v>
          </cell>
          <cell r="K1027">
            <v>43.312609999999999</v>
          </cell>
          <cell r="L1027">
            <v>49.338380000000001</v>
          </cell>
          <cell r="M1027">
            <v>49.984749999999998</v>
          </cell>
          <cell r="N1027">
            <v>78.934569999999994</v>
          </cell>
          <cell r="O1027">
            <v>53.96</v>
          </cell>
        </row>
        <row r="1028">
          <cell r="A1028" t="str">
            <v xml:space="preserve">    Cost ($1000)</v>
          </cell>
          <cell r="C1028">
            <v>25.9</v>
          </cell>
          <cell r="D1028">
            <v>80.8</v>
          </cell>
          <cell r="E1028">
            <v>8.9</v>
          </cell>
          <cell r="F1028">
            <v>0</v>
          </cell>
          <cell r="G1028">
            <v>14.9</v>
          </cell>
          <cell r="H1028">
            <v>12.1</v>
          </cell>
          <cell r="I1028">
            <v>83.1</v>
          </cell>
          <cell r="J1028">
            <v>125.2</v>
          </cell>
          <cell r="K1028">
            <v>104</v>
          </cell>
          <cell r="L1028">
            <v>9.9</v>
          </cell>
          <cell r="M1028">
            <v>5</v>
          </cell>
          <cell r="N1028">
            <v>15.8</v>
          </cell>
          <cell r="O1028">
            <v>485.59999999999997</v>
          </cell>
        </row>
        <row r="1030">
          <cell r="A1030" t="str">
            <v xml:space="preserve">  COST OF PJM SALES</v>
          </cell>
        </row>
        <row r="1032">
          <cell r="A1032" t="str">
            <v xml:space="preserve">    Output For Interchange Sales (GWH)</v>
          </cell>
          <cell r="C1032">
            <v>883.4</v>
          </cell>
          <cell r="D1032">
            <v>835.9</v>
          </cell>
          <cell r="E1032">
            <v>421.4</v>
          </cell>
          <cell r="F1032">
            <v>0.6</v>
          </cell>
          <cell r="G1032">
            <v>507.3</v>
          </cell>
          <cell r="H1032">
            <v>1564.4</v>
          </cell>
          <cell r="I1032">
            <v>1618.9</v>
          </cell>
          <cell r="J1032">
            <v>1626</v>
          </cell>
          <cell r="K1032">
            <v>1006</v>
          </cell>
          <cell r="L1032">
            <v>856</v>
          </cell>
          <cell r="M1032">
            <v>677.1</v>
          </cell>
          <cell r="N1032">
            <v>844.8</v>
          </cell>
          <cell r="O1032">
            <v>10842</v>
          </cell>
        </row>
        <row r="1033">
          <cell r="A1033" t="str">
            <v xml:space="preserve">    Cost Rate (Mills/KWH)</v>
          </cell>
          <cell r="C1033">
            <v>15</v>
          </cell>
          <cell r="D1033">
            <v>14.7</v>
          </cell>
          <cell r="E1033">
            <v>14.3</v>
          </cell>
          <cell r="F1033">
            <v>15</v>
          </cell>
          <cell r="G1033">
            <v>15.27</v>
          </cell>
          <cell r="H1033">
            <v>15.16</v>
          </cell>
          <cell r="I1033">
            <v>14.8</v>
          </cell>
          <cell r="J1033">
            <v>15.28</v>
          </cell>
          <cell r="K1033">
            <v>15.12</v>
          </cell>
          <cell r="L1033">
            <v>14.86</v>
          </cell>
          <cell r="M1033">
            <v>15.21</v>
          </cell>
          <cell r="N1033">
            <v>15.17</v>
          </cell>
          <cell r="O1033">
            <v>15.03</v>
          </cell>
        </row>
        <row r="1034">
          <cell r="A1034" t="str">
            <v xml:space="preserve">    Cost of Interchange ($1000)</v>
          </cell>
          <cell r="C1034">
            <v>13251.7</v>
          </cell>
          <cell r="D1034">
            <v>12288.4</v>
          </cell>
          <cell r="E1034">
            <v>6027.9</v>
          </cell>
          <cell r="F1034">
            <v>9</v>
          </cell>
          <cell r="G1034">
            <v>7744.2</v>
          </cell>
          <cell r="H1034">
            <v>23709.5</v>
          </cell>
          <cell r="I1034">
            <v>23964.7</v>
          </cell>
          <cell r="J1034">
            <v>24852.799999999999</v>
          </cell>
          <cell r="K1034">
            <v>15215.6</v>
          </cell>
          <cell r="L1034">
            <v>12723.4</v>
          </cell>
          <cell r="M1034">
            <v>10301.5</v>
          </cell>
          <cell r="N1034">
            <v>12818</v>
          </cell>
          <cell r="O1034">
            <v>162906.70000000001</v>
          </cell>
        </row>
        <row r="1039">
          <cell r="F1039" t="str">
            <v xml:space="preserve">                                SALES TO BG&amp;E BY UNIT</v>
          </cell>
          <cell r="L1039" t="str">
            <v>CASE:2001 FORECAST</v>
          </cell>
          <cell r="P1039" t="str">
            <v>20</v>
          </cell>
        </row>
        <row r="1040">
          <cell r="F1040" t="str">
            <v xml:space="preserve">                 </v>
          </cell>
          <cell r="L1040">
            <v>36851</v>
          </cell>
        </row>
        <row r="1041">
          <cell r="F1041" t="str">
            <v xml:space="preserve">                                  (Millions of KWH)</v>
          </cell>
        </row>
        <row r="1043">
          <cell r="A1043" t="str">
            <v xml:space="preserve">BG&amp;E ENTITLEMENT (Sales after </v>
          </cell>
          <cell r="B1043" t="str">
            <v>% SHARE</v>
          </cell>
          <cell r="C1043" t="str">
            <v>JANUARY</v>
          </cell>
          <cell r="D1043" t="str">
            <v>FEBRUARY</v>
          </cell>
          <cell r="E1043" t="str">
            <v>MARCH</v>
          </cell>
          <cell r="F1043" t="str">
            <v>APRIL</v>
          </cell>
          <cell r="G1043" t="str">
            <v>MAY</v>
          </cell>
          <cell r="H1043" t="str">
            <v>JUNE</v>
          </cell>
          <cell r="I1043" t="str">
            <v>JULY</v>
          </cell>
          <cell r="J1043" t="str">
            <v>AUGUST</v>
          </cell>
          <cell r="K1043" t="str">
            <v>SEPTEMBER</v>
          </cell>
          <cell r="L1043" t="str">
            <v>OCTOBER</v>
          </cell>
          <cell r="M1043" t="str">
            <v>NOVEMBER</v>
          </cell>
          <cell r="N1043" t="str">
            <v>DECEMBER</v>
          </cell>
          <cell r="O1043" t="str">
            <v>TOTAL</v>
          </cell>
        </row>
        <row r="1044">
          <cell r="A1044" t="str">
            <v xml:space="preserve">            loss adjustment)</v>
          </cell>
        </row>
        <row r="1045">
          <cell r="A1045" t="str">
            <v xml:space="preserve">     Susquehanna #1</v>
          </cell>
          <cell r="C1045">
            <v>46.3</v>
          </cell>
          <cell r="D1045">
            <v>41.8</v>
          </cell>
          <cell r="E1045">
            <v>46.3</v>
          </cell>
          <cell r="F1045">
            <v>44.7</v>
          </cell>
          <cell r="G1045">
            <v>29</v>
          </cell>
          <cell r="H1045">
            <v>0</v>
          </cell>
          <cell r="I1045">
            <v>0</v>
          </cell>
          <cell r="J1045">
            <v>0</v>
          </cell>
          <cell r="K1045">
            <v>0</v>
          </cell>
          <cell r="L1045">
            <v>0</v>
          </cell>
          <cell r="M1045">
            <v>0</v>
          </cell>
          <cell r="N1045">
            <v>0</v>
          </cell>
          <cell r="O1045">
            <v>208</v>
          </cell>
        </row>
        <row r="1046">
          <cell r="A1046" t="str">
            <v xml:space="preserve">     Susquehanna #2</v>
          </cell>
          <cell r="C1046">
            <v>46.4</v>
          </cell>
          <cell r="D1046">
            <v>41.3</v>
          </cell>
          <cell r="E1046">
            <v>11.4</v>
          </cell>
          <cell r="F1046">
            <v>2.7</v>
          </cell>
          <cell r="G1046">
            <v>46.1</v>
          </cell>
          <cell r="H1046">
            <v>0</v>
          </cell>
          <cell r="I1046">
            <v>0</v>
          </cell>
          <cell r="J1046">
            <v>0</v>
          </cell>
          <cell r="K1046">
            <v>0</v>
          </cell>
          <cell r="L1046">
            <v>0</v>
          </cell>
          <cell r="M1046">
            <v>0</v>
          </cell>
          <cell r="N1046">
            <v>0</v>
          </cell>
          <cell r="O1046">
            <v>148</v>
          </cell>
        </row>
        <row r="1048">
          <cell r="A1048" t="str">
            <v xml:space="preserve"> TOTAL</v>
          </cell>
          <cell r="C1048">
            <v>92.699999999999989</v>
          </cell>
          <cell r="D1048">
            <v>83.1</v>
          </cell>
          <cell r="E1048">
            <v>57.699999999999996</v>
          </cell>
          <cell r="F1048">
            <v>47.400000000000006</v>
          </cell>
          <cell r="G1048">
            <v>75.099999999999994</v>
          </cell>
          <cell r="H1048">
            <v>0</v>
          </cell>
          <cell r="I1048">
            <v>0</v>
          </cell>
          <cell r="J1048">
            <v>0</v>
          </cell>
          <cell r="K1048">
            <v>0</v>
          </cell>
          <cell r="L1048">
            <v>0</v>
          </cell>
          <cell r="M1048">
            <v>0</v>
          </cell>
          <cell r="N1048">
            <v>0</v>
          </cell>
          <cell r="O1048">
            <v>356</v>
          </cell>
        </row>
        <row r="1054">
          <cell r="G1054" t="str">
            <v xml:space="preserve">BG&amp;E LOSSES              </v>
          </cell>
        </row>
        <row r="1055">
          <cell r="F1055" t="str">
            <v xml:space="preserve">                                 SALES TO ACE BY UNIT</v>
          </cell>
          <cell r="L1055" t="str">
            <v xml:space="preserve">                         </v>
          </cell>
        </row>
        <row r="1056">
          <cell r="F1056" t="str">
            <v xml:space="preserve">                 </v>
          </cell>
          <cell r="L1056" t="str">
            <v xml:space="preserve">                        </v>
          </cell>
        </row>
        <row r="1057">
          <cell r="F1057" t="str">
            <v xml:space="preserve">                                  (Millions of KWH)</v>
          </cell>
        </row>
        <row r="1059">
          <cell r="A1059" t="str">
            <v>BG&amp;E LOSSES (1.7% of 6.6%)</v>
          </cell>
          <cell r="B1059" t="str">
            <v>LOSS %</v>
          </cell>
          <cell r="C1059" t="str">
            <v>JANUARY</v>
          </cell>
          <cell r="D1059" t="str">
            <v>FEBRUARY</v>
          </cell>
          <cell r="E1059" t="str">
            <v>MARCH</v>
          </cell>
          <cell r="F1059" t="str">
            <v>APRIL</v>
          </cell>
          <cell r="G1059" t="str">
            <v>MAY</v>
          </cell>
          <cell r="H1059" t="str">
            <v>JUNE</v>
          </cell>
          <cell r="I1059" t="str">
            <v>JULY</v>
          </cell>
          <cell r="J1059" t="str">
            <v>AUGUST</v>
          </cell>
          <cell r="K1059" t="str">
            <v>SEPTEMBER</v>
          </cell>
          <cell r="L1059" t="str">
            <v>OCTOBER</v>
          </cell>
          <cell r="M1059" t="str">
            <v>NOVEMBER</v>
          </cell>
          <cell r="N1059" t="str">
            <v>DECEMBER</v>
          </cell>
          <cell r="O1059" t="str">
            <v>TOTAL</v>
          </cell>
        </row>
        <row r="1061">
          <cell r="A1061" t="str">
            <v xml:space="preserve">     Susquehanna #1</v>
          </cell>
          <cell r="B1061">
            <v>1.7000000000000001E-2</v>
          </cell>
          <cell r="C1061">
            <v>0.8</v>
          </cell>
          <cell r="D1061">
            <v>0.7</v>
          </cell>
          <cell r="E1061">
            <v>0.8</v>
          </cell>
          <cell r="F1061">
            <v>0.8</v>
          </cell>
          <cell r="G1061">
            <v>0.5</v>
          </cell>
          <cell r="H1061">
            <v>0</v>
          </cell>
          <cell r="I1061">
            <v>0</v>
          </cell>
          <cell r="J1061">
            <v>0</v>
          </cell>
          <cell r="K1061">
            <v>0</v>
          </cell>
          <cell r="L1061">
            <v>0</v>
          </cell>
          <cell r="M1061">
            <v>0</v>
          </cell>
          <cell r="N1061">
            <v>0</v>
          </cell>
          <cell r="O1061">
            <v>4</v>
          </cell>
        </row>
        <row r="1062">
          <cell r="A1062" t="str">
            <v xml:space="preserve">     Susquehanna #2</v>
          </cell>
          <cell r="B1062">
            <v>1.7000000000000001E-2</v>
          </cell>
          <cell r="C1062">
            <v>0.8</v>
          </cell>
          <cell r="D1062">
            <v>0.7</v>
          </cell>
          <cell r="E1062">
            <v>0.2</v>
          </cell>
          <cell r="F1062">
            <v>0</v>
          </cell>
          <cell r="G1062">
            <v>0.8</v>
          </cell>
          <cell r="H1062">
            <v>0</v>
          </cell>
          <cell r="I1062">
            <v>0</v>
          </cell>
          <cell r="J1062">
            <v>0</v>
          </cell>
          <cell r="K1062">
            <v>0</v>
          </cell>
          <cell r="L1062">
            <v>0</v>
          </cell>
          <cell r="M1062">
            <v>0</v>
          </cell>
          <cell r="N1062">
            <v>0</v>
          </cell>
          <cell r="O1062">
            <v>3</v>
          </cell>
        </row>
        <row r="1064">
          <cell r="A1064" t="str">
            <v xml:space="preserve"> TOTAL</v>
          </cell>
          <cell r="C1064">
            <v>1.6</v>
          </cell>
          <cell r="D1064">
            <v>1.4</v>
          </cell>
          <cell r="E1064">
            <v>1</v>
          </cell>
          <cell r="F1064">
            <v>0.8</v>
          </cell>
          <cell r="G1064">
            <v>1.3</v>
          </cell>
          <cell r="H1064">
            <v>0</v>
          </cell>
          <cell r="I1064">
            <v>0</v>
          </cell>
          <cell r="J1064">
            <v>0</v>
          </cell>
          <cell r="K1064">
            <v>0</v>
          </cell>
          <cell r="L1064">
            <v>0</v>
          </cell>
          <cell r="M1064">
            <v>0</v>
          </cell>
          <cell r="N1064">
            <v>0</v>
          </cell>
          <cell r="O1064">
            <v>6</v>
          </cell>
        </row>
        <row r="1073">
          <cell r="F1073" t="str">
            <v xml:space="preserve">                          FUEL COST OF SALES TO BG&amp;E BY UNIT</v>
          </cell>
        </row>
        <row r="1074">
          <cell r="F1074" t="str">
            <v xml:space="preserve">                   </v>
          </cell>
        </row>
        <row r="1075">
          <cell r="F1075" t="str">
            <v xml:space="preserve">                                (Thousands of Dollars)</v>
          </cell>
        </row>
        <row r="1077">
          <cell r="A1077" t="str">
            <v>BG&amp;E ENTITLEMENT</v>
          </cell>
          <cell r="B1077" t="str">
            <v>% SHARE</v>
          </cell>
          <cell r="C1077" t="str">
            <v>JANUARY</v>
          </cell>
          <cell r="D1077" t="str">
            <v>FEBRUARY</v>
          </cell>
          <cell r="E1077" t="str">
            <v>MARCH</v>
          </cell>
          <cell r="F1077" t="str">
            <v>APRIL</v>
          </cell>
          <cell r="G1077" t="str">
            <v>MAY</v>
          </cell>
          <cell r="H1077" t="str">
            <v>JUNE</v>
          </cell>
          <cell r="I1077" t="str">
            <v>JULY</v>
          </cell>
          <cell r="J1077" t="str">
            <v>AUGUST</v>
          </cell>
          <cell r="K1077" t="str">
            <v>SEPTEMBER</v>
          </cell>
          <cell r="L1077" t="str">
            <v>OCTOBER</v>
          </cell>
          <cell r="M1077" t="str">
            <v>NOVEMBER</v>
          </cell>
          <cell r="N1077" t="str">
            <v>DECEMBER</v>
          </cell>
          <cell r="O1077" t="str">
            <v>TOTAL</v>
          </cell>
        </row>
        <row r="1079">
          <cell r="A1079" t="str">
            <v xml:space="preserve">     Susquehanna #1</v>
          </cell>
          <cell r="B1079">
            <v>6.6000000000000003E-2</v>
          </cell>
          <cell r="C1079">
            <v>170.4</v>
          </cell>
          <cell r="D1079">
            <v>153.9</v>
          </cell>
          <cell r="E1079">
            <v>170.4</v>
          </cell>
          <cell r="F1079">
            <v>164.9</v>
          </cell>
          <cell r="G1079">
            <v>106.8</v>
          </cell>
          <cell r="H1079">
            <v>164.9</v>
          </cell>
          <cell r="I1079">
            <v>170.4</v>
          </cell>
          <cell r="J1079">
            <v>170.4</v>
          </cell>
          <cell r="K1079">
            <v>164.9</v>
          </cell>
          <cell r="L1079">
            <v>170.4</v>
          </cell>
          <cell r="M1079">
            <v>164.9</v>
          </cell>
          <cell r="N1079">
            <v>170.4</v>
          </cell>
          <cell r="O1079">
            <v>1943</v>
          </cell>
        </row>
        <row r="1080">
          <cell r="A1080" t="str">
            <v xml:space="preserve">     Susquehanna #2</v>
          </cell>
          <cell r="B1080">
            <v>6.6000000000000003E-2</v>
          </cell>
          <cell r="C1080">
            <v>178.4</v>
          </cell>
          <cell r="D1080">
            <v>158.9</v>
          </cell>
          <cell r="E1080">
            <v>44</v>
          </cell>
          <cell r="F1080">
            <v>9.8000000000000007</v>
          </cell>
          <cell r="G1080">
            <v>168.4</v>
          </cell>
          <cell r="H1080">
            <v>165.6</v>
          </cell>
          <cell r="I1080">
            <v>171.1</v>
          </cell>
          <cell r="J1080">
            <v>171.1</v>
          </cell>
          <cell r="K1080">
            <v>165.6</v>
          </cell>
          <cell r="L1080">
            <v>171.1</v>
          </cell>
          <cell r="M1080">
            <v>165.6</v>
          </cell>
          <cell r="N1080">
            <v>171.1</v>
          </cell>
          <cell r="O1080">
            <v>1741</v>
          </cell>
        </row>
        <row r="1081">
          <cell r="A1081" t="str">
            <v xml:space="preserve">     Susquehanna #1 (Spent Fuel)</v>
          </cell>
          <cell r="B1081">
            <v>6.6000000000000003E-2</v>
          </cell>
          <cell r="C1081">
            <v>44.7</v>
          </cell>
          <cell r="D1081">
            <v>40.4</v>
          </cell>
          <cell r="E1081">
            <v>44.7</v>
          </cell>
          <cell r="F1081">
            <v>43.3</v>
          </cell>
          <cell r="G1081">
            <v>28</v>
          </cell>
          <cell r="H1081">
            <v>43.3</v>
          </cell>
          <cell r="I1081">
            <v>44.7</v>
          </cell>
          <cell r="J1081">
            <v>44.7</v>
          </cell>
          <cell r="K1081">
            <v>43.3</v>
          </cell>
          <cell r="L1081">
            <v>44.7</v>
          </cell>
          <cell r="M1081">
            <v>43.3</v>
          </cell>
          <cell r="N1081">
            <v>44.7</v>
          </cell>
          <cell r="O1081">
            <v>510</v>
          </cell>
        </row>
        <row r="1082">
          <cell r="A1082" t="str">
            <v xml:space="preserve">     Susquehanna #2 (Spent Fuel)</v>
          </cell>
          <cell r="B1082">
            <v>6.6000000000000003E-2</v>
          </cell>
          <cell r="C1082">
            <v>44.8</v>
          </cell>
          <cell r="D1082">
            <v>39.9</v>
          </cell>
          <cell r="E1082">
            <v>11</v>
          </cell>
          <cell r="F1082">
            <v>2.6</v>
          </cell>
          <cell r="G1082">
            <v>44.6</v>
          </cell>
          <cell r="H1082">
            <v>43.8</v>
          </cell>
          <cell r="I1082">
            <v>45.3</v>
          </cell>
          <cell r="J1082">
            <v>45.3</v>
          </cell>
          <cell r="K1082">
            <v>43.8</v>
          </cell>
          <cell r="L1082">
            <v>45.3</v>
          </cell>
          <cell r="M1082">
            <v>43.8</v>
          </cell>
          <cell r="N1082">
            <v>45.3</v>
          </cell>
          <cell r="O1082">
            <v>456</v>
          </cell>
        </row>
        <row r="1083">
          <cell r="A1083" t="str">
            <v xml:space="preserve">     D&amp;D Expense</v>
          </cell>
          <cell r="B1083">
            <v>6.6000000000000003E-2</v>
          </cell>
          <cell r="C1083">
            <v>13.8</v>
          </cell>
          <cell r="D1083">
            <v>13.8</v>
          </cell>
          <cell r="E1083">
            <v>13.8</v>
          </cell>
          <cell r="F1083">
            <v>13.8</v>
          </cell>
          <cell r="G1083">
            <v>13.8</v>
          </cell>
          <cell r="H1083">
            <v>13.9</v>
          </cell>
          <cell r="I1083">
            <v>13.9</v>
          </cell>
          <cell r="J1083">
            <v>13.9</v>
          </cell>
          <cell r="K1083">
            <v>13.9</v>
          </cell>
          <cell r="L1083">
            <v>13.9</v>
          </cell>
          <cell r="M1083">
            <v>13.9</v>
          </cell>
          <cell r="N1083">
            <v>13.9</v>
          </cell>
          <cell r="O1083">
            <v>166</v>
          </cell>
        </row>
        <row r="1085">
          <cell r="A1085" t="str">
            <v xml:space="preserve"> TOTAL</v>
          </cell>
          <cell r="C1085">
            <v>452.1</v>
          </cell>
          <cell r="D1085">
            <v>406.9</v>
          </cell>
          <cell r="E1085">
            <v>283.90000000000003</v>
          </cell>
          <cell r="F1085">
            <v>234.4</v>
          </cell>
          <cell r="G1085">
            <v>361.6</v>
          </cell>
          <cell r="H1085">
            <v>431.5</v>
          </cell>
          <cell r="I1085">
            <v>445.4</v>
          </cell>
          <cell r="J1085">
            <v>445.4</v>
          </cell>
          <cell r="K1085">
            <v>431.5</v>
          </cell>
          <cell r="L1085">
            <v>445.4</v>
          </cell>
          <cell r="M1085">
            <v>431.5</v>
          </cell>
          <cell r="N1085">
            <v>445.4</v>
          </cell>
          <cell r="O1085">
            <v>4815</v>
          </cell>
        </row>
        <row r="1087">
          <cell r="A1087" t="str">
            <v>* BG&amp;E gets 5.84% of 100% Susq.  This equates to 6.6% of 90% Susq.</v>
          </cell>
        </row>
        <row r="1091">
          <cell r="F1091" t="str">
            <v xml:space="preserve">                              COAL SALES TO ACE BY UNIT</v>
          </cell>
          <cell r="L1091" t="str">
            <v>CASE:2001 FORECAST</v>
          </cell>
          <cell r="P1091" t="str">
            <v>21</v>
          </cell>
        </row>
        <row r="1092">
          <cell r="F1092" t="str">
            <v xml:space="preserve">                </v>
          </cell>
          <cell r="L1092">
            <v>36851</v>
          </cell>
        </row>
        <row r="1093">
          <cell r="F1093" t="str">
            <v xml:space="preserve">                                  (Millions of KWH)</v>
          </cell>
        </row>
        <row r="1095">
          <cell r="A1095" t="str">
            <v>ACE ENTITLEMENT (Sales after</v>
          </cell>
          <cell r="C1095" t="str">
            <v>JANUARY</v>
          </cell>
          <cell r="D1095" t="str">
            <v>FEBRUARY</v>
          </cell>
          <cell r="E1095" t="str">
            <v>MARCH</v>
          </cell>
          <cell r="F1095" t="str">
            <v>APRIL</v>
          </cell>
          <cell r="G1095" t="str">
            <v>MAY</v>
          </cell>
          <cell r="H1095" t="str">
            <v>JUNE</v>
          </cell>
          <cell r="I1095" t="str">
            <v>JULY</v>
          </cell>
          <cell r="J1095" t="str">
            <v>AUGUST</v>
          </cell>
          <cell r="K1095" t="str">
            <v>SEPTEMBER</v>
          </cell>
          <cell r="L1095" t="str">
            <v>OCTOBER</v>
          </cell>
          <cell r="M1095" t="str">
            <v>NOVEMBER</v>
          </cell>
          <cell r="N1095" t="str">
            <v>DECEMBER</v>
          </cell>
          <cell r="O1095" t="str">
            <v>TOTAL</v>
          </cell>
        </row>
        <row r="1096">
          <cell r="A1096" t="str">
            <v xml:space="preserve">            loss adjustment)</v>
          </cell>
          <cell r="B1096">
            <v>0</v>
          </cell>
        </row>
        <row r="1097">
          <cell r="A1097" t="str">
            <v xml:space="preserve">    Brunner Is. #1</v>
          </cell>
          <cell r="B1097">
            <v>0</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row>
        <row r="1098">
          <cell r="A1098" t="str">
            <v xml:space="preserve">    Brunner Is. #2</v>
          </cell>
          <cell r="C1098">
            <v>0</v>
          </cell>
          <cell r="D1098">
            <v>0</v>
          </cell>
          <cell r="E1098">
            <v>0</v>
          </cell>
          <cell r="F1098">
            <v>0</v>
          </cell>
          <cell r="G1098">
            <v>0</v>
          </cell>
          <cell r="H1098">
            <v>0</v>
          </cell>
          <cell r="I1098">
            <v>0</v>
          </cell>
          <cell r="J1098">
            <v>0</v>
          </cell>
          <cell r="K1098">
            <v>0</v>
          </cell>
          <cell r="L1098">
            <v>0</v>
          </cell>
          <cell r="M1098">
            <v>0</v>
          </cell>
          <cell r="N1098">
            <v>0</v>
          </cell>
          <cell r="O1098">
            <v>0</v>
          </cell>
        </row>
        <row r="1099">
          <cell r="A1099" t="str">
            <v xml:space="preserve">    Brunner Is. #3</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row>
        <row r="1101">
          <cell r="A1101" t="str">
            <v xml:space="preserve">        TOTAL</v>
          </cell>
          <cell r="C1101">
            <v>0</v>
          </cell>
          <cell r="D1101">
            <v>0</v>
          </cell>
          <cell r="E1101">
            <v>0</v>
          </cell>
          <cell r="F1101">
            <v>0</v>
          </cell>
          <cell r="G1101">
            <v>0</v>
          </cell>
          <cell r="H1101">
            <v>0</v>
          </cell>
          <cell r="I1101">
            <v>0</v>
          </cell>
          <cell r="J1101">
            <v>0</v>
          </cell>
          <cell r="K1101">
            <v>0</v>
          </cell>
          <cell r="L1101">
            <v>0</v>
          </cell>
          <cell r="M1101">
            <v>0</v>
          </cell>
          <cell r="N1101">
            <v>0</v>
          </cell>
          <cell r="O1101">
            <v>0</v>
          </cell>
        </row>
        <row r="1103">
          <cell r="A1103" t="str">
            <v xml:space="preserve">    Martins Creek #1</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row>
        <row r="1104">
          <cell r="A1104" t="str">
            <v xml:space="preserve">    Martins Creek #2</v>
          </cell>
          <cell r="C1104">
            <v>0</v>
          </cell>
          <cell r="D1104">
            <v>0</v>
          </cell>
          <cell r="E1104">
            <v>0</v>
          </cell>
          <cell r="F1104">
            <v>0</v>
          </cell>
          <cell r="G1104">
            <v>0</v>
          </cell>
          <cell r="H1104">
            <v>0</v>
          </cell>
          <cell r="I1104">
            <v>0</v>
          </cell>
          <cell r="J1104">
            <v>0</v>
          </cell>
          <cell r="K1104">
            <v>0</v>
          </cell>
          <cell r="L1104">
            <v>0</v>
          </cell>
          <cell r="M1104">
            <v>0</v>
          </cell>
          <cell r="N1104">
            <v>0</v>
          </cell>
          <cell r="O1104">
            <v>0</v>
          </cell>
        </row>
        <row r="1106">
          <cell r="A1106" t="str">
            <v xml:space="preserve">        TOTAL</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row>
        <row r="1108">
          <cell r="A1108" t="str">
            <v xml:space="preserve">    Sunbury #1-2</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row>
        <row r="1109">
          <cell r="A1109" t="str">
            <v xml:space="preserve">    Sunbury #3</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row>
        <row r="1110">
          <cell r="A1110" t="str">
            <v xml:space="preserve">    Sunbury #4</v>
          </cell>
          <cell r="C1110">
            <v>0</v>
          </cell>
          <cell r="D1110">
            <v>0</v>
          </cell>
          <cell r="E1110">
            <v>0</v>
          </cell>
          <cell r="F1110">
            <v>0</v>
          </cell>
          <cell r="G1110">
            <v>0</v>
          </cell>
          <cell r="H1110">
            <v>0</v>
          </cell>
          <cell r="I1110">
            <v>0</v>
          </cell>
          <cell r="J1110">
            <v>0</v>
          </cell>
          <cell r="K1110">
            <v>0</v>
          </cell>
          <cell r="L1110">
            <v>0</v>
          </cell>
          <cell r="M1110">
            <v>0</v>
          </cell>
          <cell r="N1110">
            <v>0</v>
          </cell>
          <cell r="O1110">
            <v>0</v>
          </cell>
        </row>
        <row r="1112">
          <cell r="A1112" t="str">
            <v xml:space="preserve">        TOTAL</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row>
        <row r="1114">
          <cell r="A1114" t="str">
            <v xml:space="preserve">    Holtwood #17</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row>
        <row r="1116">
          <cell r="A1116" t="str">
            <v xml:space="preserve">    Montour #1</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row>
        <row r="1117">
          <cell r="A1117" t="str">
            <v xml:space="preserve">    Montour #2</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row>
        <row r="1119">
          <cell r="A1119" t="str">
            <v xml:space="preserve">        TOTAL</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row>
        <row r="1120">
          <cell r="C1120" t="str">
            <v xml:space="preserve"> =========</v>
          </cell>
          <cell r="D1120" t="str">
            <v xml:space="preserve"> =========</v>
          </cell>
          <cell r="E1120" t="str">
            <v xml:space="preserve"> =========</v>
          </cell>
          <cell r="F1120" t="str">
            <v xml:space="preserve"> =========</v>
          </cell>
          <cell r="G1120" t="str">
            <v xml:space="preserve"> =========</v>
          </cell>
          <cell r="H1120" t="str">
            <v xml:space="preserve"> =========</v>
          </cell>
          <cell r="I1120" t="str">
            <v xml:space="preserve"> =========</v>
          </cell>
          <cell r="J1120" t="str">
            <v xml:space="preserve"> =========</v>
          </cell>
          <cell r="K1120" t="str">
            <v xml:space="preserve"> =========</v>
          </cell>
          <cell r="L1120" t="str">
            <v xml:space="preserve"> =========</v>
          </cell>
          <cell r="M1120" t="str">
            <v xml:space="preserve"> =========</v>
          </cell>
          <cell r="N1120" t="str">
            <v xml:space="preserve"> =========</v>
          </cell>
          <cell r="O1120" t="str">
            <v xml:space="preserve"> =========</v>
          </cell>
        </row>
        <row r="1121">
          <cell r="A1121" t="str">
            <v xml:space="preserve"> TOTAL COAL FIRED SALES TO ACE</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row>
        <row r="1123">
          <cell r="F1123" t="str">
            <v xml:space="preserve">                 ACE LOSSES              </v>
          </cell>
        </row>
        <row r="1124">
          <cell r="F1124" t="str">
            <v xml:space="preserve">                                 SALES TO ACE BY UNIT</v>
          </cell>
          <cell r="L1124" t="str">
            <v xml:space="preserve">                         </v>
          </cell>
        </row>
        <row r="1125">
          <cell r="F1125" t="str">
            <v xml:space="preserve">                 </v>
          </cell>
          <cell r="L1125" t="str">
            <v xml:space="preserve">                        </v>
          </cell>
        </row>
        <row r="1126">
          <cell r="F1126" t="str">
            <v xml:space="preserve">                                  (Millions of KWH)</v>
          </cell>
        </row>
        <row r="1128">
          <cell r="B1128" t="str">
            <v>LOSS %</v>
          </cell>
          <cell r="C1128" t="str">
            <v>JANUARY</v>
          </cell>
          <cell r="D1128" t="str">
            <v>FEBRUARY</v>
          </cell>
          <cell r="E1128" t="str">
            <v>MARCH</v>
          </cell>
          <cell r="F1128" t="str">
            <v>APRIL</v>
          </cell>
          <cell r="G1128" t="str">
            <v>MAY</v>
          </cell>
          <cell r="H1128" t="str">
            <v>JUNE</v>
          </cell>
          <cell r="I1128" t="str">
            <v>JULY</v>
          </cell>
          <cell r="J1128" t="str">
            <v>AUGUST</v>
          </cell>
          <cell r="K1128" t="str">
            <v>SEPTEMBER</v>
          </cell>
          <cell r="L1128" t="str">
            <v>OCTOBER</v>
          </cell>
          <cell r="M1128" t="str">
            <v>NOVEMBER</v>
          </cell>
          <cell r="N1128" t="str">
            <v>DECEMBER</v>
          </cell>
          <cell r="O1128" t="str">
            <v>TOTAL</v>
          </cell>
        </row>
        <row r="1130">
          <cell r="A1130" t="str">
            <v>ACE LOSSES (1.7% of 3.42%)</v>
          </cell>
          <cell r="B1130">
            <v>1.7000000000000001E-2</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row>
        <row r="1132">
          <cell r="F1132" t="str">
            <v xml:space="preserve">                             COST FOR COAL SALES TO ACE</v>
          </cell>
        </row>
        <row r="1133">
          <cell r="F1133" t="str">
            <v xml:space="preserve">                    </v>
          </cell>
        </row>
        <row r="1134">
          <cell r="F1134" t="str">
            <v xml:space="preserve">                               (Thousands of Dollars)     </v>
          </cell>
        </row>
        <row r="1136">
          <cell r="A1136" t="str">
            <v>ACE FUEL EXPENSE</v>
          </cell>
          <cell r="B1136" t="str">
            <v>% SHARE</v>
          </cell>
          <cell r="C1136" t="str">
            <v>JANUARY</v>
          </cell>
          <cell r="D1136" t="str">
            <v>FEBRUARY</v>
          </cell>
          <cell r="E1136" t="str">
            <v>MARCH</v>
          </cell>
          <cell r="F1136" t="str">
            <v>APRIL</v>
          </cell>
          <cell r="G1136" t="str">
            <v>MAY</v>
          </cell>
          <cell r="H1136" t="str">
            <v>JUNE</v>
          </cell>
          <cell r="I1136" t="str">
            <v>JULY</v>
          </cell>
          <cell r="J1136" t="str">
            <v>AUGUST</v>
          </cell>
          <cell r="K1136" t="str">
            <v>SEPTEMBER</v>
          </cell>
          <cell r="L1136" t="str">
            <v>OCTOBER</v>
          </cell>
          <cell r="M1136" t="str">
            <v>NOVEMBER</v>
          </cell>
          <cell r="N1136" t="str">
            <v>DECEMBER</v>
          </cell>
          <cell r="O1136" t="str">
            <v>TOTAL</v>
          </cell>
        </row>
        <row r="1137">
          <cell r="A1137" t="str">
            <v xml:space="preserve">                 </v>
          </cell>
          <cell r="B1137">
            <v>0</v>
          </cell>
        </row>
        <row r="1138">
          <cell r="A1138" t="str">
            <v xml:space="preserve">    Brunner Island</v>
          </cell>
          <cell r="B1138">
            <v>0</v>
          </cell>
          <cell r="C1138">
            <v>0</v>
          </cell>
          <cell r="D1138">
            <v>0</v>
          </cell>
          <cell r="E1138">
            <v>0</v>
          </cell>
          <cell r="F1138">
            <v>0</v>
          </cell>
          <cell r="G1138">
            <v>0</v>
          </cell>
          <cell r="H1138">
            <v>0</v>
          </cell>
          <cell r="I1138">
            <v>0</v>
          </cell>
          <cell r="J1138">
            <v>0</v>
          </cell>
          <cell r="K1138">
            <v>0</v>
          </cell>
          <cell r="L1138">
            <v>0</v>
          </cell>
          <cell r="M1138">
            <v>0</v>
          </cell>
          <cell r="N1138">
            <v>0</v>
          </cell>
          <cell r="O1138">
            <v>0</v>
          </cell>
        </row>
        <row r="1139">
          <cell r="A1139" t="str">
            <v xml:space="preserve">    Martins Creek 1-2</v>
          </cell>
          <cell r="C1139">
            <v>0</v>
          </cell>
          <cell r="D1139">
            <v>0</v>
          </cell>
          <cell r="E1139">
            <v>0</v>
          </cell>
          <cell r="F1139">
            <v>0</v>
          </cell>
          <cell r="G1139">
            <v>0</v>
          </cell>
          <cell r="H1139">
            <v>0</v>
          </cell>
          <cell r="I1139">
            <v>0</v>
          </cell>
          <cell r="J1139">
            <v>0</v>
          </cell>
          <cell r="K1139">
            <v>0</v>
          </cell>
          <cell r="L1139">
            <v>0</v>
          </cell>
          <cell r="M1139">
            <v>0</v>
          </cell>
          <cell r="N1139">
            <v>0</v>
          </cell>
          <cell r="O1139">
            <v>0</v>
          </cell>
        </row>
        <row r="1140">
          <cell r="A1140" t="str">
            <v xml:space="preserve">    Sunbury</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row>
        <row r="1141">
          <cell r="A1141" t="str">
            <v xml:space="preserve">    Holtwood</v>
          </cell>
          <cell r="C1141">
            <v>0</v>
          </cell>
          <cell r="D1141">
            <v>0</v>
          </cell>
          <cell r="E1141">
            <v>0</v>
          </cell>
          <cell r="F1141">
            <v>0</v>
          </cell>
          <cell r="G1141">
            <v>0</v>
          </cell>
          <cell r="H1141">
            <v>0</v>
          </cell>
          <cell r="I1141">
            <v>0</v>
          </cell>
          <cell r="J1141">
            <v>0</v>
          </cell>
          <cell r="K1141">
            <v>0</v>
          </cell>
          <cell r="L1141">
            <v>0</v>
          </cell>
          <cell r="M1141">
            <v>0</v>
          </cell>
          <cell r="N1141">
            <v>0</v>
          </cell>
          <cell r="O1141">
            <v>0</v>
          </cell>
        </row>
        <row r="1142">
          <cell r="A1142" t="str">
            <v xml:space="preserve">    Montour</v>
          </cell>
          <cell r="C1142">
            <v>0</v>
          </cell>
          <cell r="D1142">
            <v>0</v>
          </cell>
          <cell r="E1142">
            <v>0</v>
          </cell>
          <cell r="F1142">
            <v>0</v>
          </cell>
          <cell r="G1142">
            <v>0</v>
          </cell>
          <cell r="H1142">
            <v>0</v>
          </cell>
          <cell r="I1142">
            <v>0</v>
          </cell>
          <cell r="J1142">
            <v>0</v>
          </cell>
          <cell r="K1142">
            <v>0</v>
          </cell>
          <cell r="L1142">
            <v>0</v>
          </cell>
          <cell r="M1142">
            <v>0</v>
          </cell>
          <cell r="N1142">
            <v>0</v>
          </cell>
          <cell r="O1142">
            <v>0</v>
          </cell>
        </row>
        <row r="1143">
          <cell r="A1143" t="str">
            <v xml:space="preserve">    Retired Miner's Health Care Costs</v>
          </cell>
          <cell r="C1143">
            <v>0</v>
          </cell>
          <cell r="D1143">
            <v>0</v>
          </cell>
          <cell r="E1143">
            <v>0</v>
          </cell>
          <cell r="F1143">
            <v>0</v>
          </cell>
          <cell r="G1143">
            <v>0</v>
          </cell>
          <cell r="H1143">
            <v>0</v>
          </cell>
          <cell r="I1143">
            <v>0</v>
          </cell>
          <cell r="J1143">
            <v>0</v>
          </cell>
          <cell r="K1143">
            <v>0</v>
          </cell>
          <cell r="L1143">
            <v>0</v>
          </cell>
          <cell r="M1143">
            <v>0</v>
          </cell>
          <cell r="N1143">
            <v>0</v>
          </cell>
          <cell r="O1143">
            <v>0</v>
          </cell>
        </row>
        <row r="1144">
          <cell r="A1144" t="str">
            <v xml:space="preserve">    Conemaugh Scrubber Cost</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row>
        <row r="1145">
          <cell r="C1145" t="str">
            <v xml:space="preserve"> ========</v>
          </cell>
          <cell r="D1145" t="str">
            <v xml:space="preserve"> ========</v>
          </cell>
          <cell r="E1145" t="str">
            <v xml:space="preserve"> ========</v>
          </cell>
          <cell r="F1145" t="str">
            <v xml:space="preserve"> ========</v>
          </cell>
          <cell r="G1145" t="str">
            <v xml:space="preserve"> ========</v>
          </cell>
          <cell r="H1145" t="str">
            <v xml:space="preserve"> ========</v>
          </cell>
          <cell r="I1145" t="str">
            <v xml:space="preserve"> ========</v>
          </cell>
          <cell r="J1145" t="str">
            <v xml:space="preserve"> ========</v>
          </cell>
          <cell r="K1145" t="str">
            <v xml:space="preserve"> ========</v>
          </cell>
          <cell r="L1145" t="str">
            <v xml:space="preserve"> ========</v>
          </cell>
          <cell r="M1145" t="str">
            <v xml:space="preserve"> ========</v>
          </cell>
          <cell r="N1145" t="str">
            <v xml:space="preserve"> ========</v>
          </cell>
          <cell r="O1145" t="str">
            <v xml:space="preserve"> ========</v>
          </cell>
        </row>
        <row r="1146">
          <cell r="A1146" t="str">
            <v xml:space="preserve"> TOTAL COAL EXPENSE FOR ACE SALE</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row>
        <row r="1148">
          <cell r="C1148" t="str">
            <v xml:space="preserve">                   </v>
          </cell>
          <cell r="F1148" t="str">
            <v xml:space="preserve">   CAPACITY FACTORS - %</v>
          </cell>
          <cell r="L1148" t="str">
            <v>CASE:2001 FORECAST</v>
          </cell>
          <cell r="P1148" t="str">
            <v>22</v>
          </cell>
        </row>
        <row r="1149">
          <cell r="C1149" t="str">
            <v xml:space="preserve">                 </v>
          </cell>
          <cell r="L1149">
            <v>36851</v>
          </cell>
        </row>
        <row r="1150">
          <cell r="B1150" t="str">
            <v>Winter</v>
          </cell>
        </row>
        <row r="1151">
          <cell r="B1151" t="str">
            <v>Rating</v>
          </cell>
        </row>
        <row r="1152">
          <cell r="A1152" t="str">
            <v>PP&amp;L GENERATING UNITS</v>
          </cell>
          <cell r="B1152" t="str">
            <v>(MW)</v>
          </cell>
          <cell r="C1152" t="str">
            <v>JANUARY</v>
          </cell>
          <cell r="D1152" t="str">
            <v>FEBRUARY</v>
          </cell>
          <cell r="E1152" t="str">
            <v>MARCH</v>
          </cell>
          <cell r="F1152" t="str">
            <v>APRIL</v>
          </cell>
          <cell r="G1152" t="str">
            <v>MAY</v>
          </cell>
          <cell r="H1152" t="str">
            <v>JUNE</v>
          </cell>
          <cell r="I1152" t="str">
            <v>JULY</v>
          </cell>
          <cell r="J1152" t="str">
            <v>AUGUST</v>
          </cell>
          <cell r="K1152" t="str">
            <v>SEPTEMBER</v>
          </cell>
          <cell r="L1152" t="str">
            <v>OCTOBER</v>
          </cell>
          <cell r="M1152" t="str">
            <v>NOVEMBER</v>
          </cell>
          <cell r="N1152" t="str">
            <v>DECEMBER</v>
          </cell>
          <cell r="O1152" t="str">
            <v>TOTAL</v>
          </cell>
        </row>
        <row r="1154">
          <cell r="A1154" t="str">
            <v xml:space="preserve">    Brunner Is. #1</v>
          </cell>
          <cell r="B1154">
            <v>334</v>
          </cell>
          <cell r="C1154">
            <v>74.44787843667504</v>
          </cell>
          <cell r="D1154">
            <v>75.741374394068998</v>
          </cell>
          <cell r="E1154">
            <v>72.435773614062199</v>
          </cell>
          <cell r="F1154">
            <v>66.533599467731207</v>
          </cell>
          <cell r="G1154">
            <v>51.50988345888868</v>
          </cell>
          <cell r="H1154">
            <v>69.860279441117768</v>
          </cell>
          <cell r="I1154">
            <v>74.44787843667504</v>
          </cell>
          <cell r="J1154">
            <v>76.459983259287881</v>
          </cell>
          <cell r="K1154">
            <v>64.87025948103792</v>
          </cell>
          <cell r="L1154">
            <v>73.119889253750557</v>
          </cell>
          <cell r="M1154">
            <v>40.460745176314035</v>
          </cell>
          <cell r="N1154">
            <v>66.359217049771431</v>
          </cell>
          <cell r="O1154">
            <v>67.19437836655456</v>
          </cell>
        </row>
        <row r="1155">
          <cell r="A1155" t="str">
            <v xml:space="preserve">    Brunner Is. #2</v>
          </cell>
          <cell r="B1155">
            <v>390</v>
          </cell>
          <cell r="C1155">
            <v>75.475599669148068</v>
          </cell>
          <cell r="D1155">
            <v>76.312576312576311</v>
          </cell>
          <cell r="E1155">
            <v>68.927488282326991</v>
          </cell>
          <cell r="F1155">
            <v>60.541310541310537</v>
          </cell>
          <cell r="G1155">
            <v>41.011855527984558</v>
          </cell>
          <cell r="H1155">
            <v>66.239316239316238</v>
          </cell>
          <cell r="I1155">
            <v>72.718500137854988</v>
          </cell>
          <cell r="J1155">
            <v>75.820237110559688</v>
          </cell>
          <cell r="K1155">
            <v>13.817663817663815</v>
          </cell>
          <cell r="L1155">
            <v>5.8933002481389583</v>
          </cell>
          <cell r="M1155">
            <v>57.90598290598291</v>
          </cell>
          <cell r="N1155">
            <v>66.066997518610421</v>
          </cell>
          <cell r="O1155">
            <v>56.638566912539517</v>
          </cell>
        </row>
        <row r="1156">
          <cell r="A1156" t="str">
            <v xml:space="preserve">    Brunner Is. #3</v>
          </cell>
          <cell r="B1156">
            <v>745</v>
          </cell>
          <cell r="C1156">
            <v>73.969834740564337</v>
          </cell>
          <cell r="D1156">
            <v>79.897730904442312</v>
          </cell>
          <cell r="E1156">
            <v>82.99054629429169</v>
          </cell>
          <cell r="F1156">
            <v>39.149888143176739</v>
          </cell>
          <cell r="G1156">
            <v>55.928411633109619</v>
          </cell>
          <cell r="H1156">
            <v>76.435495898583142</v>
          </cell>
          <cell r="I1156">
            <v>77.578119362055276</v>
          </cell>
          <cell r="J1156">
            <v>75.773977051309814</v>
          </cell>
          <cell r="K1156">
            <v>61.521252796420583</v>
          </cell>
          <cell r="L1156">
            <v>58.526376560583095</v>
          </cell>
          <cell r="M1156">
            <v>44.239373601789708</v>
          </cell>
          <cell r="N1156">
            <v>70.560005773255398</v>
          </cell>
          <cell r="O1156">
            <v>66.393919892127116</v>
          </cell>
        </row>
        <row r="1158">
          <cell r="A1158" t="str">
            <v xml:space="preserve">        TOTAL</v>
          </cell>
          <cell r="B1158">
            <v>1469</v>
          </cell>
          <cell r="C1158">
            <v>74.478286011257751</v>
          </cell>
          <cell r="D1158">
            <v>78.000907646925342</v>
          </cell>
          <cell r="E1158">
            <v>76.857199323656644</v>
          </cell>
          <cell r="F1158">
            <v>51.05513955071477</v>
          </cell>
          <cell r="G1158">
            <v>50.963642884853279</v>
          </cell>
          <cell r="H1158">
            <v>72.233567808789047</v>
          </cell>
          <cell r="I1158">
            <v>75.576246001595706</v>
          </cell>
          <cell r="J1158">
            <v>75.942232665041686</v>
          </cell>
          <cell r="K1158">
            <v>49.61803191891687</v>
          </cell>
          <cell r="L1158">
            <v>47.871055578734705</v>
          </cell>
          <cell r="M1158">
            <v>47.008547008547005</v>
          </cell>
          <cell r="N1158">
            <v>68.412057064640564</v>
          </cell>
          <cell r="O1158">
            <v>63.985999857014534</v>
          </cell>
        </row>
        <row r="1160">
          <cell r="A1160" t="str">
            <v xml:space="preserve">    Martins Creek #1</v>
          </cell>
          <cell r="B1160">
            <v>150</v>
          </cell>
          <cell r="C1160">
            <v>358.2437275985663</v>
          </cell>
          <cell r="D1160">
            <v>378.67063492063488</v>
          </cell>
          <cell r="E1160">
            <v>344.98207885304657</v>
          </cell>
          <cell r="F1160">
            <v>0</v>
          </cell>
          <cell r="G1160">
            <v>108.42293906810035</v>
          </cell>
          <cell r="H1160">
            <v>398.14814814814815</v>
          </cell>
          <cell r="I1160">
            <v>418.27956989247309</v>
          </cell>
          <cell r="J1160">
            <v>409.31899641577064</v>
          </cell>
          <cell r="K1160">
            <v>356.7592592592593</v>
          </cell>
          <cell r="L1160">
            <v>347.67025089605738</v>
          </cell>
          <cell r="M1160">
            <v>267.40740740740745</v>
          </cell>
          <cell r="N1160">
            <v>345.34050179211471</v>
          </cell>
          <cell r="O1160">
            <v>311.18721461187215</v>
          </cell>
        </row>
        <row r="1161">
          <cell r="A1161" t="str">
            <v xml:space="preserve">    Martins Creek #2</v>
          </cell>
          <cell r="B1161">
            <v>150</v>
          </cell>
          <cell r="C1161">
            <v>372.93906810035844</v>
          </cell>
          <cell r="D1161">
            <v>381.94444444444446</v>
          </cell>
          <cell r="E1161">
            <v>272.40143369175627</v>
          </cell>
          <cell r="F1161">
            <v>365.74074074074076</v>
          </cell>
          <cell r="G1161">
            <v>336.02150537634407</v>
          </cell>
          <cell r="H1161">
            <v>398.14814814814815</v>
          </cell>
          <cell r="I1161">
            <v>421.86379928315415</v>
          </cell>
          <cell r="J1161">
            <v>411.82795698924735</v>
          </cell>
          <cell r="K1161">
            <v>359.16666666666669</v>
          </cell>
          <cell r="L1161">
            <v>267.02508960573476</v>
          </cell>
          <cell r="M1161">
            <v>356.48148148148147</v>
          </cell>
          <cell r="N1161">
            <v>362.45519713261649</v>
          </cell>
          <cell r="O1161">
            <v>358.52359208523592</v>
          </cell>
        </row>
        <row r="1163">
          <cell r="A1163" t="str">
            <v xml:space="preserve">        TOTAL</v>
          </cell>
          <cell r="B1163">
            <v>300</v>
          </cell>
          <cell r="C1163">
            <v>55.555555555555557</v>
          </cell>
          <cell r="D1163">
            <v>58.035714285714285</v>
          </cell>
          <cell r="E1163">
            <v>41.666666666666671</v>
          </cell>
          <cell r="F1163">
            <v>45.370370370370374</v>
          </cell>
          <cell r="G1163">
            <v>27.598566308243729</v>
          </cell>
          <cell r="H1163">
            <v>40.833333333333336</v>
          </cell>
          <cell r="I1163">
            <v>40.90501792114695</v>
          </cell>
          <cell r="J1163">
            <v>44.220430107526887</v>
          </cell>
          <cell r="K1163">
            <v>16.168981481481481</v>
          </cell>
          <cell r="L1163">
            <v>60.08064516129032</v>
          </cell>
          <cell r="M1163">
            <v>34.768518518518512</v>
          </cell>
          <cell r="N1163">
            <v>42.11469534050179</v>
          </cell>
          <cell r="O1163">
            <v>334.85540334855403</v>
          </cell>
        </row>
        <row r="1165">
          <cell r="A1165" t="str">
            <v xml:space="preserve">    Sunbury #1,2,&amp;3</v>
          </cell>
          <cell r="B1165">
            <v>264</v>
          </cell>
          <cell r="C1165">
            <v>0</v>
          </cell>
          <cell r="D1165">
            <v>0</v>
          </cell>
          <cell r="E1165">
            <v>0</v>
          </cell>
          <cell r="F1165">
            <v>0</v>
          </cell>
          <cell r="G1165">
            <v>0</v>
          </cell>
          <cell r="H1165">
            <v>0</v>
          </cell>
          <cell r="I1165">
            <v>0</v>
          </cell>
          <cell r="J1165">
            <v>0</v>
          </cell>
          <cell r="K1165">
            <v>0</v>
          </cell>
          <cell r="L1165">
            <v>0</v>
          </cell>
          <cell r="M1165">
            <v>0</v>
          </cell>
          <cell r="N1165">
            <v>0</v>
          </cell>
          <cell r="O1165">
            <v>0</v>
          </cell>
        </row>
        <row r="1166">
          <cell r="A1166" t="str">
            <v xml:space="preserve">    Sunbury #4</v>
          </cell>
          <cell r="B1166">
            <v>134</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row>
        <row r="1168">
          <cell r="A1168" t="str">
            <v xml:space="preserve">        TOTAL</v>
          </cell>
          <cell r="B1168">
            <v>398</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row>
        <row r="1170">
          <cell r="A1170" t="str">
            <v xml:space="preserve">    Holtwood #17</v>
          </cell>
          <cell r="B1170">
            <v>73</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row>
        <row r="1172">
          <cell r="A1172" t="str">
            <v xml:space="preserve">    Keystone #1 (PL Share)</v>
          </cell>
          <cell r="B1172">
            <v>105</v>
          </cell>
          <cell r="C1172">
            <v>88.325652841781874</v>
          </cell>
          <cell r="D1172">
            <v>90.702947845804999</v>
          </cell>
          <cell r="E1172">
            <v>88.325652841781874</v>
          </cell>
          <cell r="F1172">
            <v>87.301587301587304</v>
          </cell>
          <cell r="G1172">
            <v>88.325652841781874</v>
          </cell>
          <cell r="H1172">
            <v>87.301587301587304</v>
          </cell>
          <cell r="I1172">
            <v>88.325652841781874</v>
          </cell>
          <cell r="J1172">
            <v>88.325652841781874</v>
          </cell>
          <cell r="K1172">
            <v>87.301587301587304</v>
          </cell>
          <cell r="L1172">
            <v>88.325652841781874</v>
          </cell>
          <cell r="M1172">
            <v>87.301587301587304</v>
          </cell>
          <cell r="N1172">
            <v>88.325652841781874</v>
          </cell>
          <cell r="O1172">
            <v>88.171341595999124</v>
          </cell>
        </row>
        <row r="1173">
          <cell r="A1173" t="str">
            <v xml:space="preserve">    Keystone #2 (PL Share)</v>
          </cell>
          <cell r="B1173">
            <v>105</v>
          </cell>
          <cell r="C1173">
            <v>88.325652841781874</v>
          </cell>
          <cell r="D1173">
            <v>90.702947845804999</v>
          </cell>
          <cell r="E1173">
            <v>88.325652841781874</v>
          </cell>
          <cell r="F1173">
            <v>64.417989417989418</v>
          </cell>
          <cell r="G1173">
            <v>0</v>
          </cell>
          <cell r="H1173">
            <v>87.301587301587304</v>
          </cell>
          <cell r="I1173">
            <v>88.325652841781874</v>
          </cell>
          <cell r="J1173">
            <v>88.325652841781874</v>
          </cell>
          <cell r="K1173">
            <v>87.301587301587304</v>
          </cell>
          <cell r="L1173">
            <v>88.325652841781874</v>
          </cell>
          <cell r="M1173">
            <v>87.301587301587304</v>
          </cell>
          <cell r="N1173">
            <v>88.325652841781874</v>
          </cell>
          <cell r="O1173">
            <v>78.821482931071969</v>
          </cell>
        </row>
        <row r="1175">
          <cell r="A1175" t="str">
            <v xml:space="preserve">        TOTAL</v>
          </cell>
          <cell r="B1175">
            <v>210</v>
          </cell>
          <cell r="C1175">
            <v>88.325652841781874</v>
          </cell>
          <cell r="D1175">
            <v>90.702947845804999</v>
          </cell>
          <cell r="E1175">
            <v>88.325652841781874</v>
          </cell>
          <cell r="F1175">
            <v>75.859788359788368</v>
          </cell>
          <cell r="G1175">
            <v>44.162826420890937</v>
          </cell>
          <cell r="H1175">
            <v>87.301587301587304</v>
          </cell>
          <cell r="I1175">
            <v>88.325652841781874</v>
          </cell>
          <cell r="J1175">
            <v>88.325652841781874</v>
          </cell>
          <cell r="K1175">
            <v>87.301587301587304</v>
          </cell>
          <cell r="L1175">
            <v>88.325652841781874</v>
          </cell>
          <cell r="M1175">
            <v>87.301587301587304</v>
          </cell>
          <cell r="N1175">
            <v>88.325652841781874</v>
          </cell>
          <cell r="O1175">
            <v>83.496412263535547</v>
          </cell>
        </row>
        <row r="1177">
          <cell r="A1177" t="str">
            <v xml:space="preserve">    Conemaugh #1 (PL Share)</v>
          </cell>
          <cell r="B1177">
            <v>97</v>
          </cell>
          <cell r="C1177">
            <v>116.94934042789048</v>
          </cell>
          <cell r="D1177">
            <v>121.0419734904271</v>
          </cell>
          <cell r="E1177">
            <v>116.94934042789048</v>
          </cell>
          <cell r="F1177">
            <v>116.83848797250859</v>
          </cell>
          <cell r="G1177">
            <v>116.94934042789048</v>
          </cell>
          <cell r="H1177">
            <v>116.83848797250859</v>
          </cell>
          <cell r="I1177">
            <v>116.94934042789048</v>
          </cell>
          <cell r="J1177">
            <v>116.94934042789048</v>
          </cell>
          <cell r="K1177">
            <v>31.214203894616265</v>
          </cell>
          <cell r="L1177">
            <v>0</v>
          </cell>
          <cell r="M1177">
            <v>38.946162657502867</v>
          </cell>
          <cell r="N1177">
            <v>116.94934042789048</v>
          </cell>
          <cell r="O1177">
            <v>93.913289083462786</v>
          </cell>
        </row>
        <row r="1178">
          <cell r="A1178" t="str">
            <v xml:space="preserve">    Conemaugh #2 (PL Share)</v>
          </cell>
          <cell r="B1178">
            <v>97</v>
          </cell>
          <cell r="C1178">
            <v>116.53364372020839</v>
          </cell>
          <cell r="D1178">
            <v>121.0419734904271</v>
          </cell>
          <cell r="E1178">
            <v>116.94934042789048</v>
          </cell>
          <cell r="F1178">
            <v>116.83848797250859</v>
          </cell>
          <cell r="G1178">
            <v>116.94934042789048</v>
          </cell>
          <cell r="H1178">
            <v>116.83848797250859</v>
          </cell>
          <cell r="I1178">
            <v>116.94934042789048</v>
          </cell>
          <cell r="J1178">
            <v>116.94934042789048</v>
          </cell>
          <cell r="K1178">
            <v>116.83848797250859</v>
          </cell>
          <cell r="L1178">
            <v>116.94934042789048</v>
          </cell>
          <cell r="M1178">
            <v>116.83848797250859</v>
          </cell>
          <cell r="N1178">
            <v>89.374792151646162</v>
          </cell>
          <cell r="O1178">
            <v>114.86136609706726</v>
          </cell>
        </row>
        <row r="1179">
          <cell r="B1179" t="str">
            <v xml:space="preserve"> --------</v>
          </cell>
          <cell r="C1179" t="str">
            <v xml:space="preserve"> --------</v>
          </cell>
          <cell r="D1179" t="str">
            <v xml:space="preserve"> --------</v>
          </cell>
          <cell r="E1179" t="str">
            <v xml:space="preserve"> --------</v>
          </cell>
          <cell r="F1179" t="str">
            <v xml:space="preserve"> --------</v>
          </cell>
          <cell r="G1179" t="str">
            <v xml:space="preserve"> --------</v>
          </cell>
          <cell r="H1179" t="str">
            <v xml:space="preserve"> --------</v>
          </cell>
          <cell r="I1179" t="str">
            <v xml:space="preserve"> --------</v>
          </cell>
          <cell r="J1179" t="str">
            <v xml:space="preserve"> --------</v>
          </cell>
          <cell r="K1179" t="str">
            <v xml:space="preserve"> --------</v>
          </cell>
          <cell r="L1179" t="str">
            <v xml:space="preserve"> --------</v>
          </cell>
          <cell r="M1179" t="str">
            <v xml:space="preserve"> --------</v>
          </cell>
          <cell r="N1179" t="str">
            <v xml:space="preserve"> --------</v>
          </cell>
          <cell r="O1179" t="str">
            <v xml:space="preserve">  --------</v>
          </cell>
        </row>
        <row r="1180">
          <cell r="A1180" t="str">
            <v xml:space="preserve">        TOTAL</v>
          </cell>
          <cell r="B1180">
            <v>194</v>
          </cell>
          <cell r="C1180">
            <v>116.74149207404943</v>
          </cell>
          <cell r="D1180">
            <v>121.0419734904271</v>
          </cell>
          <cell r="E1180">
            <v>116.94934042789048</v>
          </cell>
          <cell r="F1180">
            <v>116.83848797250859</v>
          </cell>
          <cell r="G1180">
            <v>116.94934042789048</v>
          </cell>
          <cell r="H1180">
            <v>116.83848797250859</v>
          </cell>
          <cell r="I1180">
            <v>116.94934042789048</v>
          </cell>
          <cell r="J1180">
            <v>116.94934042789048</v>
          </cell>
          <cell r="K1180">
            <v>74.026345933562425</v>
          </cell>
          <cell r="L1180">
            <v>58.474670213945238</v>
          </cell>
          <cell r="M1180">
            <v>77.892325315005735</v>
          </cell>
          <cell r="N1180">
            <v>103.16206628976832</v>
          </cell>
          <cell r="O1180">
            <v>104.38732759026502</v>
          </cell>
        </row>
        <row r="1182">
          <cell r="A1182" t="str">
            <v xml:space="preserve">    Montour #1</v>
          </cell>
          <cell r="B1182">
            <v>770</v>
          </cell>
          <cell r="C1182">
            <v>69.787739142577863</v>
          </cell>
          <cell r="D1182">
            <v>73.767006802721085</v>
          </cell>
          <cell r="E1182">
            <v>67.204301075268816</v>
          </cell>
          <cell r="F1182">
            <v>0</v>
          </cell>
          <cell r="G1182">
            <v>21.121351766513058</v>
          </cell>
          <cell r="H1182">
            <v>77.561327561327573</v>
          </cell>
          <cell r="I1182">
            <v>81.483033095936321</v>
          </cell>
          <cell r="J1182">
            <v>79.737466834241033</v>
          </cell>
          <cell r="K1182">
            <v>69.498556998556992</v>
          </cell>
          <cell r="L1182">
            <v>67.727970953777401</v>
          </cell>
          <cell r="M1182">
            <v>52.092352092352094</v>
          </cell>
          <cell r="N1182">
            <v>67.274123725736629</v>
          </cell>
          <cell r="O1182">
            <v>60.620885963351718</v>
          </cell>
        </row>
        <row r="1183">
          <cell r="A1183" t="str">
            <v xml:space="preserve">    Montour #2</v>
          </cell>
          <cell r="B1183">
            <v>755</v>
          </cell>
          <cell r="C1183">
            <v>74.093854589475185</v>
          </cell>
          <cell r="D1183">
            <v>75.883002207505513</v>
          </cell>
          <cell r="E1183">
            <v>54.119490137435022</v>
          </cell>
          <cell r="F1183">
            <v>72.663723325974985</v>
          </cell>
          <cell r="G1183">
            <v>66.759239478743865</v>
          </cell>
          <cell r="H1183">
            <v>79.102281089036055</v>
          </cell>
          <cell r="I1183">
            <v>83.813999857580285</v>
          </cell>
          <cell r="J1183">
            <v>81.820123905148478</v>
          </cell>
          <cell r="K1183">
            <v>71.357615894039739</v>
          </cell>
          <cell r="L1183">
            <v>53.051342305775123</v>
          </cell>
          <cell r="M1183">
            <v>70.824135393671824</v>
          </cell>
          <cell r="N1183">
            <v>72.010966317738379</v>
          </cell>
          <cell r="O1183">
            <v>71.229852732166066</v>
          </cell>
        </row>
        <row r="1184">
          <cell r="B1184" t="str">
            <v xml:space="preserve"> --------</v>
          </cell>
          <cell r="C1184" t="str">
            <v xml:space="preserve"> --------</v>
          </cell>
          <cell r="D1184" t="str">
            <v xml:space="preserve"> --------</v>
          </cell>
          <cell r="E1184" t="str">
            <v xml:space="preserve"> --------</v>
          </cell>
          <cell r="F1184" t="str">
            <v xml:space="preserve"> --------</v>
          </cell>
          <cell r="G1184" t="str">
            <v xml:space="preserve"> --------</v>
          </cell>
          <cell r="H1184" t="str">
            <v xml:space="preserve"> --------</v>
          </cell>
          <cell r="I1184" t="str">
            <v xml:space="preserve"> --------</v>
          </cell>
          <cell r="J1184" t="str">
            <v xml:space="preserve"> --------</v>
          </cell>
          <cell r="K1184" t="str">
            <v xml:space="preserve"> --------</v>
          </cell>
          <cell r="L1184" t="str">
            <v xml:space="preserve"> --------</v>
          </cell>
          <cell r="M1184" t="str">
            <v xml:space="preserve"> --------</v>
          </cell>
          <cell r="N1184" t="str">
            <v xml:space="preserve"> --------</v>
          </cell>
          <cell r="O1184" t="str">
            <v xml:space="preserve">  --------</v>
          </cell>
        </row>
        <row r="1185">
          <cell r="A1185" t="str">
            <v xml:space="preserve">        TOTAL</v>
          </cell>
          <cell r="B1185">
            <v>1525</v>
          </cell>
          <cell r="C1185">
            <v>71.919619249074557</v>
          </cell>
          <cell r="D1185">
            <v>74.814597970335683</v>
          </cell>
          <cell r="E1185">
            <v>60.726247135554381</v>
          </cell>
          <cell r="F1185">
            <v>35.974499089253186</v>
          </cell>
          <cell r="G1185">
            <v>43.715846994535518</v>
          </cell>
          <cell r="H1185">
            <v>78.32422586520947</v>
          </cell>
          <cell r="I1185">
            <v>82.637052705799405</v>
          </cell>
          <cell r="J1185">
            <v>80.768552793936195</v>
          </cell>
          <cell r="K1185">
            <v>70.418943533697629</v>
          </cell>
          <cell r="L1185">
            <v>60.461836770668079</v>
          </cell>
          <cell r="M1185">
            <v>61.366120218579233</v>
          </cell>
          <cell r="N1185">
            <v>69.619249074563726</v>
          </cell>
          <cell r="O1185">
            <v>65.873194101354898</v>
          </cell>
        </row>
        <row r="1186">
          <cell r="B1186" t="str">
            <v xml:space="preserve"> =========</v>
          </cell>
          <cell r="C1186" t="str">
            <v xml:space="preserve"> =========</v>
          </cell>
          <cell r="D1186" t="str">
            <v xml:space="preserve"> =========</v>
          </cell>
          <cell r="E1186" t="str">
            <v xml:space="preserve"> =========</v>
          </cell>
          <cell r="F1186" t="str">
            <v xml:space="preserve"> =========</v>
          </cell>
          <cell r="G1186" t="str">
            <v xml:space="preserve"> =========</v>
          </cell>
          <cell r="H1186" t="str">
            <v xml:space="preserve"> =========</v>
          </cell>
          <cell r="I1186" t="str">
            <v xml:space="preserve"> =========</v>
          </cell>
          <cell r="J1186" t="str">
            <v xml:space="preserve"> =========</v>
          </cell>
          <cell r="K1186" t="str">
            <v xml:space="preserve"> =========</v>
          </cell>
          <cell r="L1186" t="str">
            <v xml:space="preserve"> =========</v>
          </cell>
          <cell r="M1186" t="str">
            <v xml:space="preserve"> =========</v>
          </cell>
          <cell r="N1186" t="str">
            <v xml:space="preserve"> =========</v>
          </cell>
          <cell r="O1186" t="str">
            <v xml:space="preserve"> =========</v>
          </cell>
        </row>
        <row r="1187">
          <cell r="A1187" t="str">
            <v xml:space="preserve"> TOTAL COAL FIRED</v>
          </cell>
          <cell r="B1187">
            <v>4169</v>
          </cell>
          <cell r="C1187">
            <v>66.430540832617609</v>
          </cell>
          <cell r="D1187">
            <v>69.229088853099398</v>
          </cell>
          <cell r="E1187">
            <v>62.184531501069081</v>
          </cell>
          <cell r="F1187">
            <v>43.672210228938468</v>
          </cell>
          <cell r="G1187">
            <v>43.601389673395808</v>
          </cell>
          <cell r="H1187">
            <v>66.875882838943525</v>
          </cell>
          <cell r="I1187">
            <v>69.693229855796872</v>
          </cell>
          <cell r="J1187">
            <v>69.377277756714307</v>
          </cell>
          <cell r="K1187">
            <v>52.247408118120518</v>
          </cell>
          <cell r="L1187">
            <v>50.478183829958454</v>
          </cell>
          <cell r="M1187">
            <v>49.535593401028756</v>
          </cell>
          <cell r="N1187">
            <v>61.852459396931273</v>
          </cell>
          <cell r="O1187">
            <v>79.801886286145503</v>
          </cell>
        </row>
        <row r="1189">
          <cell r="A1189" t="str">
            <v xml:space="preserve">    Martins Creek #3</v>
          </cell>
          <cell r="B1189">
            <v>820</v>
          </cell>
          <cell r="C1189">
            <v>7.8514293207448205</v>
          </cell>
          <cell r="D1189">
            <v>8.6926538908246229</v>
          </cell>
          <cell r="E1189">
            <v>2.8520849724626274</v>
          </cell>
          <cell r="F1189">
            <v>2.0155826558265586</v>
          </cell>
          <cell r="G1189">
            <v>5.9992132179386308</v>
          </cell>
          <cell r="H1189">
            <v>21.189024390243901</v>
          </cell>
          <cell r="I1189">
            <v>32.815368476265405</v>
          </cell>
          <cell r="J1189">
            <v>32.815368476265405</v>
          </cell>
          <cell r="K1189">
            <v>12.398373983739839</v>
          </cell>
          <cell r="L1189">
            <v>0</v>
          </cell>
          <cell r="M1189">
            <v>2.9471544715447151</v>
          </cell>
          <cell r="N1189">
            <v>6.6056910569105689</v>
          </cell>
          <cell r="O1189">
            <v>11.387682369974385</v>
          </cell>
        </row>
        <row r="1190">
          <cell r="A1190" t="str">
            <v xml:space="preserve">    Martins Creek #4</v>
          </cell>
          <cell r="B1190">
            <v>820</v>
          </cell>
          <cell r="C1190">
            <v>7.8514293207448205</v>
          </cell>
          <cell r="D1190">
            <v>8.6926538908246229</v>
          </cell>
          <cell r="E1190">
            <v>2.8520849724626274</v>
          </cell>
          <cell r="F1190">
            <v>2.0155826558265586</v>
          </cell>
          <cell r="G1190">
            <v>5.9992132179386308</v>
          </cell>
          <cell r="H1190">
            <v>21.189024390243901</v>
          </cell>
          <cell r="I1190">
            <v>32.815368476265405</v>
          </cell>
          <cell r="J1190">
            <v>32.815368476265405</v>
          </cell>
          <cell r="K1190">
            <v>12.398373983739839</v>
          </cell>
          <cell r="L1190">
            <v>5.2943876212955674</v>
          </cell>
          <cell r="M1190">
            <v>2.9471544715447151</v>
          </cell>
          <cell r="N1190">
            <v>6.6056910569105689</v>
          </cell>
          <cell r="O1190">
            <v>11.833166276868248</v>
          </cell>
        </row>
        <row r="1191">
          <cell r="B1191" t="str">
            <v xml:space="preserve"> --------</v>
          </cell>
          <cell r="C1191" t="str">
            <v xml:space="preserve"> --------</v>
          </cell>
          <cell r="D1191" t="str">
            <v xml:space="preserve"> --------</v>
          </cell>
          <cell r="E1191" t="str">
            <v xml:space="preserve"> --------</v>
          </cell>
          <cell r="F1191" t="str">
            <v xml:space="preserve"> --------</v>
          </cell>
          <cell r="G1191" t="str">
            <v xml:space="preserve"> --------</v>
          </cell>
          <cell r="H1191" t="str">
            <v xml:space="preserve"> --------</v>
          </cell>
          <cell r="I1191" t="str">
            <v xml:space="preserve"> --------</v>
          </cell>
          <cell r="J1191" t="str">
            <v xml:space="preserve"> --------</v>
          </cell>
          <cell r="K1191" t="str">
            <v xml:space="preserve"> --------</v>
          </cell>
          <cell r="L1191" t="str">
            <v xml:space="preserve"> --------</v>
          </cell>
          <cell r="M1191" t="str">
            <v xml:space="preserve"> --------</v>
          </cell>
          <cell r="N1191" t="str">
            <v xml:space="preserve"> --------</v>
          </cell>
          <cell r="O1191" t="str">
            <v xml:space="preserve">  --------</v>
          </cell>
        </row>
        <row r="1192">
          <cell r="A1192" t="str">
            <v xml:space="preserve"> TOTAL HEAVY OIL FIRED</v>
          </cell>
          <cell r="B1192">
            <v>1640</v>
          </cell>
          <cell r="C1192">
            <v>7.8514293207448205</v>
          </cell>
          <cell r="D1192">
            <v>8.6926538908246229</v>
          </cell>
          <cell r="E1192">
            <v>2.8520849724626274</v>
          </cell>
          <cell r="F1192">
            <v>2.0155826558265586</v>
          </cell>
          <cell r="G1192">
            <v>5.9992132179386308</v>
          </cell>
          <cell r="H1192">
            <v>21.189024390243901</v>
          </cell>
          <cell r="I1192">
            <v>32.815368476265405</v>
          </cell>
          <cell r="J1192">
            <v>32.815368476265405</v>
          </cell>
          <cell r="K1192">
            <v>12.398373983739839</v>
          </cell>
          <cell r="L1192">
            <v>2.6471938106477837</v>
          </cell>
          <cell r="M1192">
            <v>2.9471544715447151</v>
          </cell>
          <cell r="N1192">
            <v>6.6056910569105689</v>
          </cell>
          <cell r="O1192">
            <v>11.610424323421316</v>
          </cell>
        </row>
        <row r="1193">
          <cell r="B1193">
            <v>990</v>
          </cell>
        </row>
        <row r="1194">
          <cell r="A1194" t="str">
            <v xml:space="preserve">    Susquehanna #1 (PL Share)</v>
          </cell>
          <cell r="B1194">
            <v>990</v>
          </cell>
          <cell r="C1194">
            <v>96.814923427826656</v>
          </cell>
          <cell r="D1194">
            <v>87.447051156728591</v>
          </cell>
          <cell r="E1194">
            <v>96.814923427826656</v>
          </cell>
          <cell r="F1194">
            <v>93.692299337460625</v>
          </cell>
          <cell r="G1194">
            <v>60.714673617899422</v>
          </cell>
          <cell r="H1194">
            <v>96.815375982042653</v>
          </cell>
          <cell r="I1194">
            <v>96.814923427826656</v>
          </cell>
          <cell r="J1194">
            <v>96.814923427826656</v>
          </cell>
          <cell r="K1194">
            <v>96.815375982042653</v>
          </cell>
          <cell r="L1194">
            <v>96.814923427826656</v>
          </cell>
          <cell r="M1194">
            <v>96.815375982042653</v>
          </cell>
          <cell r="N1194">
            <v>96.814923427826656</v>
          </cell>
          <cell r="O1194">
            <v>93.745675937456767</v>
          </cell>
        </row>
        <row r="1195">
          <cell r="A1195" t="str">
            <v xml:space="preserve">    Susquehanna #2 (PL Share)</v>
          </cell>
          <cell r="B1195">
            <v>990</v>
          </cell>
          <cell r="C1195">
            <v>97.072879330943849</v>
          </cell>
          <cell r="D1195">
            <v>95.719095719095719</v>
          </cell>
          <cell r="E1195">
            <v>23.922015857499726</v>
          </cell>
          <cell r="F1195">
            <v>5.808080808080808</v>
          </cell>
          <cell r="G1195">
            <v>96.516237645269896</v>
          </cell>
          <cell r="H1195">
            <v>98.035914702581366</v>
          </cell>
          <cell r="I1195">
            <v>98.036819811013373</v>
          </cell>
          <cell r="J1195">
            <v>98.036819811013373</v>
          </cell>
          <cell r="K1195">
            <v>98.035914702581366</v>
          </cell>
          <cell r="L1195">
            <v>98.036819811013373</v>
          </cell>
          <cell r="M1195">
            <v>98.035914702581366</v>
          </cell>
          <cell r="N1195">
            <v>98.036819811013373</v>
          </cell>
          <cell r="O1195">
            <v>83.771505004381709</v>
          </cell>
        </row>
        <row r="1196">
          <cell r="B1196" t="str">
            <v xml:space="preserve"> --------</v>
          </cell>
          <cell r="C1196" t="str">
            <v xml:space="preserve"> --------</v>
          </cell>
          <cell r="D1196" t="str">
            <v xml:space="preserve"> --------</v>
          </cell>
          <cell r="E1196" t="str">
            <v xml:space="preserve"> --------</v>
          </cell>
          <cell r="F1196" t="str">
            <v xml:space="preserve"> --------</v>
          </cell>
          <cell r="G1196" t="str">
            <v xml:space="preserve"> --------</v>
          </cell>
          <cell r="H1196" t="str">
            <v xml:space="preserve"> --------</v>
          </cell>
          <cell r="I1196" t="str">
            <v xml:space="preserve"> --------</v>
          </cell>
          <cell r="J1196" t="str">
            <v xml:space="preserve"> --------</v>
          </cell>
          <cell r="K1196" t="str">
            <v xml:space="preserve"> --------</v>
          </cell>
          <cell r="L1196" t="str">
            <v xml:space="preserve"> --------</v>
          </cell>
          <cell r="M1196" t="str">
            <v xml:space="preserve"> --------</v>
          </cell>
          <cell r="N1196" t="str">
            <v xml:space="preserve"> --------</v>
          </cell>
          <cell r="O1196" t="str">
            <v xml:space="preserve">  --------</v>
          </cell>
        </row>
        <row r="1197">
          <cell r="A1197" t="str">
            <v xml:space="preserve"> TOTAL PL SHARE NUCLEAR</v>
          </cell>
          <cell r="B1197">
            <v>1980</v>
          </cell>
          <cell r="C1197">
            <v>96.943901379385238</v>
          </cell>
          <cell r="D1197">
            <v>96.267736892736906</v>
          </cell>
          <cell r="E1197">
            <v>60.368469642663193</v>
          </cell>
          <cell r="F1197">
            <v>51.311728395061728</v>
          </cell>
          <cell r="G1197">
            <v>78.615455631584652</v>
          </cell>
          <cell r="H1197">
            <v>97.425645342312023</v>
          </cell>
          <cell r="I1197">
            <v>97.425871619420008</v>
          </cell>
          <cell r="J1197">
            <v>97.425871619420008</v>
          </cell>
          <cell r="K1197">
            <v>97.425645342312023</v>
          </cell>
          <cell r="L1197">
            <v>97.425871619420008</v>
          </cell>
          <cell r="M1197">
            <v>97.425645342312023</v>
          </cell>
          <cell r="N1197">
            <v>97.425871619420008</v>
          </cell>
          <cell r="O1197">
            <v>88.758590470919245</v>
          </cell>
        </row>
        <row r="1199">
          <cell r="A1199" t="str">
            <v xml:space="preserve"> COMBUSTION TURBINES</v>
          </cell>
          <cell r="B1199">
            <v>486</v>
          </cell>
          <cell r="C1199">
            <v>0.13828045488738439</v>
          </cell>
          <cell r="D1199">
            <v>0.27557319223985893</v>
          </cell>
          <cell r="E1199">
            <v>2.7656090977476882E-2</v>
          </cell>
          <cell r="F1199">
            <v>5.7155921353452217E-2</v>
          </cell>
          <cell r="G1199">
            <v>0.13828045488738439</v>
          </cell>
          <cell r="H1199">
            <v>0.14288980338363055</v>
          </cell>
          <cell r="I1199">
            <v>1.3828045488738439</v>
          </cell>
          <cell r="J1199">
            <v>0.44249745563963011</v>
          </cell>
          <cell r="K1199">
            <v>0.68587105624142664</v>
          </cell>
          <cell r="L1199">
            <v>5.5312181954953764E-2</v>
          </cell>
          <cell r="M1199">
            <v>5.7155921353452217E-2</v>
          </cell>
          <cell r="N1199">
            <v>5.5312181954953764E-2</v>
          </cell>
          <cell r="O1199">
            <v>0.28186481763346299</v>
          </cell>
        </row>
        <row r="1200">
          <cell r="A1200" t="str">
            <v xml:space="preserve"> </v>
          </cell>
        </row>
        <row r="1201">
          <cell r="A1201" t="str">
            <v xml:space="preserve"> DIESELS</v>
          </cell>
          <cell r="B1201">
            <v>22</v>
          </cell>
          <cell r="C1201">
            <v>0.6109481915933529</v>
          </cell>
          <cell r="D1201">
            <v>0.67640692640692646</v>
          </cell>
          <cell r="E1201">
            <v>0.6109481915933529</v>
          </cell>
          <cell r="F1201">
            <v>0.63131313131313127</v>
          </cell>
          <cell r="G1201">
            <v>1.2218963831867058</v>
          </cell>
          <cell r="H1201">
            <v>1.2626262626262625</v>
          </cell>
          <cell r="I1201">
            <v>0.6109481915933529</v>
          </cell>
          <cell r="J1201">
            <v>0.6109481915933529</v>
          </cell>
          <cell r="K1201">
            <v>0.63131313131313127</v>
          </cell>
          <cell r="L1201">
            <v>0.6109481915933529</v>
          </cell>
          <cell r="M1201">
            <v>0.63131313131313127</v>
          </cell>
          <cell r="N1201">
            <v>0.6109481915933529</v>
          </cell>
          <cell r="O1201">
            <v>0.51888750518887505</v>
          </cell>
        </row>
        <row r="1203">
          <cell r="A1203" t="str">
            <v xml:space="preserve">    Holtwood Hydro</v>
          </cell>
          <cell r="B1203">
            <v>102</v>
          </cell>
          <cell r="C1203">
            <v>69.839763862534255</v>
          </cell>
          <cell r="D1203">
            <v>75.863678804855283</v>
          </cell>
          <cell r="E1203">
            <v>92.241197554290522</v>
          </cell>
          <cell r="F1203">
            <v>91.230936819172115</v>
          </cell>
          <cell r="G1203">
            <v>85.652540586126918</v>
          </cell>
          <cell r="H1203">
            <v>65.359477124183002</v>
          </cell>
          <cell r="I1203">
            <v>47.438330170777988</v>
          </cell>
          <cell r="J1203">
            <v>36.896479021716218</v>
          </cell>
          <cell r="K1203">
            <v>34.449891067538132</v>
          </cell>
          <cell r="L1203">
            <v>40.849673202614383</v>
          </cell>
          <cell r="M1203">
            <v>61.274509803921568</v>
          </cell>
          <cell r="N1203">
            <v>71.157495256166982</v>
          </cell>
          <cell r="O1203">
            <v>64.240307995344253</v>
          </cell>
        </row>
        <row r="1204">
          <cell r="A1204" t="str">
            <v xml:space="preserve">    Wallenpaupack</v>
          </cell>
          <cell r="B1204">
            <v>44</v>
          </cell>
          <cell r="C1204">
            <v>25.048875855327466</v>
          </cell>
          <cell r="D1204">
            <v>25.027056277056275</v>
          </cell>
          <cell r="E1204">
            <v>22.299608993157378</v>
          </cell>
          <cell r="F1204">
            <v>26.199494949494952</v>
          </cell>
          <cell r="G1204">
            <v>18.939393939393938</v>
          </cell>
          <cell r="H1204">
            <v>21.1489898989899</v>
          </cell>
          <cell r="I1204">
            <v>19.244868035190613</v>
          </cell>
          <cell r="J1204">
            <v>17.412023460410559</v>
          </cell>
          <cell r="K1204">
            <v>18.623737373737374</v>
          </cell>
          <cell r="L1204">
            <v>15.579178885630498</v>
          </cell>
          <cell r="M1204">
            <v>14.835858585858587</v>
          </cell>
          <cell r="N1204">
            <v>20.161290322580644</v>
          </cell>
          <cell r="O1204">
            <v>20.236612702366127</v>
          </cell>
        </row>
        <row r="1205">
          <cell r="B1205" t="str">
            <v xml:space="preserve"> --------</v>
          </cell>
          <cell r="C1205" t="str">
            <v xml:space="preserve"> --------</v>
          </cell>
          <cell r="D1205" t="str">
            <v xml:space="preserve"> --------</v>
          </cell>
          <cell r="E1205" t="str">
            <v xml:space="preserve"> --------</v>
          </cell>
          <cell r="F1205" t="str">
            <v xml:space="preserve"> --------</v>
          </cell>
          <cell r="G1205" t="str">
            <v xml:space="preserve"> --------</v>
          </cell>
          <cell r="H1205" t="str">
            <v xml:space="preserve"> --------</v>
          </cell>
          <cell r="I1205" t="str">
            <v xml:space="preserve"> --------</v>
          </cell>
          <cell r="J1205" t="str">
            <v xml:space="preserve"> --------</v>
          </cell>
          <cell r="K1205" t="str">
            <v xml:space="preserve"> --------</v>
          </cell>
          <cell r="L1205" t="str">
            <v xml:space="preserve"> --------</v>
          </cell>
          <cell r="M1205" t="str">
            <v xml:space="preserve"> --------</v>
          </cell>
          <cell r="N1205" t="str">
            <v xml:space="preserve"> --------</v>
          </cell>
          <cell r="O1205" t="str">
            <v xml:space="preserve">  --------</v>
          </cell>
        </row>
        <row r="1206">
          <cell r="A1206" t="str">
            <v xml:space="preserve"> TOTAL HYDRO</v>
          </cell>
          <cell r="B1206">
            <v>146</v>
          </cell>
          <cell r="C1206">
            <v>56.341140079540438</v>
          </cell>
          <cell r="D1206">
            <v>60.543052837573377</v>
          </cell>
          <cell r="E1206">
            <v>71.162910590661369</v>
          </cell>
          <cell r="F1206">
            <v>71.632420091324192</v>
          </cell>
          <cell r="G1206">
            <v>65.54720871998822</v>
          </cell>
          <cell r="H1206">
            <v>52.035768645357685</v>
          </cell>
          <cell r="I1206">
            <v>38.941670349094117</v>
          </cell>
          <cell r="J1206">
            <v>31.02445131830903</v>
          </cell>
          <cell r="K1206">
            <v>29.680365296803657</v>
          </cell>
          <cell r="L1206">
            <v>33.233907792016495</v>
          </cell>
          <cell r="M1206">
            <v>47.279299847793006</v>
          </cell>
          <cell r="N1206">
            <v>55.788775961113565</v>
          </cell>
          <cell r="O1206">
            <v>50.978920372802897</v>
          </cell>
        </row>
        <row r="1207">
          <cell r="B1207" t="str">
            <v xml:space="preserve"> =========</v>
          </cell>
          <cell r="C1207" t="str">
            <v xml:space="preserve"> =========</v>
          </cell>
          <cell r="D1207" t="str">
            <v xml:space="preserve"> =========</v>
          </cell>
          <cell r="E1207" t="str">
            <v xml:space="preserve"> =========</v>
          </cell>
          <cell r="F1207" t="str">
            <v xml:space="preserve"> =========</v>
          </cell>
          <cell r="G1207" t="str">
            <v xml:space="preserve"> =========</v>
          </cell>
          <cell r="H1207" t="str">
            <v xml:space="preserve"> =========</v>
          </cell>
          <cell r="I1207" t="str">
            <v xml:space="preserve"> =========</v>
          </cell>
          <cell r="J1207" t="str">
            <v xml:space="preserve"> =========</v>
          </cell>
          <cell r="K1207" t="str">
            <v xml:space="preserve"> =========</v>
          </cell>
          <cell r="L1207" t="str">
            <v xml:space="preserve"> =========</v>
          </cell>
          <cell r="M1207" t="str">
            <v xml:space="preserve"> =========</v>
          </cell>
          <cell r="N1207" t="str">
            <v xml:space="preserve"> =========</v>
          </cell>
          <cell r="O1207" t="str">
            <v xml:space="preserve"> =========</v>
          </cell>
        </row>
        <row r="1208">
          <cell r="A1208" t="str">
            <v>TOTAL PP&amp;L GENERATION</v>
          </cell>
          <cell r="B1208">
            <v>8443</v>
          </cell>
          <cell r="C1208">
            <v>58.045794760309164</v>
          </cell>
          <cell r="D1208">
            <v>59.513234406637224</v>
          </cell>
          <cell r="E1208">
            <v>46.650594307939762</v>
          </cell>
          <cell r="F1208">
            <v>35.233000381644224</v>
          </cell>
          <cell r="G1208">
            <v>42.27590712672837</v>
          </cell>
          <cell r="H1208">
            <v>60.896929737981488</v>
          </cell>
          <cell r="I1208">
            <v>64.389727954314765</v>
          </cell>
          <cell r="J1208">
            <v>64.042682173563634</v>
          </cell>
          <cell r="K1208">
            <v>51.609156829457675</v>
          </cell>
          <cell r="L1208">
            <v>48.866593054754269</v>
          </cell>
          <cell r="M1208">
            <v>48.702409622698617</v>
          </cell>
          <cell r="N1208">
            <v>55.641945545014707</v>
          </cell>
          <cell r="O1208">
            <v>63.374214515063954</v>
          </cell>
        </row>
        <row r="1214">
          <cell r="A1214" t="str">
            <v xml:space="preserve">         </v>
          </cell>
          <cell r="B1214" t="str">
            <v xml:space="preserve"> </v>
          </cell>
          <cell r="F1214" t="str">
            <v>QUARTERLY SUMMARY SHEET</v>
          </cell>
          <cell r="L1214" t="str">
            <v>CASE:2001 FORECAST</v>
          </cell>
          <cell r="P1214" t="str">
            <v>1A</v>
          </cell>
        </row>
        <row r="1215">
          <cell r="F1215" t="str">
            <v xml:space="preserve">                                   TOTAL GENERATION</v>
          </cell>
          <cell r="L1215">
            <v>36851</v>
          </cell>
        </row>
        <row r="1216">
          <cell r="F1216" t="str">
            <v xml:space="preserve">                      (OUTPUT &amp; INTERCHANGE - MILLIONS OF KWH)</v>
          </cell>
          <cell r="M1216" t="str">
            <v xml:space="preserve">    </v>
          </cell>
        </row>
        <row r="1217">
          <cell r="L1217" t="str">
            <v xml:space="preserve">        YEAR TO DATE</v>
          </cell>
        </row>
        <row r="1218">
          <cell r="K1218" t="str">
            <v>==================================================</v>
          </cell>
        </row>
        <row r="1219">
          <cell r="A1219" t="str">
            <v>STEAM STATIONS</v>
          </cell>
          <cell r="C1219" t="str">
            <v>1st Qtr</v>
          </cell>
          <cell r="E1219" t="str">
            <v>2nd Qtr</v>
          </cell>
          <cell r="G1219" t="str">
            <v>3rd Qtr</v>
          </cell>
          <cell r="I1219" t="str">
            <v>4th Qtr</v>
          </cell>
          <cell r="K1219" t="str">
            <v>2nd Qtr</v>
          </cell>
          <cell r="M1219" t="str">
            <v>3rd Qtr</v>
          </cell>
          <cell r="O1219" t="str">
            <v>4th Qtr</v>
          </cell>
        </row>
        <row r="1220">
          <cell r="A1220" t="str">
            <v xml:space="preserve">  COAL-FIRED</v>
          </cell>
        </row>
        <row r="1221">
          <cell r="A1221" t="str">
            <v xml:space="preserve">    Brunner Island</v>
          </cell>
          <cell r="C1221">
            <v>2424</v>
          </cell>
          <cell r="E1221">
            <v>1861</v>
          </cell>
          <cell r="G1221">
            <v>2180.8000000000002</v>
          </cell>
          <cell r="I1221">
            <v>1768.1</v>
          </cell>
          <cell r="K1221">
            <v>4285</v>
          </cell>
          <cell r="M1221">
            <v>6465.8</v>
          </cell>
          <cell r="O1221">
            <v>8233.9</v>
          </cell>
        </row>
        <row r="1222">
          <cell r="A1222" t="str">
            <v xml:space="preserve">    Martins Creek 1-2</v>
          </cell>
          <cell r="C1222">
            <v>334</v>
          </cell>
          <cell r="E1222">
            <v>247.8</v>
          </cell>
          <cell r="G1222">
            <v>224.92500000000001</v>
          </cell>
          <cell r="I1222">
            <v>303.2</v>
          </cell>
          <cell r="K1222">
            <v>581.79999999999995</v>
          </cell>
          <cell r="M1222">
            <v>806.72499999999991</v>
          </cell>
          <cell r="O1222">
            <v>1109.925</v>
          </cell>
        </row>
        <row r="1223">
          <cell r="A1223" t="str">
            <v xml:space="preserve">    Sunbury</v>
          </cell>
          <cell r="C1223">
            <v>0</v>
          </cell>
          <cell r="E1223">
            <v>0</v>
          </cell>
          <cell r="G1223">
            <v>0</v>
          </cell>
          <cell r="I1223">
            <v>0</v>
          </cell>
          <cell r="K1223">
            <v>0</v>
          </cell>
          <cell r="M1223">
            <v>0</v>
          </cell>
          <cell r="O1223">
            <v>0</v>
          </cell>
        </row>
        <row r="1224">
          <cell r="A1224" t="str">
            <v xml:space="preserve">    Holtwood</v>
          </cell>
          <cell r="C1224">
            <v>0</v>
          </cell>
          <cell r="E1224">
            <v>0</v>
          </cell>
          <cell r="G1224">
            <v>0</v>
          </cell>
          <cell r="I1224">
            <v>0</v>
          </cell>
          <cell r="K1224">
            <v>0</v>
          </cell>
          <cell r="M1224">
            <v>0</v>
          </cell>
          <cell r="O1224">
            <v>0</v>
          </cell>
        </row>
        <row r="1225">
          <cell r="A1225" t="str">
            <v xml:space="preserve">    Keystone</v>
          </cell>
          <cell r="C1225">
            <v>404</v>
          </cell>
          <cell r="E1225">
            <v>315.7</v>
          </cell>
          <cell r="G1225">
            <v>408</v>
          </cell>
          <cell r="I1225">
            <v>408</v>
          </cell>
          <cell r="K1225">
            <v>719.7</v>
          </cell>
          <cell r="M1225">
            <v>1127.7</v>
          </cell>
          <cell r="O1225">
            <v>1535.7</v>
          </cell>
        </row>
        <row r="1226">
          <cell r="A1226" t="str">
            <v xml:space="preserve">    Conemaugh</v>
          </cell>
          <cell r="C1226">
            <v>495.1</v>
          </cell>
          <cell r="E1226">
            <v>495.2</v>
          </cell>
          <cell r="G1226">
            <v>441</v>
          </cell>
          <cell r="I1226">
            <v>342.1</v>
          </cell>
          <cell r="K1226">
            <v>990.3</v>
          </cell>
          <cell r="M1226">
            <v>1431.3</v>
          </cell>
          <cell r="O1226">
            <v>1773.4</v>
          </cell>
        </row>
        <row r="1227">
          <cell r="A1227" t="str">
            <v xml:space="preserve">    Montour</v>
          </cell>
          <cell r="C1227">
            <v>2271.6999999999998</v>
          </cell>
          <cell r="E1227">
            <v>1751</v>
          </cell>
          <cell r="G1227">
            <v>2627.2</v>
          </cell>
          <cell r="I1227">
            <v>2149.65</v>
          </cell>
          <cell r="K1227">
            <v>4022.7</v>
          </cell>
          <cell r="M1227">
            <v>6649.9</v>
          </cell>
          <cell r="O1227">
            <v>8799.5499999999993</v>
          </cell>
        </row>
        <row r="1228">
          <cell r="A1228" t="str">
            <v xml:space="preserve">    TOTAL COAL FIRED</v>
          </cell>
          <cell r="C1228">
            <v>5928.7999999999993</v>
          </cell>
          <cell r="E1228">
            <v>4670.7</v>
          </cell>
          <cell r="G1228">
            <v>5881.9</v>
          </cell>
          <cell r="I1228">
            <v>4971.0999999999995</v>
          </cell>
          <cell r="K1228">
            <v>10599.5</v>
          </cell>
          <cell r="M1228">
            <v>16481.400000000001</v>
          </cell>
          <cell r="O1228">
            <v>21452.5</v>
          </cell>
        </row>
        <row r="1229">
          <cell r="A1229" t="str">
            <v xml:space="preserve">    Martins Creek 3-4</v>
          </cell>
          <cell r="C1229">
            <v>226.39999999999998</v>
          </cell>
          <cell r="E1229">
            <v>347.2</v>
          </cell>
          <cell r="G1229">
            <v>947.19999999999993</v>
          </cell>
          <cell r="I1229">
            <v>147.69999999999999</v>
          </cell>
          <cell r="K1229">
            <v>573.59999999999991</v>
          </cell>
          <cell r="M1229">
            <v>1520.7999999999997</v>
          </cell>
          <cell r="O1229">
            <v>1668.4999999999998</v>
          </cell>
        </row>
        <row r="1230">
          <cell r="A1230" t="str">
            <v xml:space="preserve">      TOTAL FOSSIL STEAM</v>
          </cell>
          <cell r="C1230">
            <v>6155.2</v>
          </cell>
          <cell r="E1230">
            <v>5017.8999999999996</v>
          </cell>
          <cell r="G1230">
            <v>6829.0999999999995</v>
          </cell>
          <cell r="I1230">
            <v>5118.8</v>
          </cell>
          <cell r="K1230">
            <v>11173.1</v>
          </cell>
          <cell r="M1230">
            <v>18002.2</v>
          </cell>
          <cell r="O1230">
            <v>23121</v>
          </cell>
        </row>
        <row r="1231">
          <cell r="A1231" t="str">
            <v xml:space="preserve">  NUCLEAR</v>
          </cell>
        </row>
        <row r="1232">
          <cell r="A1232" t="str">
            <v xml:space="preserve">    Susquehanna 1 (PL 90% Share)</v>
          </cell>
          <cell r="C1232">
            <v>2070.3000000000002</v>
          </cell>
          <cell r="E1232">
            <v>1827.4</v>
          </cell>
          <cell r="G1232">
            <v>2116.3000000000002</v>
          </cell>
          <cell r="I1232">
            <v>2116.3000000000002</v>
          </cell>
          <cell r="K1232">
            <v>3897.7000000000003</v>
          </cell>
          <cell r="M1232">
            <v>6014</v>
          </cell>
          <cell r="O1232">
            <v>8130.3</v>
          </cell>
        </row>
        <row r="1233">
          <cell r="A1233" t="str">
            <v xml:space="preserve">    Susquehanna 2 (PL 90% Share)</v>
          </cell>
          <cell r="C1233">
            <v>1528</v>
          </cell>
          <cell r="E1233">
            <v>1451.1</v>
          </cell>
          <cell r="G1233">
            <v>2143</v>
          </cell>
          <cell r="I1233">
            <v>2143</v>
          </cell>
          <cell r="K1233">
            <v>2979.1</v>
          </cell>
          <cell r="M1233">
            <v>5122.1000000000004</v>
          </cell>
          <cell r="O1233">
            <v>7265.1</v>
          </cell>
        </row>
        <row r="1234">
          <cell r="A1234" t="str">
            <v xml:space="preserve">    TOTAL NUCLEAR</v>
          </cell>
          <cell r="C1234">
            <v>3598.3</v>
          </cell>
          <cell r="E1234">
            <v>3278.5</v>
          </cell>
          <cell r="G1234">
            <v>4259.3</v>
          </cell>
          <cell r="I1234">
            <v>4259.3</v>
          </cell>
          <cell r="K1234">
            <v>6876.7999999999993</v>
          </cell>
          <cell r="M1234">
            <v>11136.1</v>
          </cell>
          <cell r="O1234">
            <v>15395.400000000001</v>
          </cell>
        </row>
        <row r="1235">
          <cell r="A1235" t="str">
            <v>COMBUSTION TURBINES</v>
          </cell>
          <cell r="C1235">
            <v>1.5</v>
          </cell>
          <cell r="E1235">
            <v>1.2</v>
          </cell>
          <cell r="G1235">
            <v>9</v>
          </cell>
          <cell r="I1235">
            <v>0.60000000000000009</v>
          </cell>
          <cell r="K1235">
            <v>2.7</v>
          </cell>
          <cell r="M1235">
            <v>11.7</v>
          </cell>
          <cell r="O1235">
            <v>12.299999999999999</v>
          </cell>
        </row>
        <row r="1237">
          <cell r="A1237" t="str">
            <v>DIESELS</v>
          </cell>
          <cell r="C1237">
            <v>0.30000000000000004</v>
          </cell>
          <cell r="E1237">
            <v>0.5</v>
          </cell>
          <cell r="G1237">
            <v>0.30000000000000004</v>
          </cell>
          <cell r="I1237">
            <v>0.30000000000000004</v>
          </cell>
          <cell r="K1237">
            <v>0.8</v>
          </cell>
          <cell r="M1237">
            <v>1.1000000000000001</v>
          </cell>
          <cell r="O1237">
            <v>1.4000000000000001</v>
          </cell>
        </row>
        <row r="1239">
          <cell r="A1239" t="str">
            <v>HYDRO STATIONS</v>
          </cell>
        </row>
        <row r="1240">
          <cell r="A1240" t="str">
            <v xml:space="preserve">  Holtwood</v>
          </cell>
          <cell r="C1240">
            <v>175</v>
          </cell>
          <cell r="E1240">
            <v>180</v>
          </cell>
          <cell r="G1240">
            <v>89.3</v>
          </cell>
          <cell r="I1240">
            <v>130</v>
          </cell>
          <cell r="K1240">
            <v>355</v>
          </cell>
          <cell r="M1240">
            <v>444.3</v>
          </cell>
          <cell r="O1240">
            <v>574.29999999999995</v>
          </cell>
        </row>
        <row r="1241">
          <cell r="A1241" t="str">
            <v xml:space="preserve">  Wallenpaupack</v>
          </cell>
          <cell r="C1241">
            <v>22.9</v>
          </cell>
          <cell r="E1241">
            <v>21.2</v>
          </cell>
          <cell r="G1241">
            <v>17.899999999999999</v>
          </cell>
          <cell r="I1241">
            <v>16.399999999999999</v>
          </cell>
          <cell r="K1241">
            <v>44.099999999999994</v>
          </cell>
          <cell r="M1241">
            <v>61.999999999999993</v>
          </cell>
          <cell r="O1241">
            <v>78.399999999999991</v>
          </cell>
        </row>
        <row r="1242">
          <cell r="A1242" t="str">
            <v xml:space="preserve">    TOTAL HYDRO</v>
          </cell>
          <cell r="C1242">
            <v>197.9</v>
          </cell>
          <cell r="E1242">
            <v>201.2</v>
          </cell>
          <cell r="G1242">
            <v>107.19999999999999</v>
          </cell>
          <cell r="I1242">
            <v>146.4</v>
          </cell>
          <cell r="K1242">
            <v>399.1</v>
          </cell>
          <cell r="M1242">
            <v>506.3</v>
          </cell>
          <cell r="O1242">
            <v>652.69999999999993</v>
          </cell>
        </row>
        <row r="1243">
          <cell r="A1243" t="str">
            <v xml:space="preserve">    TOTAL GENERATION</v>
          </cell>
          <cell r="C1243">
            <v>9953.1999999999989</v>
          </cell>
          <cell r="E1243">
            <v>8499.3000000000011</v>
          </cell>
          <cell r="G1243">
            <v>11204.900000000001</v>
          </cell>
          <cell r="I1243">
            <v>9525.4</v>
          </cell>
          <cell r="K1243">
            <v>18452.5</v>
          </cell>
          <cell r="M1243">
            <v>29657.4</v>
          </cell>
          <cell r="O1243">
            <v>39182.800000000003</v>
          </cell>
        </row>
        <row r="1244">
          <cell r="A1244" t="str">
            <v>POWER PURCHASES</v>
          </cell>
        </row>
        <row r="1245">
          <cell r="A1245" t="str">
            <v xml:space="preserve">  Short-term - Other Utilities</v>
          </cell>
          <cell r="C1245">
            <v>7659.9973555338565</v>
          </cell>
          <cell r="E1245">
            <v>9769.0381242813528</v>
          </cell>
          <cell r="G1245">
            <v>12859.406717819325</v>
          </cell>
          <cell r="I1245">
            <v>7351.12347086102</v>
          </cell>
          <cell r="K1245">
            <v>17429.035479815211</v>
          </cell>
          <cell r="M1245">
            <v>30288.442197634537</v>
          </cell>
          <cell r="O1245">
            <v>37639.565668495554</v>
          </cell>
        </row>
        <row r="1246">
          <cell r="A1246" t="str">
            <v xml:space="preserve">  Non-utility Generation</v>
          </cell>
          <cell r="C1246">
            <v>646.20000000000005</v>
          </cell>
          <cell r="E1246">
            <v>639.4</v>
          </cell>
          <cell r="G1246">
            <v>597.59999999999991</v>
          </cell>
          <cell r="I1246">
            <v>654.09999999999991</v>
          </cell>
          <cell r="K1246">
            <v>1285.5999999999999</v>
          </cell>
          <cell r="M1246">
            <v>1883.1999999999998</v>
          </cell>
          <cell r="O1246">
            <v>2537.2999999999997</v>
          </cell>
        </row>
        <row r="1247">
          <cell r="A1247" t="str">
            <v xml:space="preserve">  Safe Harbor(1/3)</v>
          </cell>
          <cell r="C1247">
            <v>121.6</v>
          </cell>
          <cell r="E1247">
            <v>122.19999999999999</v>
          </cell>
          <cell r="G1247">
            <v>37.099999999999994</v>
          </cell>
          <cell r="I1247">
            <v>74.400000000000006</v>
          </cell>
          <cell r="K1247">
            <v>243.79999999999998</v>
          </cell>
          <cell r="M1247">
            <v>280.89999999999998</v>
          </cell>
          <cell r="O1247">
            <v>355.29999999999995</v>
          </cell>
        </row>
        <row r="1248">
          <cell r="A1248" t="str">
            <v xml:space="preserve">  PJM Interchange</v>
          </cell>
          <cell r="C1248">
            <v>0</v>
          </cell>
          <cell r="E1248">
            <v>0</v>
          </cell>
          <cell r="G1248">
            <v>0</v>
          </cell>
          <cell r="I1248">
            <v>0</v>
          </cell>
          <cell r="K1248">
            <v>0</v>
          </cell>
          <cell r="M1248">
            <v>0</v>
          </cell>
          <cell r="O1248">
            <v>0</v>
          </cell>
        </row>
        <row r="1249">
          <cell r="A1249" t="str">
            <v xml:space="preserve">  PASNY </v>
          </cell>
          <cell r="C1249">
            <v>7.1999999999999993</v>
          </cell>
          <cell r="E1249">
            <v>7.1999999999999993</v>
          </cell>
          <cell r="G1249">
            <v>7.1999999999999993</v>
          </cell>
          <cell r="I1249">
            <v>7.1999999999999993</v>
          </cell>
          <cell r="K1249">
            <v>14.399999999999999</v>
          </cell>
          <cell r="M1249">
            <v>21.599999999999998</v>
          </cell>
          <cell r="O1249">
            <v>28.799999999999997</v>
          </cell>
        </row>
        <row r="1250">
          <cell r="A1250" t="str">
            <v xml:space="preserve">  Borderlines</v>
          </cell>
          <cell r="C1250">
            <v>0.30000000000000004</v>
          </cell>
          <cell r="E1250">
            <v>0.30000000000000004</v>
          </cell>
          <cell r="G1250">
            <v>0.30000000000000004</v>
          </cell>
          <cell r="I1250">
            <v>0.30000000000000004</v>
          </cell>
          <cell r="K1250">
            <v>0.60000000000000009</v>
          </cell>
          <cell r="M1250">
            <v>0.90000000000000013</v>
          </cell>
          <cell r="O1250">
            <v>1.2000000000000002</v>
          </cell>
        </row>
        <row r="1251">
          <cell r="A1251" t="str">
            <v xml:space="preserve">    TOTAL POWER PURCHASES</v>
          </cell>
          <cell r="C1251">
            <v>8435.2999999999993</v>
          </cell>
          <cell r="E1251">
            <v>10538.1</v>
          </cell>
          <cell r="G1251">
            <v>13501.6</v>
          </cell>
          <cell r="I1251">
            <v>8087.1</v>
          </cell>
          <cell r="K1251">
            <v>18973.400000000001</v>
          </cell>
          <cell r="M1251">
            <v>32475</v>
          </cell>
          <cell r="O1251">
            <v>40562.199999999997</v>
          </cell>
        </row>
        <row r="1252">
          <cell r="A1252" t="str">
            <v>TOTAL ENERGY AVAILABLE</v>
          </cell>
          <cell r="C1252">
            <v>18388.5</v>
          </cell>
          <cell r="E1252">
            <v>19037.400000000001</v>
          </cell>
          <cell r="G1252">
            <v>24706.5</v>
          </cell>
          <cell r="I1252">
            <v>17612.5</v>
          </cell>
          <cell r="K1252">
            <v>37425.9</v>
          </cell>
          <cell r="M1252">
            <v>62132.4</v>
          </cell>
          <cell r="O1252">
            <v>79745</v>
          </cell>
        </row>
        <row r="1253">
          <cell r="A1253" t="str">
            <v>NON-SYSTEM ENERGY SALES</v>
          </cell>
        </row>
        <row r="1254">
          <cell r="A1254" t="str">
            <v xml:space="preserve">  Sales to ACE </v>
          </cell>
          <cell r="C1254">
            <v>0</v>
          </cell>
          <cell r="E1254">
            <v>0</v>
          </cell>
          <cell r="G1254">
            <v>0</v>
          </cell>
          <cell r="I1254">
            <v>0</v>
          </cell>
          <cell r="K1254">
            <v>0</v>
          </cell>
          <cell r="M1254">
            <v>0</v>
          </cell>
          <cell r="O1254">
            <v>0</v>
          </cell>
        </row>
        <row r="1255">
          <cell r="A1255" t="str">
            <v xml:space="preserve">  Sales to JCP&amp;L </v>
          </cell>
          <cell r="C1255">
            <v>0</v>
          </cell>
          <cell r="E1255">
            <v>0</v>
          </cell>
          <cell r="G1255">
            <v>0</v>
          </cell>
          <cell r="I1255">
            <v>0</v>
          </cell>
          <cell r="K1255">
            <v>0</v>
          </cell>
          <cell r="M1255">
            <v>0</v>
          </cell>
          <cell r="O1255">
            <v>0</v>
          </cell>
        </row>
        <row r="1256">
          <cell r="A1256" t="str">
            <v xml:space="preserve">  Sales to BG&amp;E</v>
          </cell>
          <cell r="C1256">
            <v>-233.5</v>
          </cell>
          <cell r="E1256">
            <v>-122.5</v>
          </cell>
          <cell r="G1256">
            <v>0</v>
          </cell>
          <cell r="I1256">
            <v>0</v>
          </cell>
          <cell r="K1256">
            <v>-356</v>
          </cell>
          <cell r="M1256">
            <v>-356</v>
          </cell>
          <cell r="O1256">
            <v>-356</v>
          </cell>
        </row>
        <row r="1257">
          <cell r="A1257" t="str">
            <v xml:space="preserve">  Sales to GPU</v>
          </cell>
          <cell r="C1257">
            <v>-648</v>
          </cell>
          <cell r="E1257">
            <v>-654.9</v>
          </cell>
          <cell r="G1257">
            <v>-662.4</v>
          </cell>
          <cell r="I1257">
            <v>-662.7</v>
          </cell>
          <cell r="K1257">
            <v>-1302.9000000000001</v>
          </cell>
          <cell r="M1257">
            <v>-1965.3000000000002</v>
          </cell>
          <cell r="O1257">
            <v>-2628</v>
          </cell>
        </row>
        <row r="1258">
          <cell r="A1258" t="str">
            <v xml:space="preserve">  PJM Interchange </v>
          </cell>
          <cell r="C1258">
            <v>-2140.7026444661442</v>
          </cell>
          <cell r="E1258">
            <v>-2072.3618757186468</v>
          </cell>
          <cell r="G1258">
            <v>-4250.8932821806748</v>
          </cell>
          <cell r="I1258">
            <v>-2377.8765291389805</v>
          </cell>
          <cell r="K1258">
            <v>-4213.064520184791</v>
          </cell>
          <cell r="M1258">
            <v>-8463.9578023654649</v>
          </cell>
          <cell r="O1258">
            <v>-10841.834331504446</v>
          </cell>
        </row>
        <row r="1259">
          <cell r="A1259" t="str">
            <v xml:space="preserve">  Sales to Other</v>
          </cell>
          <cell r="C1259">
            <v>-7959.9973555338565</v>
          </cell>
          <cell r="E1259">
            <v>-10069.038124281353</v>
          </cell>
          <cell r="G1259">
            <v>-13159.406717819325</v>
          </cell>
          <cell r="I1259">
            <v>-7651.12347086102</v>
          </cell>
          <cell r="K1259">
            <v>-18029.035479815211</v>
          </cell>
          <cell r="M1259">
            <v>-31188.442197634537</v>
          </cell>
          <cell r="O1259">
            <v>-38839.565668495554</v>
          </cell>
        </row>
        <row r="1260">
          <cell r="A1260" t="str">
            <v xml:space="preserve">  TOTAL NON-SYSTEM ENERGY SALES</v>
          </cell>
          <cell r="C1260">
            <v>-10982.2</v>
          </cell>
          <cell r="E1260">
            <v>-12918.8</v>
          </cell>
          <cell r="G1260">
            <v>-18072.7</v>
          </cell>
          <cell r="I1260">
            <v>-10691.7</v>
          </cell>
          <cell r="K1260">
            <v>-23901</v>
          </cell>
          <cell r="M1260">
            <v>-41973.7</v>
          </cell>
          <cell r="O1260">
            <v>-52665.4</v>
          </cell>
        </row>
        <row r="1261">
          <cell r="A1261" t="str">
            <v xml:space="preserve">SYSTEM OUTPUT (incl supply to UGI      </v>
          </cell>
          <cell r="C1261">
            <v>7406.2999999999993</v>
          </cell>
          <cell r="E1261">
            <v>6118.6000000000022</v>
          </cell>
          <cell r="G1261">
            <v>6633.7999999999993</v>
          </cell>
          <cell r="I1261">
            <v>6920.7999999999993</v>
          </cell>
          <cell r="K1261">
            <v>13524.900000000001</v>
          </cell>
          <cell r="M1261">
            <v>20158.700000000004</v>
          </cell>
          <cell r="O1261">
            <v>27079.599999999999</v>
          </cell>
        </row>
        <row r="1262">
          <cell r="A1262" t="str">
            <v xml:space="preserve">             and ACE &amp; AE losses) </v>
          </cell>
          <cell r="C1262" t="str">
            <v xml:space="preserve"> =========</v>
          </cell>
          <cell r="E1262" t="str">
            <v xml:space="preserve"> =========</v>
          </cell>
          <cell r="G1262" t="str">
            <v xml:space="preserve"> =========</v>
          </cell>
          <cell r="I1262" t="str">
            <v xml:space="preserve"> =========</v>
          </cell>
          <cell r="K1262" t="str">
            <v xml:space="preserve"> =========</v>
          </cell>
          <cell r="M1262" t="str">
            <v xml:space="preserve"> =========</v>
          </cell>
          <cell r="O1262" t="str">
            <v xml:space="preserve"> ==========</v>
          </cell>
        </row>
        <row r="1263">
          <cell r="G1263" t="str">
            <v xml:space="preserve">                               QUARTERLY SUMMARY SHEET</v>
          </cell>
          <cell r="L1263" t="str">
            <v>CASE:2001 FORECAST</v>
          </cell>
          <cell r="P1263" t="str">
            <v>9A</v>
          </cell>
        </row>
        <row r="1264">
          <cell r="G1264" t="str">
            <v xml:space="preserve">                                SYSTEM COST OF POWER</v>
          </cell>
          <cell r="L1264">
            <v>36851</v>
          </cell>
        </row>
        <row r="1265">
          <cell r="G1265" t="str">
            <v xml:space="preserve">                               (Thousands of Dollars)</v>
          </cell>
        </row>
        <row r="1266">
          <cell r="L1266" t="str">
            <v xml:space="preserve">        YEAR TO DATE</v>
          </cell>
        </row>
        <row r="1267">
          <cell r="K1267" t="str">
            <v>==================================================</v>
          </cell>
        </row>
        <row r="1268">
          <cell r="A1268" t="str">
            <v>STEAM STATIONS</v>
          </cell>
          <cell r="C1268" t="str">
            <v>1st Qtr</v>
          </cell>
          <cell r="E1268" t="str">
            <v>2nd Qtr</v>
          </cell>
          <cell r="G1268" t="str">
            <v>3rd Qtr</v>
          </cell>
          <cell r="I1268" t="str">
            <v>4th Qtr</v>
          </cell>
          <cell r="K1268" t="str">
            <v>2nd Qtr</v>
          </cell>
          <cell r="M1268" t="str">
            <v>3rd Qtr</v>
          </cell>
          <cell r="O1268" t="str">
            <v>4th Qtr</v>
          </cell>
        </row>
        <row r="1269">
          <cell r="A1269" t="str">
            <v xml:space="preserve">  COAL-FIRED</v>
          </cell>
        </row>
        <row r="1270">
          <cell r="A1270" t="str">
            <v xml:space="preserve">    Brunner Island</v>
          </cell>
          <cell r="C1270">
            <v>36011.984390439997</v>
          </cell>
          <cell r="E1270">
            <v>27608.854079830002</v>
          </cell>
          <cell r="G1270">
            <v>30414.877604890004</v>
          </cell>
          <cell r="I1270">
            <v>24325.365417600005</v>
          </cell>
          <cell r="K1270">
            <v>63620.838470269999</v>
          </cell>
          <cell r="M1270">
            <v>94035.716075160002</v>
          </cell>
          <cell r="O1270">
            <v>118361.08149276001</v>
          </cell>
        </row>
        <row r="1271">
          <cell r="A1271" t="str">
            <v xml:space="preserve">    Martins Creek 1-2</v>
          </cell>
          <cell r="C1271">
            <v>5277.3150620000006</v>
          </cell>
          <cell r="E1271">
            <v>3951.4133239999992</v>
          </cell>
          <cell r="G1271">
            <v>3494.792645</v>
          </cell>
          <cell r="I1271">
            <v>4809.5474560000002</v>
          </cell>
          <cell r="K1271">
            <v>9228.7283859999989</v>
          </cell>
          <cell r="M1271">
            <v>12723.521030999998</v>
          </cell>
          <cell r="O1271">
            <v>17533.068486999997</v>
          </cell>
        </row>
        <row r="1272">
          <cell r="A1272" t="str">
            <v xml:space="preserve">    Sunbury</v>
          </cell>
          <cell r="C1272">
            <v>0</v>
          </cell>
          <cell r="E1272">
            <v>0</v>
          </cell>
          <cell r="G1272">
            <v>0</v>
          </cell>
          <cell r="I1272">
            <v>0</v>
          </cell>
          <cell r="K1272">
            <v>0</v>
          </cell>
          <cell r="M1272">
            <v>0</v>
          </cell>
          <cell r="O1272">
            <v>0</v>
          </cell>
        </row>
        <row r="1273">
          <cell r="A1273" t="str">
            <v xml:space="preserve">    Holtwood</v>
          </cell>
          <cell r="C1273">
            <v>0</v>
          </cell>
          <cell r="E1273">
            <v>0</v>
          </cell>
          <cell r="G1273">
            <v>0</v>
          </cell>
          <cell r="I1273">
            <v>0</v>
          </cell>
          <cell r="K1273">
            <v>0</v>
          </cell>
          <cell r="M1273">
            <v>0</v>
          </cell>
          <cell r="O1273">
            <v>0</v>
          </cell>
        </row>
        <row r="1274">
          <cell r="A1274" t="str">
            <v xml:space="preserve">    Keystone</v>
          </cell>
          <cell r="C1274">
            <v>3914.8237959999997</v>
          </cell>
          <cell r="E1274">
            <v>3731.8031770000002</v>
          </cell>
          <cell r="G1274">
            <v>4095.1670749999994</v>
          </cell>
          <cell r="I1274">
            <v>4076.91446</v>
          </cell>
          <cell r="K1274">
            <v>7646.6269730000004</v>
          </cell>
          <cell r="M1274">
            <v>11741.794048</v>
          </cell>
          <cell r="O1274">
            <v>15818.708508</v>
          </cell>
        </row>
        <row r="1275">
          <cell r="A1275" t="str">
            <v xml:space="preserve">    Conemaugh</v>
          </cell>
          <cell r="C1275">
            <v>5657.6895183999995</v>
          </cell>
          <cell r="E1275">
            <v>5145.7607250000001</v>
          </cell>
          <cell r="G1275">
            <v>5218.9836452000009</v>
          </cell>
          <cell r="I1275">
            <v>3890.8557584</v>
          </cell>
          <cell r="K1275">
            <v>10803.450243399999</v>
          </cell>
          <cell r="M1275">
            <v>16022.433888600001</v>
          </cell>
          <cell r="O1275">
            <v>19913.289647000001</v>
          </cell>
        </row>
        <row r="1276">
          <cell r="A1276" t="str">
            <v xml:space="preserve">    Montour</v>
          </cell>
          <cell r="C1276">
            <v>29080.252889600008</v>
          </cell>
          <cell r="E1276">
            <v>23611.480983199999</v>
          </cell>
          <cell r="G1276">
            <v>33397.596159200002</v>
          </cell>
          <cell r="I1276">
            <v>27766.484226399996</v>
          </cell>
          <cell r="K1276">
            <v>52691.733872800003</v>
          </cell>
          <cell r="M1276">
            <v>86089.330031999998</v>
          </cell>
          <cell r="O1276">
            <v>113855.8142584</v>
          </cell>
        </row>
        <row r="1277">
          <cell r="A1277" t="str">
            <v xml:space="preserve">    TOTAL COAL-FIRED</v>
          </cell>
          <cell r="C1277">
            <v>79942.100000000006</v>
          </cell>
          <cell r="E1277">
            <v>64049.400000000009</v>
          </cell>
          <cell r="G1277">
            <v>76621.5</v>
          </cell>
          <cell r="I1277">
            <v>64869.200000000004</v>
          </cell>
          <cell r="K1277">
            <v>143991.29999999999</v>
          </cell>
          <cell r="M1277">
            <v>220612.7</v>
          </cell>
          <cell r="O1277">
            <v>285482</v>
          </cell>
        </row>
        <row r="1278">
          <cell r="A1278" t="str">
            <v xml:space="preserve">  OIL-FIRED</v>
          </cell>
        </row>
        <row r="1279">
          <cell r="A1279" t="str">
            <v xml:space="preserve">    Martins Creek 3-4</v>
          </cell>
          <cell r="C1279">
            <v>11920.430262</v>
          </cell>
          <cell r="E1279">
            <v>15258.018</v>
          </cell>
          <cell r="G1279">
            <v>37849.993559999995</v>
          </cell>
          <cell r="I1279">
            <v>6463.7316319999991</v>
          </cell>
          <cell r="K1279">
            <v>27178.448261999998</v>
          </cell>
          <cell r="M1279">
            <v>65028.441821999993</v>
          </cell>
          <cell r="O1279">
            <v>71492.173453999989</v>
          </cell>
        </row>
        <row r="1280">
          <cell r="A1280" t="str">
            <v xml:space="preserve">    Sun Oil Adjustment</v>
          </cell>
          <cell r="B1280" t="str">
            <v>.</v>
          </cell>
          <cell r="C1280">
            <v>0</v>
          </cell>
          <cell r="E1280">
            <v>0</v>
          </cell>
          <cell r="G1280">
            <v>0</v>
          </cell>
          <cell r="I1280">
            <v>0</v>
          </cell>
          <cell r="K1280">
            <v>0</v>
          </cell>
          <cell r="M1280">
            <v>0</v>
          </cell>
          <cell r="O1280">
            <v>0</v>
          </cell>
        </row>
        <row r="1281">
          <cell r="A1281" t="str">
            <v xml:space="preserve">    TOTAL OIL-FIRED</v>
          </cell>
          <cell r="C1281">
            <v>11920.4</v>
          </cell>
          <cell r="E1281">
            <v>15258</v>
          </cell>
          <cell r="G1281">
            <v>37850</v>
          </cell>
          <cell r="I1281">
            <v>6463.7</v>
          </cell>
          <cell r="K1281">
            <v>27178.400000000001</v>
          </cell>
          <cell r="M1281">
            <v>65028.4</v>
          </cell>
          <cell r="O1281">
            <v>71492.2</v>
          </cell>
        </row>
        <row r="1283">
          <cell r="A1283" t="str">
            <v xml:space="preserve"> TOTAL FOSSIL STEAM EXPENSE</v>
          </cell>
          <cell r="C1283">
            <v>91862.5</v>
          </cell>
          <cell r="E1283">
            <v>79307.399999999994</v>
          </cell>
          <cell r="G1283">
            <v>114471.5</v>
          </cell>
          <cell r="I1283">
            <v>71332.899999999994</v>
          </cell>
          <cell r="K1283">
            <v>171169.69999999998</v>
          </cell>
          <cell r="M1283">
            <v>285641.10000000003</v>
          </cell>
          <cell r="O1283">
            <v>356974.2</v>
          </cell>
        </row>
        <row r="1284">
          <cell r="A1284" t="str">
            <v xml:space="preserve">  NUCLEAR</v>
          </cell>
        </row>
        <row r="1285">
          <cell r="A1285" t="str">
            <v xml:space="preserve">    Susq. #1 (PL 90% Share)</v>
          </cell>
          <cell r="B1285" t="str">
            <v>.</v>
          </cell>
          <cell r="C1285">
            <v>7494.2470800000001</v>
          </cell>
          <cell r="E1285">
            <v>6615.0432000000001</v>
          </cell>
          <cell r="G1285">
            <v>7660.7634600000001</v>
          </cell>
          <cell r="I1285">
            <v>7660.7634600000001</v>
          </cell>
          <cell r="K1285">
            <v>14109.290280000001</v>
          </cell>
          <cell r="M1285">
            <v>21770.053740000003</v>
          </cell>
          <cell r="O1285">
            <v>29430.817200000005</v>
          </cell>
        </row>
        <row r="1286">
          <cell r="A1286" t="str">
            <v xml:space="preserve">    Susq. #2 (PL 90% Share)</v>
          </cell>
          <cell r="B1286" t="str">
            <v>.</v>
          </cell>
          <cell r="C1286">
            <v>5775.9496199999994</v>
          </cell>
          <cell r="E1286">
            <v>5209.5351599999995</v>
          </cell>
          <cell r="G1286">
            <v>7693.3664100000005</v>
          </cell>
          <cell r="I1286">
            <v>7693.3664099999996</v>
          </cell>
          <cell r="K1286">
            <v>10985.484779999999</v>
          </cell>
          <cell r="M1286">
            <v>18678.851190000001</v>
          </cell>
          <cell r="O1286">
            <v>26372.2176</v>
          </cell>
        </row>
        <row r="1287">
          <cell r="A1287" t="str">
            <v xml:space="preserve">    D&amp;D Expense</v>
          </cell>
          <cell r="C1287">
            <v>628.91370000000006</v>
          </cell>
          <cell r="E1287">
            <v>629.63639999999998</v>
          </cell>
          <cell r="G1287">
            <v>631.08179999999993</v>
          </cell>
          <cell r="I1287">
            <v>631.08179999999993</v>
          </cell>
          <cell r="K1287">
            <v>1258.5500999999999</v>
          </cell>
          <cell r="M1287">
            <v>1889.6318999999999</v>
          </cell>
          <cell r="O1287">
            <v>2520.7136999999998</v>
          </cell>
        </row>
        <row r="1288">
          <cell r="A1288" t="str">
            <v xml:space="preserve">    TOTAL NUCLEAR</v>
          </cell>
          <cell r="C1288">
            <v>13899.0137</v>
          </cell>
          <cell r="E1288">
            <v>12454.136399999999</v>
          </cell>
          <cell r="G1288">
            <v>15985.281800000001</v>
          </cell>
          <cell r="I1288">
            <v>15985.281800000001</v>
          </cell>
          <cell r="K1288">
            <v>26353.3501</v>
          </cell>
          <cell r="M1288">
            <v>42338.6319</v>
          </cell>
          <cell r="O1288">
            <v>58323.7137</v>
          </cell>
        </row>
        <row r="1289">
          <cell r="A1289" t="str">
            <v xml:space="preserve">                          </v>
          </cell>
        </row>
        <row r="1290">
          <cell r="A1290" t="str">
            <v>COMBUSTION TURBINES</v>
          </cell>
          <cell r="C1290">
            <v>122.1</v>
          </cell>
          <cell r="E1290">
            <v>45.5</v>
          </cell>
          <cell r="G1290">
            <v>437</v>
          </cell>
          <cell r="I1290">
            <v>35.700000000000003</v>
          </cell>
          <cell r="K1290">
            <v>167.6</v>
          </cell>
          <cell r="M1290">
            <v>604.6</v>
          </cell>
          <cell r="O1290">
            <v>640.30000000000007</v>
          </cell>
        </row>
        <row r="1292">
          <cell r="A1292" t="str">
            <v>DIESELS</v>
          </cell>
          <cell r="C1292">
            <v>17.5</v>
          </cell>
          <cell r="E1292">
            <v>25.700000000000003</v>
          </cell>
          <cell r="G1292">
            <v>15.399999999999999</v>
          </cell>
          <cell r="I1292">
            <v>16.7</v>
          </cell>
          <cell r="K1292">
            <v>43.2</v>
          </cell>
          <cell r="M1292">
            <v>58.6</v>
          </cell>
          <cell r="O1292">
            <v>75.3</v>
          </cell>
        </row>
        <row r="1293">
          <cell r="A1293" t="str">
            <v xml:space="preserve">    TOTAL GENERATION</v>
          </cell>
          <cell r="C1293">
            <v>105901.1</v>
          </cell>
          <cell r="E1293">
            <v>91832.7</v>
          </cell>
          <cell r="G1293">
            <v>130909.2</v>
          </cell>
          <cell r="I1293">
            <v>87370.599999999991</v>
          </cell>
          <cell r="K1293">
            <v>197733.90000000002</v>
          </cell>
          <cell r="M1293">
            <v>328642.89999999991</v>
          </cell>
          <cell r="O1293">
            <v>416013.5</v>
          </cell>
        </row>
        <row r="1294">
          <cell r="A1294" t="str">
            <v>POWER PURCHASES</v>
          </cell>
        </row>
        <row r="1295">
          <cell r="A1295" t="str">
            <v xml:space="preserve">  Short-term - Other Utilities</v>
          </cell>
          <cell r="C1295">
            <v>221786.4</v>
          </cell>
          <cell r="E1295">
            <v>317220.2</v>
          </cell>
          <cell r="G1295">
            <v>716345.2</v>
          </cell>
          <cell r="I1295">
            <v>192261.9</v>
          </cell>
          <cell r="K1295">
            <v>539006.6</v>
          </cell>
          <cell r="M1295">
            <v>1255351.7999999998</v>
          </cell>
          <cell r="O1295">
            <v>1447613.6999999997</v>
          </cell>
        </row>
        <row r="1296">
          <cell r="A1296" t="str">
            <v xml:space="preserve">  Non-utility Generation</v>
          </cell>
          <cell r="C1296">
            <v>42132.3</v>
          </cell>
          <cell r="E1296">
            <v>41688.899999999994</v>
          </cell>
          <cell r="G1296">
            <v>38963.5</v>
          </cell>
          <cell r="I1296">
            <v>42647.199999999997</v>
          </cell>
          <cell r="K1296">
            <v>83821.2</v>
          </cell>
          <cell r="M1296">
            <v>122784.7</v>
          </cell>
          <cell r="O1296">
            <v>165431.9</v>
          </cell>
        </row>
        <row r="1297">
          <cell r="A1297" t="str">
            <v xml:space="preserve">  Safe Harbor</v>
          </cell>
          <cell r="C1297">
            <v>3354</v>
          </cell>
          <cell r="E1297">
            <v>3370.5</v>
          </cell>
          <cell r="G1297">
            <v>1023.3000000000001</v>
          </cell>
          <cell r="I1297">
            <v>2052.1000000000004</v>
          </cell>
          <cell r="K1297">
            <v>6724.5</v>
          </cell>
          <cell r="M1297">
            <v>7747.8</v>
          </cell>
          <cell r="O1297">
            <v>9799.9000000000015</v>
          </cell>
        </row>
        <row r="1298">
          <cell r="A1298" t="str">
            <v xml:space="preserve">  PJM Interchange</v>
          </cell>
          <cell r="C1298">
            <v>0</v>
          </cell>
          <cell r="E1298">
            <v>0</v>
          </cell>
          <cell r="G1298">
            <v>0</v>
          </cell>
          <cell r="I1298">
            <v>0</v>
          </cell>
          <cell r="K1298">
            <v>0</v>
          </cell>
          <cell r="M1298">
            <v>0</v>
          </cell>
          <cell r="O1298">
            <v>0</v>
          </cell>
        </row>
        <row r="1299">
          <cell r="A1299" t="str">
            <v xml:space="preserve">  PASNY </v>
          </cell>
          <cell r="C1299">
            <v>143.69999999999999</v>
          </cell>
          <cell r="E1299">
            <v>143.69999999999999</v>
          </cell>
          <cell r="G1299">
            <v>143.69999999999999</v>
          </cell>
          <cell r="I1299">
            <v>143.69999999999999</v>
          </cell>
          <cell r="K1299">
            <v>287.39999999999998</v>
          </cell>
          <cell r="M1299">
            <v>431.09999999999997</v>
          </cell>
          <cell r="O1299">
            <v>574.79999999999995</v>
          </cell>
        </row>
        <row r="1300">
          <cell r="A1300" t="str">
            <v xml:space="preserve">  Borderline</v>
          </cell>
          <cell r="C1300">
            <v>31.5</v>
          </cell>
          <cell r="E1300">
            <v>31.5</v>
          </cell>
          <cell r="G1300">
            <v>31.5</v>
          </cell>
          <cell r="I1300">
            <v>31.5</v>
          </cell>
          <cell r="K1300">
            <v>63</v>
          </cell>
          <cell r="M1300">
            <v>94.5</v>
          </cell>
          <cell r="O1300">
            <v>126</v>
          </cell>
        </row>
        <row r="1301">
          <cell r="A1301" t="str">
            <v xml:space="preserve">    TOTAL POWER PURCHASES </v>
          </cell>
          <cell r="C1301">
            <v>267447.90000000002</v>
          </cell>
          <cell r="E1301">
            <v>362454.80000000005</v>
          </cell>
          <cell r="G1301">
            <v>756507.2</v>
          </cell>
          <cell r="I1301">
            <v>237136.4</v>
          </cell>
          <cell r="K1301">
            <v>629902.69999999995</v>
          </cell>
          <cell r="M1301">
            <v>1386409.9000000001</v>
          </cell>
          <cell r="O1301">
            <v>1623546.3</v>
          </cell>
        </row>
        <row r="1302">
          <cell r="A1302" t="str">
            <v>TOTAL ENERGY AVAILABLE</v>
          </cell>
          <cell r="C1302">
            <v>376817.1</v>
          </cell>
          <cell r="E1302">
            <v>457471.5</v>
          </cell>
          <cell r="G1302">
            <v>891584.20000000007</v>
          </cell>
          <cell r="I1302">
            <v>328698.09999999998</v>
          </cell>
          <cell r="K1302">
            <v>834288.6</v>
          </cell>
          <cell r="M1302">
            <v>1725872.8</v>
          </cell>
          <cell r="O1302">
            <v>2054570.9</v>
          </cell>
        </row>
        <row r="1303">
          <cell r="A1303" t="str">
            <v>NON-SYSTEM ENERGY SALES</v>
          </cell>
        </row>
        <row r="1304">
          <cell r="A1304" t="str">
            <v xml:space="preserve">  Sales to ACE </v>
          </cell>
          <cell r="C1304">
            <v>0</v>
          </cell>
          <cell r="E1304">
            <v>0</v>
          </cell>
          <cell r="G1304">
            <v>0</v>
          </cell>
          <cell r="I1304">
            <v>0</v>
          </cell>
          <cell r="K1304">
            <v>0</v>
          </cell>
          <cell r="M1304">
            <v>0</v>
          </cell>
          <cell r="O1304">
            <v>0</v>
          </cell>
        </row>
        <row r="1305">
          <cell r="A1305" t="str">
            <v xml:space="preserve">  Sales to JCP&amp;L </v>
          </cell>
          <cell r="C1305">
            <v>0</v>
          </cell>
          <cell r="E1305">
            <v>0</v>
          </cell>
          <cell r="G1305">
            <v>0</v>
          </cell>
          <cell r="I1305">
            <v>0</v>
          </cell>
          <cell r="K1305">
            <v>0</v>
          </cell>
          <cell r="M1305">
            <v>0</v>
          </cell>
          <cell r="O1305">
            <v>0</v>
          </cell>
        </row>
        <row r="1306">
          <cell r="A1306" t="str">
            <v xml:space="preserve">  Sales to BG&amp;E</v>
          </cell>
          <cell r="C1306">
            <v>-1142.9000000000001</v>
          </cell>
          <cell r="E1306">
            <v>-1027.5</v>
          </cell>
          <cell r="G1306">
            <v>-1322.3</v>
          </cell>
          <cell r="I1306">
            <v>-1322.3</v>
          </cell>
          <cell r="K1306">
            <v>-2170.4</v>
          </cell>
          <cell r="M1306">
            <v>-3492.7</v>
          </cell>
          <cell r="O1306">
            <v>-4815</v>
          </cell>
        </row>
        <row r="1307">
          <cell r="A1307" t="str">
            <v xml:space="preserve">  Sales to GPU</v>
          </cell>
          <cell r="C1307">
            <v>-6992.7971039999993</v>
          </cell>
          <cell r="E1307">
            <v>-7108.4316239999989</v>
          </cell>
          <cell r="G1307">
            <v>-7700.5173599999998</v>
          </cell>
          <cell r="I1307">
            <v>-6115.0562010000003</v>
          </cell>
          <cell r="K1307">
            <v>-14101.228727999998</v>
          </cell>
          <cell r="M1307">
            <v>-21801.746088</v>
          </cell>
          <cell r="O1307">
            <v>-27916.802288999999</v>
          </cell>
        </row>
        <row r="1308">
          <cell r="A1308" t="str">
            <v xml:space="preserve">  PJM Interchange </v>
          </cell>
          <cell r="C1308">
            <v>-56802.700000000004</v>
          </cell>
          <cell r="E1308">
            <v>-62051.6</v>
          </cell>
          <cell r="G1308">
            <v>-158747.5</v>
          </cell>
          <cell r="I1308">
            <v>-53215.199999999997</v>
          </cell>
          <cell r="K1308">
            <v>-118854.3</v>
          </cell>
          <cell r="M1308">
            <v>-277601.8</v>
          </cell>
          <cell r="O1308">
            <v>-330817</v>
          </cell>
        </row>
        <row r="1309">
          <cell r="A1309" t="str">
            <v xml:space="preserve">  Sales to Other</v>
          </cell>
          <cell r="C1309">
            <v>-235209.60000000001</v>
          </cell>
          <cell r="E1309">
            <v>-332599.3</v>
          </cell>
          <cell r="G1309">
            <v>-740135.9</v>
          </cell>
          <cell r="I1309">
            <v>-204611.5</v>
          </cell>
          <cell r="K1309">
            <v>-567808.9</v>
          </cell>
          <cell r="M1309">
            <v>-1307944.8</v>
          </cell>
          <cell r="O1309">
            <v>-1512556.3</v>
          </cell>
        </row>
        <row r="1310">
          <cell r="A1310" t="str">
            <v xml:space="preserve">    TOTAL NON-SYSTEM ENERGY SALES</v>
          </cell>
          <cell r="C1310">
            <v>-300147.99710400001</v>
          </cell>
          <cell r="E1310">
            <v>-402786.83162399998</v>
          </cell>
          <cell r="G1310">
            <v>-907906.21736000001</v>
          </cell>
          <cell r="I1310">
            <v>-265264.056201</v>
          </cell>
          <cell r="K1310">
            <v>-702934.82872800005</v>
          </cell>
          <cell r="M1310">
            <v>-1610841.0460880001</v>
          </cell>
          <cell r="O1310">
            <v>-1876105.1022890001</v>
          </cell>
        </row>
        <row r="1311">
          <cell r="A1311" t="str">
            <v>SYSTEM COST OF POWER</v>
          </cell>
          <cell r="C1311">
            <v>76669.099999999977</v>
          </cell>
          <cell r="E1311">
            <v>54684.700000000012</v>
          </cell>
          <cell r="G1311">
            <v>-16322</v>
          </cell>
          <cell r="I1311">
            <v>63434</v>
          </cell>
          <cell r="K1311">
            <v>131353.79999999993</v>
          </cell>
          <cell r="M1311">
            <v>115031.80000000005</v>
          </cell>
          <cell r="O1311">
            <v>178465.79999999981</v>
          </cell>
        </row>
        <row r="1312">
          <cell r="C1312" t="str">
            <v xml:space="preserve"> ========</v>
          </cell>
          <cell r="E1312" t="str">
            <v xml:space="preserve"> ========</v>
          </cell>
          <cell r="G1312" t="str">
            <v xml:space="preserve"> ========</v>
          </cell>
          <cell r="I1312" t="str">
            <v xml:space="preserve"> ========</v>
          </cell>
          <cell r="K1312" t="str">
            <v xml:space="preserve"> ========</v>
          </cell>
          <cell r="M1312" t="str">
            <v xml:space="preserve"> ========</v>
          </cell>
          <cell r="O1312" t="str">
            <v xml:space="preserve"> =========</v>
          </cell>
        </row>
        <row r="1313">
          <cell r="A1313" t="str">
            <v xml:space="preserve">    MILLS/KWH</v>
          </cell>
          <cell r="C1313">
            <v>10.351876105477766</v>
          </cell>
          <cell r="E1313">
            <v>8.9374530121269551</v>
          </cell>
          <cell r="G1313">
            <v>-2.4604299195031509</v>
          </cell>
          <cell r="I1313">
            <v>9.1657033868916891</v>
          </cell>
          <cell r="K1313">
            <v>9.7119978705942316</v>
          </cell>
          <cell r="M1313">
            <v>5.7063104267636318</v>
          </cell>
          <cell r="O1313">
            <v>6.5904149248881012</v>
          </cell>
        </row>
        <row r="1314">
          <cell r="G1314" t="str">
            <v xml:space="preserve">                               QUARTERLY SUMMARY SHEET</v>
          </cell>
          <cell r="L1314" t="str">
            <v>CASE:2001 FORECAST</v>
          </cell>
        </row>
        <row r="1315">
          <cell r="G1315" t="str">
            <v xml:space="preserve">                         ENERGY COST RECOVERED THROUGH ECR</v>
          </cell>
          <cell r="L1315">
            <v>36851</v>
          </cell>
          <cell r="O1315" t="str">
            <v xml:space="preserve">        10A</v>
          </cell>
        </row>
        <row r="1316">
          <cell r="G1316" t="str">
            <v xml:space="preserve">                               (Thousands of Dollars)</v>
          </cell>
        </row>
        <row r="1317">
          <cell r="L1317" t="str">
            <v xml:space="preserve">        YEAR TO DATE</v>
          </cell>
        </row>
        <row r="1318">
          <cell r="K1318" t="str">
            <v>==================================================</v>
          </cell>
        </row>
        <row r="1319">
          <cell r="A1319" t="str">
            <v>STEAM STATIONS</v>
          </cell>
          <cell r="C1319" t="str">
            <v>1st Qtr</v>
          </cell>
          <cell r="E1319" t="str">
            <v>2nd Qtr</v>
          </cell>
          <cell r="G1319" t="str">
            <v>3rd Qtr</v>
          </cell>
          <cell r="I1319" t="str">
            <v>4th Qtr</v>
          </cell>
          <cell r="K1319" t="str">
            <v>2nd Qtr</v>
          </cell>
          <cell r="M1319" t="str">
            <v>3rd Qtr</v>
          </cell>
          <cell r="O1319" t="str">
            <v>4th Qtr</v>
          </cell>
        </row>
        <row r="1320">
          <cell r="A1320" t="str">
            <v xml:space="preserve">                 </v>
          </cell>
        </row>
        <row r="1321">
          <cell r="A1321" t="str">
            <v xml:space="preserve">    TOTAL COAL-FIRED</v>
          </cell>
          <cell r="C1321">
            <v>79991.8</v>
          </cell>
          <cell r="E1321">
            <v>64118.6</v>
          </cell>
          <cell r="G1321">
            <v>76743.199999999997</v>
          </cell>
          <cell r="I1321">
            <v>65014.2</v>
          </cell>
          <cell r="K1321">
            <v>144110.39999999999</v>
          </cell>
          <cell r="M1321">
            <v>220853.59999999998</v>
          </cell>
          <cell r="O1321">
            <v>285867.8</v>
          </cell>
        </row>
        <row r="1323">
          <cell r="A1323" t="str">
            <v xml:space="preserve">    Martins Creek 3-4</v>
          </cell>
          <cell r="C1323">
            <v>11920.430262</v>
          </cell>
          <cell r="E1323">
            <v>15258.018</v>
          </cell>
          <cell r="G1323">
            <v>37849.993559999995</v>
          </cell>
          <cell r="I1323">
            <v>6463.7316319999991</v>
          </cell>
          <cell r="K1323">
            <v>27178.448261999998</v>
          </cell>
          <cell r="M1323">
            <v>65028.441821999993</v>
          </cell>
          <cell r="O1323">
            <v>71492.173453999989</v>
          </cell>
        </row>
        <row r="1324">
          <cell r="A1324" t="str">
            <v xml:space="preserve">    Sun Oil Adjustment</v>
          </cell>
          <cell r="C1324">
            <v>0</v>
          </cell>
          <cell r="E1324">
            <v>0</v>
          </cell>
          <cell r="G1324">
            <v>0</v>
          </cell>
          <cell r="I1324">
            <v>0</v>
          </cell>
          <cell r="K1324">
            <v>0</v>
          </cell>
          <cell r="M1324">
            <v>0</v>
          </cell>
          <cell r="O1324">
            <v>0</v>
          </cell>
        </row>
        <row r="1325">
          <cell r="A1325" t="str">
            <v xml:space="preserve">    TOTAL OIL-FIRED</v>
          </cell>
          <cell r="C1325">
            <v>11920.4</v>
          </cell>
          <cell r="E1325">
            <v>15258</v>
          </cell>
          <cell r="G1325">
            <v>37850</v>
          </cell>
          <cell r="I1325">
            <v>6463.7</v>
          </cell>
          <cell r="K1325">
            <v>27178.400000000001</v>
          </cell>
          <cell r="M1325">
            <v>65028.4</v>
          </cell>
          <cell r="O1325">
            <v>71492.2</v>
          </cell>
        </row>
        <row r="1327">
          <cell r="A1327" t="str">
            <v xml:space="preserve">    TOTAL FOSSIL STEAM EXPENSE</v>
          </cell>
          <cell r="C1327">
            <v>91912.2</v>
          </cell>
          <cell r="E1327">
            <v>79376.600000000006</v>
          </cell>
          <cell r="G1327">
            <v>114593.2</v>
          </cell>
          <cell r="I1327">
            <v>71477.899999999994</v>
          </cell>
          <cell r="K1327">
            <v>171288.8</v>
          </cell>
          <cell r="M1327">
            <v>285882</v>
          </cell>
          <cell r="O1327">
            <v>357360</v>
          </cell>
        </row>
        <row r="1328">
          <cell r="A1328" t="str">
            <v xml:space="preserve">  NUCLEAR</v>
          </cell>
        </row>
        <row r="1329">
          <cell r="A1329" t="str">
            <v xml:space="preserve">    Susquehanna 1 (PL 90% Share)</v>
          </cell>
          <cell r="C1329">
            <v>7494.2470800000001</v>
          </cell>
          <cell r="E1329">
            <v>6615.0432000000001</v>
          </cell>
          <cell r="G1329">
            <v>7660.7634600000001</v>
          </cell>
          <cell r="I1329">
            <v>7660.7634600000001</v>
          </cell>
          <cell r="K1329">
            <v>14109.290280000001</v>
          </cell>
          <cell r="M1329">
            <v>21770.053740000003</v>
          </cell>
          <cell r="O1329">
            <v>29430.817200000005</v>
          </cell>
        </row>
        <row r="1330">
          <cell r="A1330" t="str">
            <v xml:space="preserve">    Susquehanna 2 (PL 90% Share)</v>
          </cell>
          <cell r="C1330">
            <v>5775.9496199999994</v>
          </cell>
          <cell r="E1330">
            <v>5209.5351599999995</v>
          </cell>
          <cell r="G1330">
            <v>7693.3664100000005</v>
          </cell>
          <cell r="I1330">
            <v>7693.3664099999996</v>
          </cell>
          <cell r="K1330">
            <v>10985.484779999999</v>
          </cell>
          <cell r="M1330">
            <v>18678.851190000001</v>
          </cell>
          <cell r="O1330">
            <v>26372.2176</v>
          </cell>
        </row>
        <row r="1331">
          <cell r="A1331" t="str">
            <v xml:space="preserve">    D&amp;D Expense</v>
          </cell>
          <cell r="C1331">
            <v>628.91370000000006</v>
          </cell>
          <cell r="E1331">
            <v>629.63639999999998</v>
          </cell>
          <cell r="G1331">
            <v>631.08179999999993</v>
          </cell>
          <cell r="I1331">
            <v>631.08179999999993</v>
          </cell>
          <cell r="K1331">
            <v>1258.5500999999999</v>
          </cell>
          <cell r="M1331">
            <v>1889.6318999999999</v>
          </cell>
          <cell r="O1331">
            <v>2520.7136999999998</v>
          </cell>
        </row>
        <row r="1332">
          <cell r="A1332" t="str">
            <v xml:space="preserve">    TOTAL NUCLEAR</v>
          </cell>
          <cell r="C1332">
            <v>13899.0137</v>
          </cell>
          <cell r="E1332">
            <v>12454.136399999999</v>
          </cell>
          <cell r="G1332">
            <v>15985.281800000001</v>
          </cell>
          <cell r="I1332">
            <v>15985.281800000001</v>
          </cell>
          <cell r="K1332">
            <v>26353.3501</v>
          </cell>
          <cell r="M1332">
            <v>42338.6319</v>
          </cell>
          <cell r="O1332">
            <v>58323.7137</v>
          </cell>
        </row>
        <row r="1333">
          <cell r="A1333" t="str">
            <v xml:space="preserve">                          </v>
          </cell>
        </row>
        <row r="1334">
          <cell r="A1334" t="str">
            <v>COMBUSTION TURBINES</v>
          </cell>
          <cell r="C1334">
            <v>122.1</v>
          </cell>
          <cell r="E1334">
            <v>45.5</v>
          </cell>
          <cell r="G1334">
            <v>437</v>
          </cell>
          <cell r="I1334">
            <v>35.700000000000003</v>
          </cell>
          <cell r="K1334">
            <v>167.6</v>
          </cell>
          <cell r="M1334">
            <v>604.6</v>
          </cell>
          <cell r="O1334">
            <v>640.30000000000007</v>
          </cell>
        </row>
        <row r="1336">
          <cell r="A1336" t="str">
            <v>DIESELS</v>
          </cell>
          <cell r="C1336">
            <v>17.5</v>
          </cell>
          <cell r="E1336">
            <v>25.700000000000003</v>
          </cell>
          <cell r="G1336">
            <v>15.399999999999999</v>
          </cell>
          <cell r="I1336">
            <v>16.7</v>
          </cell>
          <cell r="K1336">
            <v>43.2</v>
          </cell>
          <cell r="M1336">
            <v>58.6</v>
          </cell>
          <cell r="O1336">
            <v>75.3</v>
          </cell>
        </row>
        <row r="1337">
          <cell r="A1337" t="str">
            <v xml:space="preserve">    TOTAL GENERATION</v>
          </cell>
          <cell r="C1337">
            <v>105950.8</v>
          </cell>
          <cell r="E1337">
            <v>91901.900000000009</v>
          </cell>
          <cell r="G1337">
            <v>131030.9</v>
          </cell>
          <cell r="I1337">
            <v>87515.599999999991</v>
          </cell>
          <cell r="K1337">
            <v>197853</v>
          </cell>
          <cell r="M1337">
            <v>328883.79999999993</v>
          </cell>
          <cell r="O1337">
            <v>416399.3</v>
          </cell>
        </row>
        <row r="1338">
          <cell r="A1338" t="str">
            <v>POWER PURCHASES</v>
          </cell>
        </row>
        <row r="1339">
          <cell r="A1339" t="str">
            <v xml:space="preserve">  Short-term - Other Utilities</v>
          </cell>
          <cell r="C1339">
            <v>221786.4</v>
          </cell>
          <cell r="E1339">
            <v>317220.2</v>
          </cell>
          <cell r="G1339">
            <v>716345.2</v>
          </cell>
          <cell r="I1339">
            <v>192261.9</v>
          </cell>
          <cell r="K1339">
            <v>539006.6</v>
          </cell>
          <cell r="M1339">
            <v>1255351.7999999998</v>
          </cell>
          <cell r="O1339">
            <v>1447613.6999999997</v>
          </cell>
        </row>
        <row r="1340">
          <cell r="A1340" t="str">
            <v xml:space="preserve">  Non-utility Generation</v>
          </cell>
          <cell r="C1340">
            <v>42132.240000000005</v>
          </cell>
          <cell r="E1340">
            <v>41688.880000000005</v>
          </cell>
          <cell r="G1340">
            <v>38963.520000000004</v>
          </cell>
          <cell r="I1340">
            <v>42647.32</v>
          </cell>
          <cell r="K1340">
            <v>83821.12000000001</v>
          </cell>
          <cell r="M1340">
            <v>122784.64000000001</v>
          </cell>
          <cell r="O1340">
            <v>165431.96000000002</v>
          </cell>
        </row>
        <row r="1341">
          <cell r="A1341" t="str">
            <v xml:space="preserve">  Safe Harbor</v>
          </cell>
          <cell r="C1341">
            <v>3354</v>
          </cell>
          <cell r="E1341">
            <v>3370.5</v>
          </cell>
          <cell r="G1341">
            <v>1023.3000000000001</v>
          </cell>
          <cell r="I1341">
            <v>2052.1000000000004</v>
          </cell>
          <cell r="K1341">
            <v>6724.5</v>
          </cell>
          <cell r="M1341">
            <v>7747.8</v>
          </cell>
          <cell r="O1341">
            <v>9799.9000000000015</v>
          </cell>
        </row>
        <row r="1342">
          <cell r="A1342" t="str">
            <v xml:space="preserve">  PJM Interchange</v>
          </cell>
          <cell r="C1342">
            <v>0</v>
          </cell>
          <cell r="E1342">
            <v>0</v>
          </cell>
          <cell r="G1342">
            <v>0</v>
          </cell>
          <cell r="I1342">
            <v>0</v>
          </cell>
          <cell r="K1342">
            <v>0</v>
          </cell>
          <cell r="M1342">
            <v>0</v>
          </cell>
          <cell r="O1342">
            <v>0</v>
          </cell>
        </row>
        <row r="1343">
          <cell r="A1343" t="str">
            <v xml:space="preserve">  PASNY </v>
          </cell>
          <cell r="C1343">
            <v>143.69999999999999</v>
          </cell>
          <cell r="E1343">
            <v>143.69999999999999</v>
          </cell>
          <cell r="G1343">
            <v>143.69999999999999</v>
          </cell>
          <cell r="I1343">
            <v>143.69999999999999</v>
          </cell>
          <cell r="K1343">
            <v>287.39999999999998</v>
          </cell>
          <cell r="M1343">
            <v>431.09999999999997</v>
          </cell>
          <cell r="O1343">
            <v>574.79999999999995</v>
          </cell>
        </row>
        <row r="1344">
          <cell r="A1344" t="str">
            <v xml:space="preserve">  Borderline</v>
          </cell>
          <cell r="C1344">
            <v>31.5</v>
          </cell>
          <cell r="E1344">
            <v>31.5</v>
          </cell>
          <cell r="G1344">
            <v>31.5</v>
          </cell>
          <cell r="I1344">
            <v>31.5</v>
          </cell>
          <cell r="K1344">
            <v>63</v>
          </cell>
          <cell r="M1344">
            <v>94.5</v>
          </cell>
          <cell r="O1344">
            <v>126</v>
          </cell>
        </row>
        <row r="1345">
          <cell r="A1345" t="str">
            <v xml:space="preserve">    TOTAL POWER PURCHASES</v>
          </cell>
          <cell r="C1345">
            <v>267447.8</v>
          </cell>
          <cell r="E1345">
            <v>362454.80000000005</v>
          </cell>
          <cell r="G1345">
            <v>756507.2</v>
          </cell>
          <cell r="I1345">
            <v>237136.5</v>
          </cell>
          <cell r="K1345">
            <v>629902.6</v>
          </cell>
          <cell r="M1345">
            <v>1386409.8</v>
          </cell>
          <cell r="O1345">
            <v>1623546.4</v>
          </cell>
        </row>
        <row r="1346">
          <cell r="A1346" t="str">
            <v>TOTAL ENERGY AVAILABLE</v>
          </cell>
          <cell r="C1346">
            <v>376817.1</v>
          </cell>
          <cell r="E1346">
            <v>457471.5</v>
          </cell>
          <cell r="G1346">
            <v>891584.20000000007</v>
          </cell>
          <cell r="I1346">
            <v>328698.09999999998</v>
          </cell>
          <cell r="K1346">
            <v>834288.6</v>
          </cell>
          <cell r="M1346">
            <v>1725872.8</v>
          </cell>
          <cell r="O1346">
            <v>2054570.9</v>
          </cell>
        </row>
        <row r="1347">
          <cell r="A1347" t="str">
            <v>NON-SYSTEM ENERGY SALES</v>
          </cell>
        </row>
        <row r="1348">
          <cell r="A1348" t="str">
            <v xml:space="preserve">  Sales to ACE </v>
          </cell>
          <cell r="C1348">
            <v>0</v>
          </cell>
          <cell r="E1348">
            <v>0</v>
          </cell>
          <cell r="G1348">
            <v>0</v>
          </cell>
          <cell r="I1348">
            <v>0</v>
          </cell>
          <cell r="K1348">
            <v>0</v>
          </cell>
          <cell r="M1348">
            <v>0</v>
          </cell>
          <cell r="O1348">
            <v>0</v>
          </cell>
        </row>
        <row r="1349">
          <cell r="A1349" t="str">
            <v xml:space="preserve">  Sales to JCP&amp;L </v>
          </cell>
          <cell r="C1349">
            <v>0</v>
          </cell>
          <cell r="E1349">
            <v>0</v>
          </cell>
          <cell r="G1349">
            <v>0</v>
          </cell>
          <cell r="I1349">
            <v>0</v>
          </cell>
          <cell r="K1349">
            <v>0</v>
          </cell>
          <cell r="M1349">
            <v>0</v>
          </cell>
          <cell r="O1349">
            <v>0</v>
          </cell>
        </row>
        <row r="1350">
          <cell r="A1350" t="str">
            <v xml:space="preserve">  Sales to BG&amp;E</v>
          </cell>
          <cell r="C1350">
            <v>-1142.9000000000001</v>
          </cell>
          <cell r="E1350">
            <v>-1027.5</v>
          </cell>
          <cell r="G1350">
            <v>-1322.3</v>
          </cell>
          <cell r="I1350">
            <v>-1322.3</v>
          </cell>
          <cell r="K1350">
            <v>-2170.4</v>
          </cell>
          <cell r="M1350">
            <v>-3492.7</v>
          </cell>
          <cell r="O1350">
            <v>-4815</v>
          </cell>
        </row>
        <row r="1351">
          <cell r="A1351" t="str">
            <v xml:space="preserve">  Sales to GPU</v>
          </cell>
          <cell r="C1351">
            <v>-6992.7971039999993</v>
          </cell>
          <cell r="E1351">
            <v>-7108.4316239999989</v>
          </cell>
          <cell r="G1351">
            <v>-7700.5173599999998</v>
          </cell>
          <cell r="I1351">
            <v>-6115.0562010000003</v>
          </cell>
          <cell r="K1351">
            <v>-14101.228727999998</v>
          </cell>
          <cell r="M1351">
            <v>-21801.746088</v>
          </cell>
          <cell r="O1351">
            <v>-27916.802288999999</v>
          </cell>
        </row>
        <row r="1352">
          <cell r="A1352" t="str">
            <v xml:space="preserve">  PJM Interchange </v>
          </cell>
          <cell r="C1352">
            <v>-56802.700000000004</v>
          </cell>
          <cell r="E1352">
            <v>-62051.6</v>
          </cell>
          <cell r="G1352">
            <v>-158747.5</v>
          </cell>
          <cell r="I1352">
            <v>-53215.199999999997</v>
          </cell>
          <cell r="K1352">
            <v>-118854.3</v>
          </cell>
          <cell r="M1352">
            <v>-277601.8</v>
          </cell>
          <cell r="O1352">
            <v>-330817</v>
          </cell>
        </row>
        <row r="1353">
          <cell r="A1353" t="str">
            <v xml:space="preserve">  Sales to Other</v>
          </cell>
          <cell r="C1353">
            <v>-235209.60000000001</v>
          </cell>
          <cell r="E1353">
            <v>-332599.3</v>
          </cell>
          <cell r="G1353">
            <v>-740135.9</v>
          </cell>
          <cell r="I1353">
            <v>-204611.5</v>
          </cell>
          <cell r="K1353">
            <v>-567808.9</v>
          </cell>
          <cell r="M1353">
            <v>-1307944.8</v>
          </cell>
          <cell r="O1353">
            <v>-1512556.3</v>
          </cell>
        </row>
        <row r="1354">
          <cell r="A1354" t="str">
            <v xml:space="preserve">    TOTAL NON-SYSTEM ENERGY SALES</v>
          </cell>
          <cell r="C1354">
            <v>-300147.99710400001</v>
          </cell>
          <cell r="E1354">
            <v>-402786.83162399998</v>
          </cell>
          <cell r="G1354">
            <v>-907906.21736000001</v>
          </cell>
          <cell r="I1354">
            <v>-265264.056201</v>
          </cell>
          <cell r="K1354">
            <v>-702934.82872800005</v>
          </cell>
          <cell r="M1354">
            <v>-1610841.0460880001</v>
          </cell>
          <cell r="O1354">
            <v>-1876105.1022890001</v>
          </cell>
        </row>
        <row r="1355">
          <cell r="A1355" t="str">
            <v>SYSTEM COST OF POWER</v>
          </cell>
          <cell r="C1355">
            <v>76669.102895999968</v>
          </cell>
          <cell r="E1355">
            <v>54684.668376000016</v>
          </cell>
          <cell r="G1355">
            <v>-16322.01735999994</v>
          </cell>
          <cell r="I1355">
            <v>63434.043798999977</v>
          </cell>
          <cell r="K1355">
            <v>131353.77127199993</v>
          </cell>
          <cell r="M1355">
            <v>115031.75391199999</v>
          </cell>
          <cell r="O1355">
            <v>178465.79771099985</v>
          </cell>
        </row>
        <row r="1357">
          <cell r="A1357" t="str">
            <v>TOTAL EHV CHARGES (Page 14)</v>
          </cell>
          <cell r="C1357">
            <v>4775.9984133203134</v>
          </cell>
          <cell r="E1357">
            <v>6041.4228745688115</v>
          </cell>
          <cell r="G1357">
            <v>7895.6440306915938</v>
          </cell>
          <cell r="I1357">
            <v>4590.6740825166116</v>
          </cell>
          <cell r="K1357">
            <v>10817.421287889125</v>
          </cell>
          <cell r="M1357">
            <v>18713.065318580717</v>
          </cell>
          <cell r="O1357">
            <v>23303.739401097329</v>
          </cell>
        </row>
        <row r="1359">
          <cell r="A1359" t="str">
            <v>EXPENSE NOT RECOVERED THROUGH ECR</v>
          </cell>
        </row>
        <row r="1360">
          <cell r="A1360" t="str">
            <v xml:space="preserve">    Sun Oil Adjustment</v>
          </cell>
          <cell r="C1360">
            <v>0</v>
          </cell>
          <cell r="E1360">
            <v>0</v>
          </cell>
          <cell r="G1360">
            <v>0</v>
          </cell>
          <cell r="I1360">
            <v>0</v>
          </cell>
          <cell r="K1360">
            <v>0</v>
          </cell>
          <cell r="M1360">
            <v>0</v>
          </cell>
          <cell r="O1360">
            <v>0</v>
          </cell>
        </row>
        <row r="1361">
          <cell r="A1361" t="str">
            <v xml:space="preserve">    Safe Harbor(1/3)</v>
          </cell>
          <cell r="C1361">
            <v>3354</v>
          </cell>
          <cell r="E1361">
            <v>3370.5</v>
          </cell>
          <cell r="G1361">
            <v>1023.3000000000001</v>
          </cell>
          <cell r="I1361">
            <v>2052.1000000000004</v>
          </cell>
          <cell r="K1361">
            <v>6724.5</v>
          </cell>
          <cell r="M1361">
            <v>7747.8</v>
          </cell>
          <cell r="O1361">
            <v>9799.9000000000015</v>
          </cell>
        </row>
        <row r="1362">
          <cell r="A1362" t="str">
            <v xml:space="preserve">    Installed Capacity Payments</v>
          </cell>
          <cell r="C1362">
            <v>0</v>
          </cell>
          <cell r="E1362">
            <v>0</v>
          </cell>
          <cell r="G1362">
            <v>0</v>
          </cell>
          <cell r="I1362">
            <v>0</v>
          </cell>
          <cell r="K1362">
            <v>0</v>
          </cell>
          <cell r="M1362">
            <v>0</v>
          </cell>
          <cell r="O1362">
            <v>0</v>
          </cell>
        </row>
        <row r="1363">
          <cell r="A1363" t="str">
            <v xml:space="preserve">  TOTAL NOT RECOVERED THROUGH ECR</v>
          </cell>
          <cell r="C1363">
            <v>3354</v>
          </cell>
          <cell r="E1363">
            <v>3370.5</v>
          </cell>
          <cell r="G1363">
            <v>1023.3</v>
          </cell>
          <cell r="I1363">
            <v>2052.1</v>
          </cell>
          <cell r="K1363">
            <v>6724.5</v>
          </cell>
          <cell r="M1363">
            <v>7747.8</v>
          </cell>
          <cell r="O1363">
            <v>9799.9</v>
          </cell>
        </row>
        <row r="1364">
          <cell r="A1364" t="str">
            <v>ENERGY COST APPLICABLE TO ECR</v>
          </cell>
          <cell r="C1364">
            <v>78091.101309320278</v>
          </cell>
          <cell r="E1364">
            <v>57355.591250568825</v>
          </cell>
          <cell r="G1364">
            <v>-9449.6733293083453</v>
          </cell>
          <cell r="I1364">
            <v>65972.617881516591</v>
          </cell>
          <cell r="K1364">
            <v>135446.69255988905</v>
          </cell>
          <cell r="M1364">
            <v>125997.0192305807</v>
          </cell>
          <cell r="O1364">
            <v>191969.63711209717</v>
          </cell>
        </row>
        <row r="1365">
          <cell r="A1365" t="str">
            <v xml:space="preserve">  PORTION FOR PPUC CUSTOMERS</v>
          </cell>
          <cell r="B1365">
            <v>1</v>
          </cell>
          <cell r="C1365">
            <v>78091.100000000006</v>
          </cell>
          <cell r="E1365">
            <v>57355.6</v>
          </cell>
          <cell r="G1365">
            <v>-9449.7000000000007</v>
          </cell>
          <cell r="I1365">
            <v>65972.600000000006</v>
          </cell>
          <cell r="K1365">
            <v>135446.70000000001</v>
          </cell>
          <cell r="M1365">
            <v>125997</v>
          </cell>
          <cell r="O1365">
            <v>191969.6</v>
          </cell>
        </row>
        <row r="1367">
          <cell r="G1367" t="str">
            <v xml:space="preserve">                               QUARTERLY SUMMARY SHEET</v>
          </cell>
          <cell r="L1367" t="str">
            <v>CASE:2001 FORECAST</v>
          </cell>
          <cell r="P1367" t="str">
            <v>9B</v>
          </cell>
        </row>
        <row r="1368">
          <cell r="G1368" t="str">
            <v xml:space="preserve">                                 PER UNIT ENERGY COST</v>
          </cell>
          <cell r="L1368">
            <v>36851</v>
          </cell>
        </row>
        <row r="1369">
          <cell r="G1369" t="str">
            <v xml:space="preserve">                                    (Mills / kwh)</v>
          </cell>
        </row>
        <row r="1370">
          <cell r="K1370" t="str">
            <v>==================================================</v>
          </cell>
        </row>
        <row r="1371">
          <cell r="A1371" t="str">
            <v>STEAM STATIONS</v>
          </cell>
          <cell r="C1371" t="str">
            <v>1st Qtr</v>
          </cell>
          <cell r="E1371" t="str">
            <v>2nd Qtr</v>
          </cell>
          <cell r="G1371" t="str">
            <v>3rd Qtr</v>
          </cell>
          <cell r="I1371" t="str">
            <v>4th Qtr</v>
          </cell>
          <cell r="K1371" t="str">
            <v>2nd Qtr</v>
          </cell>
          <cell r="M1371" t="str">
            <v>3rd Qtr</v>
          </cell>
          <cell r="O1371" t="str">
            <v>4th Qtr</v>
          </cell>
        </row>
        <row r="1372">
          <cell r="A1372" t="str">
            <v xml:space="preserve">  COAL-FIRED</v>
          </cell>
        </row>
        <row r="1373">
          <cell r="A1373" t="str">
            <v xml:space="preserve">    Brunner Island</v>
          </cell>
          <cell r="C1373">
            <v>14.856429197848007</v>
          </cell>
          <cell r="E1373">
            <v>14.835493855451105</v>
          </cell>
          <cell r="G1373">
            <v>13.946660670828752</v>
          </cell>
          <cell r="I1373">
            <v>13.757912676795483</v>
          </cell>
          <cell r="K1373">
            <v>14.847336862409021</v>
          </cell>
          <cell r="M1373">
            <v>14.54355471258258</v>
          </cell>
          <cell r="O1373">
            <v>14.374850493494597</v>
          </cell>
        </row>
        <row r="1374">
          <cell r="A1374" t="str">
            <v xml:space="preserve">    Martins Creek 1-2</v>
          </cell>
          <cell r="C1374">
            <v>15.800344449699569</v>
          </cell>
          <cell r="E1374">
            <v>15.945977837183298</v>
          </cell>
          <cell r="G1374">
            <v>15.53759088346075</v>
          </cell>
          <cell r="I1374">
            <v>15.862623483302695</v>
          </cell>
          <cell r="K1374">
            <v>15.862372585317338</v>
          </cell>
          <cell r="M1374">
            <v>15.771819412102241</v>
          </cell>
          <cell r="O1374">
            <v>15.796624520758945</v>
          </cell>
        </row>
        <row r="1375">
          <cell r="A1375" t="str">
            <v xml:space="preserve">    Sunbury</v>
          </cell>
          <cell r="C1375">
            <v>0</v>
          </cell>
          <cell r="E1375">
            <v>0</v>
          </cell>
          <cell r="G1375">
            <v>0</v>
          </cell>
          <cell r="I1375">
            <v>0</v>
          </cell>
          <cell r="K1375">
            <v>0</v>
          </cell>
          <cell r="M1375">
            <v>0</v>
          </cell>
          <cell r="O1375">
            <v>0</v>
          </cell>
        </row>
        <row r="1376">
          <cell r="A1376" t="str">
            <v xml:space="preserve">    Holtwood</v>
          </cell>
          <cell r="C1376">
            <v>0</v>
          </cell>
          <cell r="E1376">
            <v>0</v>
          </cell>
          <cell r="G1376">
            <v>0</v>
          </cell>
          <cell r="I1376">
            <v>0</v>
          </cell>
          <cell r="K1376">
            <v>0</v>
          </cell>
          <cell r="M1376">
            <v>0</v>
          </cell>
          <cell r="O1376">
            <v>0</v>
          </cell>
        </row>
        <row r="1377">
          <cell r="A1377" t="str">
            <v xml:space="preserve">    Keystone</v>
          </cell>
          <cell r="C1377">
            <v>9.6901578869055491</v>
          </cell>
          <cell r="E1377">
            <v>11.820725895404735</v>
          </cell>
          <cell r="G1377">
            <v>10.037174178830455</v>
          </cell>
          <cell r="I1377">
            <v>9.9924373774695159</v>
          </cell>
          <cell r="K1377">
            <v>10.624742201438456</v>
          </cell>
          <cell r="M1377">
            <v>10.412161069067871</v>
          </cell>
          <cell r="O1377">
            <v>10.300650190596697</v>
          </cell>
        </row>
        <row r="1378">
          <cell r="A1378" t="str">
            <v xml:space="preserve">    Conemaugh</v>
          </cell>
          <cell r="C1378">
            <v>11.427367212629029</v>
          </cell>
          <cell r="E1378">
            <v>10.391277695090313</v>
          </cell>
          <cell r="G1378">
            <v>11.83443000763168</v>
          </cell>
          <cell r="I1378">
            <v>11.373445621241023</v>
          </cell>
          <cell r="K1378">
            <v>10.909270152974582</v>
          </cell>
          <cell r="M1378">
            <v>11.194322558098007</v>
          </cell>
          <cell r="O1378">
            <v>11.228876528572867</v>
          </cell>
        </row>
        <row r="1379">
          <cell r="A1379" t="str">
            <v xml:space="preserve">    Montour</v>
          </cell>
          <cell r="C1379">
            <v>12.801097361799055</v>
          </cell>
          <cell r="E1379">
            <v>13.48456937162503</v>
          </cell>
          <cell r="G1379">
            <v>12.712239702530361</v>
          </cell>
          <cell r="I1379">
            <v>12.91674654640674</v>
          </cell>
          <cell r="K1379">
            <v>13.098598916076618</v>
          </cell>
          <cell r="M1379">
            <v>12.945958588708708</v>
          </cell>
          <cell r="O1379">
            <v>12.93882235403642</v>
          </cell>
        </row>
        <row r="1380">
          <cell r="A1380" t="str">
            <v xml:space="preserve">    TOTAL COAL-FIRED </v>
          </cell>
          <cell r="C1380">
            <v>13.483689783179788</v>
          </cell>
          <cell r="E1380">
            <v>13.71301945881495</v>
          </cell>
          <cell r="G1380">
            <v>13.026658050455353</v>
          </cell>
          <cell r="I1380">
            <v>13.049264747631458</v>
          </cell>
          <cell r="K1380">
            <v>13.584725693326597</v>
          </cell>
          <cell r="M1380">
            <v>13.385555837890861</v>
          </cell>
          <cell r="O1380">
            <v>13.307633142369998</v>
          </cell>
        </row>
        <row r="1381">
          <cell r="A1381" t="str">
            <v xml:space="preserve">  OIL-FIRED</v>
          </cell>
        </row>
        <row r="1382">
          <cell r="A1382" t="str">
            <v xml:space="preserve">    Martins Creek 3-4</v>
          </cell>
          <cell r="C1382">
            <v>52.652076896413092</v>
          </cell>
          <cell r="E1382">
            <v>43.94590425130788</v>
          </cell>
          <cell r="G1382">
            <v>39.959874915582901</v>
          </cell>
          <cell r="I1382">
            <v>43.76256999483703</v>
          </cell>
          <cell r="K1382">
            <v>47.382231894382443</v>
          </cell>
          <cell r="M1382">
            <v>42.759364662835765</v>
          </cell>
          <cell r="O1382">
            <v>42.848171058526717</v>
          </cell>
        </row>
        <row r="1383">
          <cell r="A1383" t="str">
            <v xml:space="preserve">    Sun Oil Adjustment</v>
          </cell>
          <cell r="B1383" t="str">
            <v>.</v>
          </cell>
          <cell r="C1383">
            <v>0</v>
          </cell>
          <cell r="E1383">
            <v>0</v>
          </cell>
          <cell r="G1383">
            <v>0</v>
          </cell>
          <cell r="I1383">
            <v>0</v>
          </cell>
          <cell r="K1383">
            <v>0</v>
          </cell>
          <cell r="M1383">
            <v>0</v>
          </cell>
          <cell r="O1383">
            <v>0</v>
          </cell>
        </row>
        <row r="1385">
          <cell r="A1385" t="str">
            <v xml:space="preserve">    TOTAL OIL-FIRED (Including</v>
          </cell>
          <cell r="C1385">
            <v>52.651943230335945</v>
          </cell>
          <cell r="E1385">
            <v>43.94585240799006</v>
          </cell>
          <cell r="G1385">
            <v>39.959881714569384</v>
          </cell>
          <cell r="I1385">
            <v>43.762355830992853</v>
          </cell>
          <cell r="K1385">
            <v>47.382147755609935</v>
          </cell>
          <cell r="M1385">
            <v>42.759337162835791</v>
          </cell>
          <cell r="O1385">
            <v>42.848186968625598</v>
          </cell>
        </row>
        <row r="1386">
          <cell r="A1386" t="str">
            <v xml:space="preserve">      Sun Oil Adjustment)</v>
          </cell>
        </row>
        <row r="1388">
          <cell r="A1388" t="str">
            <v xml:space="preserve">    TOTAL GENERATION</v>
          </cell>
          <cell r="C1388">
            <v>14.92437288553997</v>
          </cell>
          <cell r="E1388">
            <v>15.804898460350962</v>
          </cell>
          <cell r="G1388">
            <v>16.762311283073565</v>
          </cell>
          <cell r="I1388">
            <v>13.935473155048941</v>
          </cell>
          <cell r="K1388">
            <v>15.319803813147665</v>
          </cell>
          <cell r="M1388">
            <v>15.86701069781099</v>
          </cell>
          <cell r="O1388">
            <v>15.439392759160963</v>
          </cell>
        </row>
        <row r="1390">
          <cell r="A1390" t="str">
            <v xml:space="preserve">  NUCLEAR</v>
          </cell>
        </row>
        <row r="1391">
          <cell r="A1391" t="str">
            <v xml:space="preserve">    Susq. #1 (PL 90% Share)</v>
          </cell>
          <cell r="B1391" t="str">
            <v>.</v>
          </cell>
          <cell r="C1391">
            <v>3.6198845946868161</v>
          </cell>
          <cell r="E1391">
            <v>3.6199207597570751</v>
          </cell>
          <cell r="G1391">
            <v>3.6198853926097976</v>
          </cell>
          <cell r="I1391">
            <v>3.6198853926097976</v>
          </cell>
          <cell r="K1391">
            <v>3.6199015512687223</v>
          </cell>
          <cell r="M1391">
            <v>3.6198958657100277</v>
          </cell>
          <cell r="O1391">
            <v>3.6198931400292866</v>
          </cell>
        </row>
        <row r="1392">
          <cell r="A1392" t="str">
            <v xml:space="preserve">    Susq. #2 (PL 90% Share)</v>
          </cell>
          <cell r="B1392" t="str">
            <v>.</v>
          </cell>
          <cell r="C1392">
            <v>3.7800717383638269</v>
          </cell>
          <cell r="E1392">
            <v>3.5900593731720352</v>
          </cell>
          <cell r="G1392">
            <v>3.5899983231031278</v>
          </cell>
          <cell r="I1392">
            <v>3.5899983231031274</v>
          </cell>
          <cell r="K1392">
            <v>3.6875179672761846</v>
          </cell>
          <cell r="M1392">
            <v>3.646717398401687</v>
          </cell>
          <cell r="O1392">
            <v>3.6299868682289316</v>
          </cell>
        </row>
        <row r="1393">
          <cell r="A1393" t="str">
            <v xml:space="preserve">    D&amp;D Expense</v>
          </cell>
          <cell r="C1393">
            <v>0.17478078532229643</v>
          </cell>
          <cell r="E1393">
            <v>0.19205014482475213</v>
          </cell>
          <cell r="G1393">
            <v>0.14816561403325293</v>
          </cell>
          <cell r="I1393">
            <v>0.14816561403325293</v>
          </cell>
          <cell r="K1393">
            <v>0.18301391632983163</v>
          </cell>
          <cell r="M1393">
            <v>0.16968524886004208</v>
          </cell>
          <cell r="O1393">
            <v>0.16373161462750352</v>
          </cell>
        </row>
        <row r="1395">
          <cell r="A1395" t="str">
            <v xml:space="preserve">    TOTAL NUCLEAR (Including</v>
          </cell>
          <cell r="C1395">
            <v>3.8626611722583828</v>
          </cell>
          <cell r="E1395">
            <v>3.798730027817987</v>
          </cell>
          <cell r="G1395">
            <v>3.7530302623076488</v>
          </cell>
          <cell r="I1395">
            <v>3.7530302623076488</v>
          </cell>
          <cell r="K1395">
            <v>3.8322112168694438</v>
          </cell>
          <cell r="M1395">
            <v>3.801926338322938</v>
          </cell>
          <cell r="O1395">
            <v>3.7883857318557235</v>
          </cell>
        </row>
        <row r="1396">
          <cell r="A1396" t="str">
            <v xml:space="preserve">      D&amp;D Expense)</v>
          </cell>
        </row>
        <row r="1397">
          <cell r="A1397" t="str">
            <v xml:space="preserve">                          </v>
          </cell>
        </row>
        <row r="1398">
          <cell r="A1398" t="str">
            <v>COMBUSTION TURBINES</v>
          </cell>
          <cell r="C1398">
            <v>81.399945733369506</v>
          </cell>
          <cell r="E1398">
            <v>37.916635069470779</v>
          </cell>
          <cell r="G1398">
            <v>48.555550160494434</v>
          </cell>
          <cell r="I1398">
            <v>59.499900833498607</v>
          </cell>
          <cell r="K1398">
            <v>62.074051083684772</v>
          </cell>
          <cell r="M1398">
            <v>51.675209258529129</v>
          </cell>
          <cell r="O1398">
            <v>52.056906336836896</v>
          </cell>
        </row>
        <row r="1400">
          <cell r="A1400" t="str">
            <v>DIESELS</v>
          </cell>
          <cell r="C1400">
            <v>58.333138889537032</v>
          </cell>
          <cell r="E1400">
            <v>51.399897200205601</v>
          </cell>
          <cell r="G1400">
            <v>51.333162222792581</v>
          </cell>
          <cell r="I1400">
            <v>55.666481111729624</v>
          </cell>
          <cell r="K1400">
            <v>53.999932500084377</v>
          </cell>
          <cell r="M1400">
            <v>53.272678843019236</v>
          </cell>
          <cell r="O1400">
            <v>53.78567586737438</v>
          </cell>
        </row>
        <row r="1402">
          <cell r="A1402" t="str">
            <v>AVERAGE COST OF GEN (INCL HYDRO)</v>
          </cell>
          <cell r="C1402">
            <v>10.639904753180897</v>
          </cell>
          <cell r="E1402">
            <v>10.804736859411392</v>
          </cell>
          <cell r="G1402">
            <v>11.683210023143157</v>
          </cell>
          <cell r="I1402">
            <v>9.1723812113745993</v>
          </cell>
          <cell r="K1402">
            <v>10.715832542435127</v>
          </cell>
          <cell r="M1402">
            <v>11.081311915033636</v>
          </cell>
          <cell r="O1402">
            <v>10.617247873796225</v>
          </cell>
        </row>
        <row r="1404">
          <cell r="A1404" t="str">
            <v>POWER PURCHASES</v>
          </cell>
        </row>
        <row r="1405">
          <cell r="A1405" t="str">
            <v xml:space="preserve">  Short-term - Other Utilities</v>
          </cell>
          <cell r="C1405">
            <v>28.953848112077964</v>
          </cell>
          <cell r="E1405">
            <v>32.471999385391271</v>
          </cell>
          <cell r="G1405">
            <v>55.705929181915671</v>
          </cell>
          <cell r="I1405">
            <v>26.154083894244089</v>
          </cell>
          <cell r="K1405">
            <v>30.925784768371411</v>
          </cell>
          <cell r="M1405">
            <v>41.446562083559172</v>
          </cell>
          <cell r="O1405">
            <v>38.459893844449894</v>
          </cell>
        </row>
        <row r="1406">
          <cell r="A1406" t="str">
            <v xml:space="preserve">  Non-utility Generation</v>
          </cell>
          <cell r="C1406">
            <v>65.200092749612978</v>
          </cell>
          <cell r="E1406">
            <v>65.200031177353708</v>
          </cell>
          <cell r="G1406">
            <v>65.199966423694846</v>
          </cell>
          <cell r="I1406">
            <v>65.199816442134519</v>
          </cell>
          <cell r="K1406">
            <v>65.200062177037907</v>
          </cell>
          <cell r="M1406">
            <v>65.200031826040771</v>
          </cell>
          <cell r="O1406">
            <v>65.199976327119401</v>
          </cell>
        </row>
        <row r="1407">
          <cell r="A1407" t="str">
            <v xml:space="preserve">  Safe Harbor</v>
          </cell>
          <cell r="C1407">
            <v>27.582236615277662</v>
          </cell>
          <cell r="E1407">
            <v>27.581832834845887</v>
          </cell>
          <cell r="G1407">
            <v>27.582209499131828</v>
          </cell>
          <cell r="I1407">
            <v>27.581988876586173</v>
          </cell>
          <cell r="K1407">
            <v>27.582034341337025</v>
          </cell>
          <cell r="M1407">
            <v>27.582057573577583</v>
          </cell>
          <cell r="O1407">
            <v>27.582043266022964</v>
          </cell>
        </row>
        <row r="1408">
          <cell r="A1408" t="str">
            <v xml:space="preserve">  PJM Interchange</v>
          </cell>
          <cell r="C1408">
            <v>0</v>
          </cell>
          <cell r="E1408">
            <v>0</v>
          </cell>
          <cell r="G1408">
            <v>0</v>
          </cell>
          <cell r="I1408">
            <v>0</v>
          </cell>
          <cell r="K1408">
            <v>0</v>
          </cell>
          <cell r="M1408">
            <v>0</v>
          </cell>
          <cell r="O1408">
            <v>0</v>
          </cell>
        </row>
        <row r="1409">
          <cell r="A1409" t="str">
            <v xml:space="preserve">  PASNY </v>
          </cell>
          <cell r="C1409">
            <v>19.958330561342979</v>
          </cell>
          <cell r="E1409">
            <v>19.958330561342979</v>
          </cell>
          <cell r="G1409">
            <v>19.958330561342979</v>
          </cell>
          <cell r="I1409">
            <v>19.958330561342979</v>
          </cell>
          <cell r="K1409">
            <v>19.95833194733806</v>
          </cell>
          <cell r="M1409">
            <v>19.95833240933646</v>
          </cell>
          <cell r="O1409">
            <v>19.958332640335673</v>
          </cell>
        </row>
        <row r="1410">
          <cell r="A1410" t="str">
            <v xml:space="preserve">  Borderline</v>
          </cell>
          <cell r="C1410">
            <v>104.99965000116666</v>
          </cell>
          <cell r="E1410">
            <v>104.99965000116666</v>
          </cell>
          <cell r="G1410">
            <v>104.99965000116666</v>
          </cell>
          <cell r="I1410">
            <v>104.99965000116666</v>
          </cell>
          <cell r="K1410">
            <v>104.99982500029165</v>
          </cell>
          <cell r="M1410">
            <v>104.99988333346295</v>
          </cell>
          <cell r="O1410">
            <v>104.99991250007291</v>
          </cell>
        </row>
        <row r="1412">
          <cell r="A1412" t="str">
            <v xml:space="preserve">    TOTAL POWER PURCHASES</v>
          </cell>
          <cell r="C1412">
            <v>31.705795877834131</v>
          </cell>
          <cell r="E1412">
            <v>34.394701128818795</v>
          </cell>
          <cell r="G1412">
            <v>56.030929663445001</v>
          </cell>
          <cell r="I1412">
            <v>29.322798032753049</v>
          </cell>
          <cell r="K1412">
            <v>33.199252636153808</v>
          </cell>
          <cell r="M1412">
            <v>42.691605849339751</v>
          </cell>
          <cell r="O1412">
            <v>40.026090792905073</v>
          </cell>
        </row>
        <row r="1414">
          <cell r="A1414" t="str">
            <v>TOTAL ENERGY AVAILABLE</v>
          </cell>
          <cell r="C1414">
            <v>20.491997714849386</v>
          </cell>
          <cell r="E1414">
            <v>24.030145922025582</v>
          </cell>
          <cell r="G1414">
            <v>36.087029727558054</v>
          </cell>
          <cell r="I1414">
            <v>18.662773597237031</v>
          </cell>
          <cell r="K1414">
            <v>22.291744486510897</v>
          </cell>
          <cell r="M1414">
            <v>27.77734000251435</v>
          </cell>
          <cell r="O1414">
            <v>25.764259827879314</v>
          </cell>
        </row>
        <row r="1416">
          <cell r="A1416" t="str">
            <v>NON-SYSTEM ENERGY SALES</v>
          </cell>
        </row>
        <row r="1417">
          <cell r="A1417" t="str">
            <v xml:space="preserve">  Sales to ACE </v>
          </cell>
          <cell r="C1417">
            <v>0</v>
          </cell>
          <cell r="E1417">
            <v>0</v>
          </cell>
          <cell r="G1417">
            <v>0</v>
          </cell>
          <cell r="I1417">
            <v>0</v>
          </cell>
          <cell r="K1417">
            <v>0</v>
          </cell>
          <cell r="M1417">
            <v>0</v>
          </cell>
          <cell r="O1417">
            <v>0</v>
          </cell>
        </row>
        <row r="1418">
          <cell r="A1418" t="str">
            <v xml:space="preserve">  Sales to JCP&amp;L </v>
          </cell>
          <cell r="C1418">
            <v>0</v>
          </cell>
          <cell r="E1418">
            <v>0</v>
          </cell>
          <cell r="G1418">
            <v>0</v>
          </cell>
          <cell r="I1418">
            <v>0</v>
          </cell>
          <cell r="K1418">
            <v>0</v>
          </cell>
          <cell r="M1418">
            <v>0</v>
          </cell>
          <cell r="O1418">
            <v>0</v>
          </cell>
        </row>
        <row r="1419">
          <cell r="A1419" t="str">
            <v xml:space="preserve">  Sales to BG&amp;E</v>
          </cell>
          <cell r="C1419">
            <v>4.8946467019042688</v>
          </cell>
          <cell r="E1419">
            <v>8.3877551705122873</v>
          </cell>
          <cell r="G1419">
            <v>-1322300000</v>
          </cell>
          <cell r="I1419">
            <v>-1322300000</v>
          </cell>
          <cell r="K1419">
            <v>6.0966292306085093</v>
          </cell>
          <cell r="M1419">
            <v>9.8109550837386372</v>
          </cell>
          <cell r="O1419">
            <v>13.525280936868766</v>
          </cell>
        </row>
        <row r="1420">
          <cell r="A1420" t="str">
            <v xml:space="preserve">  Sales to GPU</v>
          </cell>
          <cell r="C1420">
            <v>10.791353572208878</v>
          </cell>
          <cell r="E1420">
            <v>10.854224514970566</v>
          </cell>
          <cell r="G1420">
            <v>11.625177191463131</v>
          </cell>
          <cell r="I1420">
            <v>9.2274878681567643</v>
          </cell>
          <cell r="K1420">
            <v>10.822955513717824</v>
          </cell>
          <cell r="M1420">
            <v>11.093342542661855</v>
          </cell>
          <cell r="O1420">
            <v>10.622831925275049</v>
          </cell>
        </row>
        <row r="1421">
          <cell r="A1421" t="str">
            <v xml:space="preserve">  PJM Interchange </v>
          </cell>
          <cell r="C1421">
            <v>26.534605435917634</v>
          </cell>
          <cell r="E1421">
            <v>29.942453949276789</v>
          </cell>
          <cell r="G1421">
            <v>37.344503731203595</v>
          </cell>
          <cell r="I1421">
            <v>22.379294875183575</v>
          </cell>
          <cell r="K1421">
            <v>28.210890067973082</v>
          </cell>
          <cell r="M1421">
            <v>32.798107754650587</v>
          </cell>
          <cell r="O1421">
            <v>30.513010060411784</v>
          </cell>
        </row>
        <row r="1422">
          <cell r="A1422" t="str">
            <v xml:space="preserve">  Sales to Other</v>
          </cell>
          <cell r="C1422">
            <v>29.548954544065179</v>
          </cell>
          <cell r="E1422">
            <v>33.031884071525468</v>
          </cell>
          <cell r="G1422">
            <v>56.243865390528292</v>
          </cell>
          <cell r="I1422">
            <v>26.742673910046925</v>
          </cell>
          <cell r="K1422">
            <v>31.494136259657189</v>
          </cell>
          <cell r="M1422">
            <v>41.936842877684249</v>
          </cell>
          <cell r="O1422">
            <v>38.943697593040888</v>
          </cell>
        </row>
        <row r="1424">
          <cell r="A1424" t="str">
            <v xml:space="preserve">    TOTAL NON-SYSTEM ENERGY SALES</v>
          </cell>
          <cell r="C1424">
            <v>27.330407125287319</v>
          </cell>
          <cell r="E1424">
            <v>31.17834718822014</v>
          </cell>
          <cell r="G1424">
            <v>50.236335324010042</v>
          </cell>
          <cell r="I1424">
            <v>24.810278648466593</v>
          </cell>
          <cell r="K1424">
            <v>29.410268556019009</v>
          </cell>
          <cell r="M1424">
            <v>38.377389797096221</v>
          </cell>
          <cell r="O1424">
            <v>35.62310553655005</v>
          </cell>
        </row>
        <row r="1425">
          <cell r="A1425" t="str">
            <v>SYSTEM COST OF POWER</v>
          </cell>
          <cell r="C1425">
            <v>10.351876104080054</v>
          </cell>
          <cell r="E1425">
            <v>8.9374530106662533</v>
          </cell>
          <cell r="G1425">
            <v>-2.4604299191322578</v>
          </cell>
          <cell r="I1425">
            <v>9.1657033855673191</v>
          </cell>
          <cell r="K1425">
            <v>9.7119978698761482</v>
          </cell>
          <cell r="M1425">
            <v>5.7063104264805622</v>
          </cell>
          <cell r="O1425">
            <v>6.5904149246447288</v>
          </cell>
        </row>
        <row r="1426">
          <cell r="C1426" t="str">
            <v xml:space="preserve"> ========</v>
          </cell>
          <cell r="E1426" t="str">
            <v xml:space="preserve"> ========</v>
          </cell>
          <cell r="G1426" t="str">
            <v xml:space="preserve"> ========</v>
          </cell>
          <cell r="I1426" t="str">
            <v xml:space="preserve"> ========</v>
          </cell>
          <cell r="K1426" t="str">
            <v xml:space="preserve"> ========</v>
          </cell>
          <cell r="M1426" t="str">
            <v xml:space="preserve"> ========</v>
          </cell>
          <cell r="O1426" t="str">
            <v xml:space="preserve"> =========</v>
          </cell>
        </row>
        <row r="1428">
          <cell r="G1428" t="str">
            <v xml:space="preserve">                          QUARTERLY SUMMARY SHEET OF</v>
          </cell>
          <cell r="L1428" t="str">
            <v>CASE:2001 FORECAST</v>
          </cell>
        </row>
        <row r="1429">
          <cell r="G1429" t="str">
            <v xml:space="preserve">                             SAVINGS ON PJM SALES</v>
          </cell>
          <cell r="L1429">
            <v>36851</v>
          </cell>
          <cell r="O1429" t="str">
            <v xml:space="preserve">        15A</v>
          </cell>
        </row>
        <row r="1430">
          <cell r="L1430" t="str">
            <v xml:space="preserve">        YEAR TO DATE</v>
          </cell>
        </row>
        <row r="1431">
          <cell r="K1431" t="str">
            <v>==================================================</v>
          </cell>
        </row>
        <row r="1432">
          <cell r="A1432" t="str">
            <v>COST OF INTERCHANGE MIX</v>
          </cell>
          <cell r="C1432" t="str">
            <v>1st Qtr</v>
          </cell>
          <cell r="E1432" t="str">
            <v>2nd Qtr</v>
          </cell>
          <cell r="G1432" t="str">
            <v>3rd Qtr</v>
          </cell>
          <cell r="I1432" t="str">
            <v>4th Qtr</v>
          </cell>
          <cell r="K1432" t="str">
            <v>2nd Qtr</v>
          </cell>
          <cell r="M1432" t="str">
            <v>3rd Qtr</v>
          </cell>
          <cell r="O1432" t="str">
            <v>4th Qtr</v>
          </cell>
        </row>
        <row r="1433">
          <cell r="A1433" t="str">
            <v xml:space="preserve">  MARTINS CREEK #3-4</v>
          </cell>
        </row>
        <row r="1434">
          <cell r="A1434" t="str">
            <v xml:space="preserve">    Output Interchanged (GWH)</v>
          </cell>
          <cell r="B1434" t="str">
            <v>.</v>
          </cell>
          <cell r="C1434">
            <v>17.3</v>
          </cell>
          <cell r="E1434">
            <v>20</v>
          </cell>
          <cell r="G1434">
            <v>60</v>
          </cell>
          <cell r="I1434">
            <v>3.5</v>
          </cell>
          <cell r="K1434">
            <v>37.299999999999997</v>
          </cell>
          <cell r="M1434">
            <v>97.3</v>
          </cell>
          <cell r="O1434">
            <v>100.8</v>
          </cell>
        </row>
        <row r="1435">
          <cell r="A1435" t="str">
            <v xml:space="preserve">    Fuel Cost Rate (Mills/KWH)</v>
          </cell>
          <cell r="C1435">
            <v>52.514447831534802</v>
          </cell>
          <cell r="E1435">
            <v>43.649997817500108</v>
          </cell>
          <cell r="G1435">
            <v>39.779999337000014</v>
          </cell>
          <cell r="I1435">
            <v>43.82855890612602</v>
          </cell>
          <cell r="K1435">
            <v>47.761392821410389</v>
          </cell>
          <cell r="M1435">
            <v>42.839670679962282</v>
          </cell>
          <cell r="O1435">
            <v>42.874007511170561</v>
          </cell>
        </row>
        <row r="1436">
          <cell r="A1436" t="str">
            <v xml:space="preserve">    Cost of Interchange ($1000)</v>
          </cell>
          <cell r="C1436">
            <v>908.5</v>
          </cell>
          <cell r="E1436">
            <v>873</v>
          </cell>
          <cell r="G1436">
            <v>2386.8000000000002</v>
          </cell>
          <cell r="I1436">
            <v>153.39999999999998</v>
          </cell>
          <cell r="K1436">
            <v>1781.5</v>
          </cell>
          <cell r="M1436">
            <v>4168.3</v>
          </cell>
          <cell r="O1436">
            <v>4321.7</v>
          </cell>
        </row>
        <row r="1438">
          <cell r="A1438" t="str">
            <v xml:space="preserve">  COAL</v>
          </cell>
        </row>
        <row r="1439">
          <cell r="A1439" t="str">
            <v xml:space="preserve">    Output For Interchange (GWH)</v>
          </cell>
          <cell r="C1439">
            <v>2122</v>
          </cell>
          <cell r="E1439">
            <v>2051.3000000000002</v>
          </cell>
          <cell r="G1439">
            <v>4184.9000000000005</v>
          </cell>
          <cell r="I1439">
            <v>2351.5</v>
          </cell>
          <cell r="K1439">
            <v>4173.3</v>
          </cell>
          <cell r="M1439">
            <v>8358.2000000000007</v>
          </cell>
          <cell r="O1439">
            <v>10709.7</v>
          </cell>
        </row>
        <row r="1440">
          <cell r="A1440" t="str">
            <v xml:space="preserve">    Fuel Cost Rate (Mills/KWH)</v>
          </cell>
          <cell r="C1440">
            <v>14.023327043344333</v>
          </cell>
          <cell r="E1440">
            <v>14.179593421645007</v>
          </cell>
          <cell r="G1440">
            <v>13.419412647035909</v>
          </cell>
          <cell r="I1440">
            <v>13.399021895216237</v>
          </cell>
          <cell r="K1440">
            <v>14.100136579181907</v>
          </cell>
          <cell r="M1440">
            <v>13.75930224046334</v>
          </cell>
          <cell r="O1440">
            <v>13.68019645613974</v>
          </cell>
        </row>
        <row r="1441">
          <cell r="A1441" t="str">
            <v xml:space="preserve">    Cost of Interchange ($1000)</v>
          </cell>
          <cell r="C1441">
            <v>29757.5</v>
          </cell>
          <cell r="E1441">
            <v>29086.6</v>
          </cell>
          <cell r="G1441">
            <v>56158.9</v>
          </cell>
          <cell r="I1441">
            <v>31507.8</v>
          </cell>
          <cell r="K1441">
            <v>58844.1</v>
          </cell>
          <cell r="M1441">
            <v>115003</v>
          </cell>
          <cell r="O1441">
            <v>146510.79999999999</v>
          </cell>
        </row>
        <row r="1443">
          <cell r="A1443" t="str">
            <v xml:space="preserve">  POOL PURCHASES RESOLD</v>
          </cell>
        </row>
        <row r="1444">
          <cell r="A1444" t="str">
            <v xml:space="preserve">    Quantity (GWH)</v>
          </cell>
          <cell r="B1444" t="str">
            <v>.</v>
          </cell>
          <cell r="C1444">
            <v>0</v>
          </cell>
          <cell r="E1444">
            <v>0</v>
          </cell>
          <cell r="G1444">
            <v>0</v>
          </cell>
          <cell r="I1444">
            <v>0</v>
          </cell>
          <cell r="K1444">
            <v>0</v>
          </cell>
          <cell r="M1444">
            <v>0</v>
          </cell>
          <cell r="O1444">
            <v>0</v>
          </cell>
        </row>
        <row r="1445">
          <cell r="A1445" t="str">
            <v xml:space="preserve">    Cost Rate (Mills/KWH)</v>
          </cell>
          <cell r="B1445" t="str">
            <v>.</v>
          </cell>
          <cell r="C1445">
            <v>0</v>
          </cell>
          <cell r="E1445">
            <v>0</v>
          </cell>
          <cell r="G1445">
            <v>0</v>
          </cell>
          <cell r="I1445">
            <v>0</v>
          </cell>
          <cell r="K1445">
            <v>0</v>
          </cell>
          <cell r="M1445">
            <v>0</v>
          </cell>
          <cell r="O1445">
            <v>0</v>
          </cell>
        </row>
        <row r="1446">
          <cell r="A1446" t="str">
            <v xml:space="preserve">    Cost of Purchases ($1000)</v>
          </cell>
          <cell r="C1446">
            <v>0</v>
          </cell>
          <cell r="E1446">
            <v>0</v>
          </cell>
          <cell r="G1446">
            <v>0</v>
          </cell>
          <cell r="I1446">
            <v>0</v>
          </cell>
          <cell r="K1446">
            <v>0</v>
          </cell>
          <cell r="M1446">
            <v>0</v>
          </cell>
          <cell r="O1446">
            <v>0</v>
          </cell>
        </row>
        <row r="1448">
          <cell r="A1448" t="str">
            <v xml:space="preserve">  OTHER PURCHASES RESOLD</v>
          </cell>
        </row>
        <row r="1449">
          <cell r="A1449" t="str">
            <v xml:space="preserve">    Quantity (GWH)</v>
          </cell>
          <cell r="B1449" t="str">
            <v>.</v>
          </cell>
          <cell r="C1449">
            <v>0</v>
          </cell>
          <cell r="E1449">
            <v>0</v>
          </cell>
          <cell r="G1449">
            <v>0</v>
          </cell>
          <cell r="I1449">
            <v>22.4</v>
          </cell>
          <cell r="K1449">
            <v>0</v>
          </cell>
          <cell r="M1449">
            <v>0</v>
          </cell>
          <cell r="O1449">
            <v>22.4</v>
          </cell>
        </row>
        <row r="1450">
          <cell r="A1450" t="str">
            <v xml:space="preserve">    Cost Rate (Mills/KWH)</v>
          </cell>
          <cell r="C1450">
            <v>0</v>
          </cell>
          <cell r="E1450">
            <v>0</v>
          </cell>
          <cell r="G1450">
            <v>0</v>
          </cell>
          <cell r="I1450">
            <v>26.508927387994312</v>
          </cell>
          <cell r="K1450">
            <v>0</v>
          </cell>
          <cell r="M1450">
            <v>0</v>
          </cell>
          <cell r="O1450">
            <v>26.508927387994312</v>
          </cell>
        </row>
        <row r="1451">
          <cell r="A1451" t="str">
            <v xml:space="preserve">    Cost of Purchases ($1000)</v>
          </cell>
          <cell r="C1451">
            <v>0</v>
          </cell>
          <cell r="E1451">
            <v>0</v>
          </cell>
          <cell r="G1451">
            <v>0</v>
          </cell>
          <cell r="I1451">
            <v>593.79999999999995</v>
          </cell>
          <cell r="K1451">
            <v>0</v>
          </cell>
          <cell r="M1451">
            <v>0</v>
          </cell>
          <cell r="O1451">
            <v>593.79999999999995</v>
          </cell>
        </row>
        <row r="1453">
          <cell r="A1453" t="str">
            <v xml:space="preserve">  COMBUSTION TURBINES &amp; DIESELS</v>
          </cell>
        </row>
        <row r="1454">
          <cell r="A1454" t="str">
            <v xml:space="preserve">    Output Interchanged (GWH)</v>
          </cell>
          <cell r="B1454" t="str">
            <v>.</v>
          </cell>
          <cell r="C1454">
            <v>1.4000000000000001</v>
          </cell>
          <cell r="E1454">
            <v>1</v>
          </cell>
          <cell r="G1454">
            <v>6</v>
          </cell>
          <cell r="I1454">
            <v>0.5</v>
          </cell>
          <cell r="K1454">
            <v>2.4000000000000004</v>
          </cell>
          <cell r="M1454">
            <v>8.4</v>
          </cell>
          <cell r="O1454">
            <v>8.9</v>
          </cell>
        </row>
        <row r="1455">
          <cell r="A1455" t="str">
            <v xml:space="preserve">    Fuel Cost Rate (Mills/KWH)</v>
          </cell>
          <cell r="C1455">
            <v>82.571369591878849</v>
          </cell>
          <cell r="E1455">
            <v>26.999973000027001</v>
          </cell>
          <cell r="G1455">
            <v>52.049991325001443</v>
          </cell>
          <cell r="I1455">
            <v>61.399877200245605</v>
          </cell>
          <cell r="K1455">
            <v>59.416641909732526</v>
          </cell>
          <cell r="M1455">
            <v>54.154755457767209</v>
          </cell>
          <cell r="O1455">
            <v>54.561791622270604</v>
          </cell>
        </row>
        <row r="1456">
          <cell r="A1456" t="str">
            <v xml:space="preserve">    Cost ($1000)</v>
          </cell>
          <cell r="C1456">
            <v>115.6</v>
          </cell>
          <cell r="E1456">
            <v>27</v>
          </cell>
          <cell r="G1456">
            <v>312.3</v>
          </cell>
          <cell r="I1456">
            <v>30.700000000000003</v>
          </cell>
          <cell r="K1456">
            <v>142.6</v>
          </cell>
          <cell r="M1456">
            <v>454.9</v>
          </cell>
          <cell r="O1456">
            <v>485.59999999999997</v>
          </cell>
        </row>
        <row r="1458">
          <cell r="A1458" t="str">
            <v xml:space="preserve">  COST OF PJM SALES</v>
          </cell>
        </row>
        <row r="1459">
          <cell r="A1459" t="str">
            <v xml:space="preserve">    Output For Interchange Sales (GWH)</v>
          </cell>
          <cell r="C1459">
            <v>2140.6999999999998</v>
          </cell>
          <cell r="E1459">
            <v>2072.3000000000002</v>
          </cell>
          <cell r="G1459">
            <v>4250.8999999999996</v>
          </cell>
          <cell r="I1459">
            <v>2377.8999999999996</v>
          </cell>
          <cell r="K1459">
            <v>4213</v>
          </cell>
          <cell r="M1459">
            <v>8463.9</v>
          </cell>
          <cell r="O1459">
            <v>10841.8</v>
          </cell>
        </row>
        <row r="1460">
          <cell r="A1460" t="str">
            <v xml:space="preserve">    Cost Rate (Mills/KWH)</v>
          </cell>
          <cell r="C1460">
            <v>14.379221743177832</v>
          </cell>
          <cell r="E1460">
            <v>14.470202183819811</v>
          </cell>
          <cell r="G1460">
            <v>13.846009077172832</v>
          </cell>
          <cell r="I1460">
            <v>13.577400221381305</v>
          </cell>
          <cell r="K1460">
            <v>14.423973412194639</v>
          </cell>
          <cell r="M1460">
            <v>14.133697230102706</v>
          </cell>
          <cell r="O1460">
            <v>14.011686250068099</v>
          </cell>
        </row>
        <row r="1461">
          <cell r="A1461" t="str">
            <v xml:space="preserve">    Cost of Interchange ($1000)</v>
          </cell>
          <cell r="C1461">
            <v>30781.600000000002</v>
          </cell>
          <cell r="E1461">
            <v>29986.6</v>
          </cell>
          <cell r="G1461">
            <v>58858</v>
          </cell>
          <cell r="I1461">
            <v>32285.7</v>
          </cell>
          <cell r="K1461">
            <v>60768.2</v>
          </cell>
          <cell r="M1461">
            <v>119626.2</v>
          </cell>
          <cell r="O1461">
            <v>151911.9</v>
          </cell>
        </row>
        <row r="1463">
          <cell r="A1463" t="str">
            <v xml:space="preserve">  PJM BILLING</v>
          </cell>
        </row>
        <row r="1464">
          <cell r="A1464" t="str">
            <v xml:space="preserve">    Interchange Sales (GWH)</v>
          </cell>
          <cell r="C1464">
            <v>2140.6999999999998</v>
          </cell>
          <cell r="E1464">
            <v>2072.3000000000002</v>
          </cell>
          <cell r="G1464">
            <v>4250.8999999999996</v>
          </cell>
          <cell r="I1464">
            <v>2377.8999999999996</v>
          </cell>
          <cell r="K1464">
            <v>4213</v>
          </cell>
          <cell r="M1464">
            <v>8463.9</v>
          </cell>
          <cell r="O1464">
            <v>10841.8</v>
          </cell>
        </row>
        <row r="1465">
          <cell r="A1465" t="str">
            <v xml:space="preserve">    Billing Rate (Mills/KWH)</v>
          </cell>
          <cell r="C1465">
            <v>26.534638190061838</v>
          </cell>
          <cell r="E1465">
            <v>29.94334795640431</v>
          </cell>
          <cell r="G1465">
            <v>37.344444697041936</v>
          </cell>
          <cell r="I1465">
            <v>22.379073963421899</v>
          </cell>
          <cell r="K1465">
            <v>28.211322091571013</v>
          </cell>
          <cell r="M1465">
            <v>32.798331734448851</v>
          </cell>
          <cell r="O1465">
            <v>30.513106676888238</v>
          </cell>
        </row>
        <row r="1466">
          <cell r="A1466" t="str">
            <v xml:space="preserve">    Interchange Bill ($1000)</v>
          </cell>
          <cell r="C1466">
            <v>56802.700000000004</v>
          </cell>
          <cell r="E1466">
            <v>62051.6</v>
          </cell>
          <cell r="G1466">
            <v>158747.5</v>
          </cell>
          <cell r="I1466">
            <v>53215.199999999997</v>
          </cell>
          <cell r="K1466">
            <v>118854.3</v>
          </cell>
          <cell r="M1466">
            <v>277601.8</v>
          </cell>
          <cell r="O1466">
            <v>330817</v>
          </cell>
        </row>
        <row r="1467">
          <cell r="A1467" t="str">
            <v>TOTAL PJM BILLING</v>
          </cell>
          <cell r="C1467">
            <v>56802.700000000004</v>
          </cell>
          <cell r="E1467">
            <v>62051.6</v>
          </cell>
          <cell r="G1467">
            <v>158747.5</v>
          </cell>
          <cell r="I1467">
            <v>53215.199999999997</v>
          </cell>
          <cell r="K1467">
            <v>118854.3</v>
          </cell>
          <cell r="M1467">
            <v>277601.8</v>
          </cell>
          <cell r="O1467">
            <v>330817</v>
          </cell>
        </row>
        <row r="1469">
          <cell r="A1469" t="str">
            <v xml:space="preserve">  SAVINGS ON PJM SALES</v>
          </cell>
        </row>
        <row r="1470">
          <cell r="A1470" t="str">
            <v xml:space="preserve">    Interchange Sales (GWH)</v>
          </cell>
          <cell r="C1470">
            <v>2140.6999999999998</v>
          </cell>
          <cell r="E1470">
            <v>2072.3000000000002</v>
          </cell>
          <cell r="G1470">
            <v>4250.8999999999996</v>
          </cell>
          <cell r="I1470">
            <v>2377.8999999999996</v>
          </cell>
          <cell r="K1470">
            <v>4213</v>
          </cell>
          <cell r="M1470">
            <v>8463.9</v>
          </cell>
          <cell r="O1470">
            <v>10841.8</v>
          </cell>
        </row>
        <row r="1471">
          <cell r="A1471" t="str">
            <v xml:space="preserve">    Savings Rate (Mills/KWH)</v>
          </cell>
          <cell r="C1471">
            <v>12.155416446884002</v>
          </cell>
          <cell r="E1471">
            <v>15.473145772584497</v>
          </cell>
          <cell r="G1471">
            <v>23.498435619869102</v>
          </cell>
          <cell r="I1471">
            <v>8.8016737420405953</v>
          </cell>
          <cell r="K1471">
            <v>13.78734867937637</v>
          </cell>
          <cell r="M1471">
            <v>18.66463450434615</v>
          </cell>
          <cell r="O1471">
            <v>16.50142042682014</v>
          </cell>
        </row>
        <row r="1472">
          <cell r="A1472" t="str">
            <v xml:space="preserve">    Interchange Savings ($1000)</v>
          </cell>
          <cell r="C1472">
            <v>26021.1</v>
          </cell>
          <cell r="E1472">
            <v>32065</v>
          </cell>
          <cell r="G1472">
            <v>99889.5</v>
          </cell>
          <cell r="I1472">
            <v>20929.5</v>
          </cell>
          <cell r="K1472">
            <v>58086.1</v>
          </cell>
          <cell r="M1472">
            <v>157975.6</v>
          </cell>
          <cell r="O1472">
            <v>178905.1</v>
          </cell>
        </row>
        <row r="1474">
          <cell r="A1474" t="str">
            <v xml:space="preserve">  PPUC CUST. SAVINGS ($1000)</v>
          </cell>
          <cell r="B1474">
            <v>1</v>
          </cell>
          <cell r="C1474">
            <v>26021.1</v>
          </cell>
          <cell r="E1474">
            <v>32065</v>
          </cell>
          <cell r="G1474">
            <v>99889.5</v>
          </cell>
          <cell r="I1474">
            <v>20929.5</v>
          </cell>
          <cell r="K1474">
            <v>58086.1</v>
          </cell>
          <cell r="M1474">
            <v>157975.6</v>
          </cell>
          <cell r="O1474">
            <v>178905.1</v>
          </cell>
        </row>
        <row r="1476">
          <cell r="G1476" t="str">
            <v xml:space="preserve">                              QUARTERLY SUMMARY OF THE</v>
          </cell>
          <cell r="L1476" t="str">
            <v>CASE:2001 FORECAST</v>
          </cell>
        </row>
        <row r="1477">
          <cell r="G1477" t="str">
            <v xml:space="preserve">                       COST TO SUPPLY SYSTEM OUTPUT (INC UGI)</v>
          </cell>
          <cell r="L1477">
            <v>36851</v>
          </cell>
          <cell r="O1477" t="str">
            <v xml:space="preserve">        16A</v>
          </cell>
        </row>
        <row r="1478">
          <cell r="G1478" t="str">
            <v xml:space="preserve">      '              (EXCLUDES ENERGY COSTS NOT APPLICABLE TO ECR)</v>
          </cell>
          <cell r="L1478" t="str">
            <v xml:space="preserve">        YEAR TO DATE</v>
          </cell>
        </row>
        <row r="1479">
          <cell r="K1479" t="str">
            <v>==================================================</v>
          </cell>
        </row>
        <row r="1480">
          <cell r="A1480" t="str">
            <v>COST TO SUPPLY INTERNAL LOAD</v>
          </cell>
          <cell r="C1480" t="str">
            <v>1st Qtr</v>
          </cell>
          <cell r="E1480" t="str">
            <v>2nd Qtr</v>
          </cell>
          <cell r="G1480" t="str">
            <v>3rd Qtr</v>
          </cell>
          <cell r="I1480" t="str">
            <v>4th Qtr</v>
          </cell>
          <cell r="K1480" t="str">
            <v>2nd Qtr</v>
          </cell>
          <cell r="M1480" t="str">
            <v>3rd Qtr</v>
          </cell>
          <cell r="O1480" t="str">
            <v>4th Qtr</v>
          </cell>
        </row>
        <row r="1482">
          <cell r="A1482" t="str">
            <v xml:space="preserve">  MARTINS CREEK #3-4</v>
          </cell>
        </row>
        <row r="1484">
          <cell r="A1484" t="str">
            <v xml:space="preserve">    Output For Load (GWH)</v>
          </cell>
          <cell r="C1484">
            <v>209.1</v>
          </cell>
          <cell r="E1484">
            <v>327.2</v>
          </cell>
          <cell r="G1484">
            <v>887.19999999999993</v>
          </cell>
          <cell r="I1484">
            <v>144.19999999999999</v>
          </cell>
          <cell r="K1484">
            <v>536.29999999999995</v>
          </cell>
          <cell r="M1484">
            <v>1423.5</v>
          </cell>
          <cell r="O1484">
            <v>1567.7</v>
          </cell>
        </row>
        <row r="1485">
          <cell r="A1485" t="str">
            <v xml:space="preserve">    Fuel Cost Rate (Mills/KWH)</v>
          </cell>
          <cell r="C1485">
            <v>52.663463459285204</v>
          </cell>
          <cell r="E1485">
            <v>43.963991308178514</v>
          </cell>
          <cell r="G1485">
            <v>39.972039585243422</v>
          </cell>
          <cell r="I1485">
            <v>43.760968018301192</v>
          </cell>
          <cell r="K1485">
            <v>47.355860926056572</v>
          </cell>
          <cell r="M1485">
            <v>42.75387550350974</v>
          </cell>
          <cell r="O1485">
            <v>42.846509798528722</v>
          </cell>
        </row>
        <row r="1486">
          <cell r="A1486" t="str">
            <v xml:space="preserve">    Cost To Carry Load ($1000)</v>
          </cell>
          <cell r="C1486">
            <v>11011.930262</v>
          </cell>
          <cell r="E1486">
            <v>14385.018</v>
          </cell>
          <cell r="G1486">
            <v>35463.19356</v>
          </cell>
          <cell r="I1486">
            <v>6310.3316319999994</v>
          </cell>
          <cell r="K1486">
            <v>25396.948261999998</v>
          </cell>
          <cell r="M1486">
            <v>60860.141821999998</v>
          </cell>
          <cell r="O1486">
            <v>67170.473453999992</v>
          </cell>
        </row>
        <row r="1488">
          <cell r="A1488" t="str">
            <v xml:space="preserve">  COAL</v>
          </cell>
        </row>
        <row r="1490">
          <cell r="A1490" t="str">
            <v xml:space="preserve">    Output For Load (GWH)</v>
          </cell>
          <cell r="C1490">
            <v>-2215.4973555338561</v>
          </cell>
          <cell r="E1490">
            <v>-5946.4381242813524</v>
          </cell>
          <cell r="G1490">
            <v>-9060.1067178193243</v>
          </cell>
          <cell r="I1490">
            <v>-3185.0234708610192</v>
          </cell>
          <cell r="K1490">
            <v>-8161.935479815209</v>
          </cell>
          <cell r="M1490">
            <v>-17222.042197634531</v>
          </cell>
          <cell r="O1490">
            <v>-20407.06566849555</v>
          </cell>
        </row>
        <row r="1491">
          <cell r="A1491" t="str">
            <v xml:space="preserve">    Fuel Cost Rate (Mills/KWH)</v>
          </cell>
          <cell r="C1491">
            <v>83.491546320947464</v>
          </cell>
          <cell r="E1491">
            <v>50.041267365580026</v>
          </cell>
          <cell r="G1491">
            <v>79.419770924354921</v>
          </cell>
          <cell r="I1491">
            <v>53.721770536110448</v>
          </cell>
          <cell r="K1491">
            <v>59.121099554446154</v>
          </cell>
          <cell r="M1491">
            <v>69.799747688163777</v>
          </cell>
          <cell r="O1491">
            <v>67.290384731168743</v>
          </cell>
        </row>
        <row r="1492">
          <cell r="A1492" t="str">
            <v xml:space="preserve">    Cost To Carry Load ($1000)</v>
          </cell>
          <cell r="C1492">
            <v>-184975.30000000002</v>
          </cell>
          <cell r="E1492">
            <v>-297567.30000000005</v>
          </cell>
          <cell r="G1492">
            <v>-719551.60000000009</v>
          </cell>
          <cell r="I1492">
            <v>-171105.09999999998</v>
          </cell>
          <cell r="K1492">
            <v>-482542.60000000009</v>
          </cell>
          <cell r="M1492">
            <v>-1202094.2000000002</v>
          </cell>
          <cell r="O1492">
            <v>-1373199.3000000003</v>
          </cell>
        </row>
        <row r="1494">
          <cell r="A1494" t="str">
            <v xml:space="preserve">  COST OF PL SHARE NUCLEAR</v>
          </cell>
        </row>
        <row r="1495">
          <cell r="A1495" t="str">
            <v xml:space="preserve">    (Including D&amp;D Expense)</v>
          </cell>
        </row>
        <row r="1496">
          <cell r="A1496" t="str">
            <v xml:space="preserve">    Output For Load (GWH)</v>
          </cell>
          <cell r="C1496">
            <v>3364.7999999999997</v>
          </cell>
          <cell r="E1496">
            <v>3156</v>
          </cell>
          <cell r="G1496">
            <v>4259.3</v>
          </cell>
          <cell r="I1496">
            <v>4259.3</v>
          </cell>
          <cell r="K1496">
            <v>6520.7999999999993</v>
          </cell>
          <cell r="M1496">
            <v>10780.099999999999</v>
          </cell>
          <cell r="O1496">
            <v>15039.399999999998</v>
          </cell>
        </row>
        <row r="1497">
          <cell r="A1497" t="str">
            <v xml:space="preserve">    Fuel Cost Rate (Mills/KWH)</v>
          </cell>
          <cell r="C1497">
            <v>4.806991067877143</v>
          </cell>
          <cell r="E1497">
            <v>4.6075399858657979</v>
          </cell>
          <cell r="G1497">
            <v>4.3925180653176525</v>
          </cell>
          <cell r="I1497">
            <v>4.3925180653176525</v>
          </cell>
          <cell r="K1497">
            <v>4.7104588003449788</v>
          </cell>
          <cell r="M1497">
            <v>4.5848379834523945</v>
          </cell>
          <cell r="O1497">
            <v>4.5303711680964422</v>
          </cell>
        </row>
        <row r="1498">
          <cell r="A1498" t="str">
            <v xml:space="preserve">    Cost To Carry Load ($1000)</v>
          </cell>
          <cell r="C1498">
            <v>16174.563549999999</v>
          </cell>
          <cell r="E1498">
            <v>14541.396199999997</v>
          </cell>
          <cell r="G1498">
            <v>18709.052199999998</v>
          </cell>
          <cell r="I1498">
            <v>18709.052199999998</v>
          </cell>
          <cell r="K1498">
            <v>30715.959749999995</v>
          </cell>
          <cell r="M1498">
            <v>49425.011949999993</v>
          </cell>
          <cell r="O1498">
            <v>68134.064149999991</v>
          </cell>
        </row>
        <row r="1500">
          <cell r="A1500" t="str">
            <v xml:space="preserve">  COMBUSTION TURBINES &amp; DIESELS</v>
          </cell>
        </row>
        <row r="1502">
          <cell r="A1502" t="str">
            <v xml:space="preserve">    Output For Load (GWH)</v>
          </cell>
          <cell r="C1502">
            <v>0.39999999999999991</v>
          </cell>
          <cell r="E1502">
            <v>0.7</v>
          </cell>
          <cell r="G1502">
            <v>3.3</v>
          </cell>
          <cell r="I1502">
            <v>0.40000000000000008</v>
          </cell>
          <cell r="K1502">
            <v>1.0999999999999999</v>
          </cell>
          <cell r="M1502">
            <v>4.3999999999999995</v>
          </cell>
          <cell r="O1502">
            <v>4.8</v>
          </cell>
        </row>
        <row r="1503">
          <cell r="A1503" t="str">
            <v xml:space="preserve">    Cost Rate (Mills/KWH)</v>
          </cell>
          <cell r="C1503">
            <v>59.84953037617408</v>
          </cell>
          <cell r="E1503">
            <v>63.041772797467431</v>
          </cell>
          <cell r="G1503">
            <v>42.444142895714272</v>
          </cell>
          <cell r="I1503">
            <v>54.000974997562501</v>
          </cell>
          <cell r="K1503">
            <v>61.881012835442888</v>
          </cell>
          <cell r="M1503">
            <v>47.303373340142421</v>
          </cell>
          <cell r="O1503">
            <v>47.861517945517093</v>
          </cell>
        </row>
        <row r="1504">
          <cell r="A1504" t="str">
            <v xml:space="preserve">    Cost To Carry Load ($1000)</v>
          </cell>
          <cell r="C1504">
            <v>23.939872000000001</v>
          </cell>
          <cell r="E1504">
            <v>44.129303999999998</v>
          </cell>
          <cell r="G1504">
            <v>140.06571399999999</v>
          </cell>
          <cell r="I1504">
            <v>21.600444</v>
          </cell>
          <cell r="K1504">
            <v>68.069175999999999</v>
          </cell>
          <cell r="M1504">
            <v>208.13488999999998</v>
          </cell>
          <cell r="O1504">
            <v>229.73533399999999</v>
          </cell>
        </row>
        <row r="1506">
          <cell r="A1506" t="str">
            <v xml:space="preserve">  HYDRO</v>
          </cell>
        </row>
        <row r="1508">
          <cell r="A1508" t="str">
            <v xml:space="preserve">    Output For Load (GWH)</v>
          </cell>
          <cell r="C1508">
            <v>197.89999999999998</v>
          </cell>
          <cell r="E1508">
            <v>201.2</v>
          </cell>
          <cell r="G1508">
            <v>107.2</v>
          </cell>
          <cell r="I1508">
            <v>146.4</v>
          </cell>
          <cell r="K1508">
            <v>399.09999999999997</v>
          </cell>
          <cell r="M1508">
            <v>506.29999999999995</v>
          </cell>
          <cell r="O1508">
            <v>652.69999999999993</v>
          </cell>
        </row>
        <row r="1509">
          <cell r="A1509" t="str">
            <v xml:space="preserve">    Cost Rate (Mills/KWH)</v>
          </cell>
          <cell r="C1509">
            <v>0</v>
          </cell>
          <cell r="E1509">
            <v>0</v>
          </cell>
          <cell r="G1509">
            <v>0</v>
          </cell>
          <cell r="I1509">
            <v>0</v>
          </cell>
          <cell r="K1509">
            <v>0</v>
          </cell>
          <cell r="M1509">
            <v>0</v>
          </cell>
          <cell r="O1509">
            <v>0</v>
          </cell>
        </row>
        <row r="1510">
          <cell r="A1510" t="str">
            <v xml:space="preserve">    Cost To Carry Load ($1000)</v>
          </cell>
          <cell r="C1510">
            <v>0</v>
          </cell>
          <cell r="E1510">
            <v>0</v>
          </cell>
          <cell r="G1510">
            <v>0</v>
          </cell>
          <cell r="I1510">
            <v>0</v>
          </cell>
          <cell r="K1510">
            <v>0</v>
          </cell>
          <cell r="M1510">
            <v>0</v>
          </cell>
          <cell r="O1510">
            <v>0</v>
          </cell>
        </row>
        <row r="1512">
          <cell r="A1512" t="str">
            <v xml:space="preserve">  COST OF SAFE HARBOR</v>
          </cell>
        </row>
        <row r="1514">
          <cell r="A1514" t="str">
            <v xml:space="preserve">    Quantity (GWH)</v>
          </cell>
          <cell r="C1514">
            <v>121.6</v>
          </cell>
          <cell r="E1514">
            <v>122.19999999999999</v>
          </cell>
          <cell r="G1514">
            <v>37.099999999999994</v>
          </cell>
          <cell r="I1514">
            <v>74.400000000000006</v>
          </cell>
          <cell r="K1514">
            <v>243.79999999999998</v>
          </cell>
          <cell r="M1514">
            <v>280.89999999999998</v>
          </cell>
          <cell r="O1514">
            <v>355.29999999999995</v>
          </cell>
        </row>
        <row r="1515">
          <cell r="A1515" t="str">
            <v xml:space="preserve">    Billing Rate (Mills/KWH)</v>
          </cell>
          <cell r="C1515">
            <v>0</v>
          </cell>
          <cell r="E1515">
            <v>0</v>
          </cell>
          <cell r="G1515">
            <v>0</v>
          </cell>
          <cell r="I1515">
            <v>0</v>
          </cell>
          <cell r="K1515">
            <v>0</v>
          </cell>
          <cell r="M1515">
            <v>0</v>
          </cell>
          <cell r="O1515">
            <v>0</v>
          </cell>
        </row>
        <row r="1516">
          <cell r="A1516" t="str">
            <v xml:space="preserve">    Cost ($1000)</v>
          </cell>
          <cell r="C1516">
            <v>0</v>
          </cell>
          <cell r="E1516">
            <v>0</v>
          </cell>
          <cell r="G1516">
            <v>0</v>
          </cell>
          <cell r="I1516">
            <v>0</v>
          </cell>
          <cell r="K1516">
            <v>0</v>
          </cell>
          <cell r="M1516">
            <v>0</v>
          </cell>
          <cell r="O1516">
            <v>0</v>
          </cell>
        </row>
        <row r="1518">
          <cell r="A1518" t="str">
            <v xml:space="preserve">  INTERCHANGE RETAINED FOR LOAD</v>
          </cell>
        </row>
        <row r="1520">
          <cell r="A1520" t="str">
            <v xml:space="preserve">    Retained Interchange (GWH)</v>
          </cell>
          <cell r="C1520">
            <v>0</v>
          </cell>
          <cell r="E1520">
            <v>0</v>
          </cell>
          <cell r="G1520">
            <v>0</v>
          </cell>
          <cell r="I1520">
            <v>0</v>
          </cell>
          <cell r="K1520">
            <v>0</v>
          </cell>
          <cell r="M1520">
            <v>0</v>
          </cell>
          <cell r="O1520">
            <v>0</v>
          </cell>
        </row>
        <row r="1521">
          <cell r="A1521" t="str">
            <v xml:space="preserve">    Billing Rate (Mills/KWH)</v>
          </cell>
          <cell r="C1521">
            <v>0</v>
          </cell>
          <cell r="E1521">
            <v>0</v>
          </cell>
          <cell r="G1521">
            <v>0</v>
          </cell>
          <cell r="I1521">
            <v>0</v>
          </cell>
          <cell r="K1521">
            <v>0</v>
          </cell>
          <cell r="M1521">
            <v>0</v>
          </cell>
          <cell r="O1521">
            <v>0</v>
          </cell>
        </row>
        <row r="1522">
          <cell r="A1522" t="str">
            <v xml:space="preserve">    Cost ($1000)</v>
          </cell>
          <cell r="C1522">
            <v>0</v>
          </cell>
          <cell r="E1522">
            <v>0</v>
          </cell>
          <cell r="G1522">
            <v>0</v>
          </cell>
          <cell r="I1522">
            <v>0</v>
          </cell>
          <cell r="K1522">
            <v>0</v>
          </cell>
          <cell r="M1522">
            <v>0</v>
          </cell>
          <cell r="O1522">
            <v>0</v>
          </cell>
        </row>
        <row r="1524">
          <cell r="A1524" t="str">
            <v xml:space="preserve">  OTHER PURCHASES FOR LOAD</v>
          </cell>
        </row>
        <row r="1526">
          <cell r="A1526" t="str">
            <v xml:space="preserve">    Other Purchases (GWH)</v>
          </cell>
          <cell r="C1526">
            <v>7660</v>
          </cell>
          <cell r="E1526">
            <v>9769.1</v>
          </cell>
          <cell r="G1526">
            <v>12859.4</v>
          </cell>
          <cell r="I1526">
            <v>7328.7</v>
          </cell>
          <cell r="K1526">
            <v>17429.099999999999</v>
          </cell>
          <cell r="M1526">
            <v>30288.5</v>
          </cell>
          <cell r="O1526">
            <v>37617.199999999997</v>
          </cell>
        </row>
        <row r="1527">
          <cell r="A1527" t="str">
            <v xml:space="preserve">    Billing Rate (Mills/KWH)</v>
          </cell>
          <cell r="C1527">
            <v>28.953832620289237</v>
          </cell>
          <cell r="E1527">
            <v>32.471802855944723</v>
          </cell>
          <cell r="G1527">
            <v>55.705954936953212</v>
          </cell>
          <cell r="I1527">
            <v>26.153069430811037</v>
          </cell>
          <cell r="K1527">
            <v>30.925672994126217</v>
          </cell>
          <cell r="M1527">
            <v>41.446483125389719</v>
          </cell>
          <cell r="O1527">
            <v>38.466972664368541</v>
          </cell>
        </row>
        <row r="1528">
          <cell r="A1528" t="str">
            <v xml:space="preserve">    Cost ($1000)</v>
          </cell>
          <cell r="C1528">
            <v>221786.35790036939</v>
          </cell>
          <cell r="E1528">
            <v>317220.28931248141</v>
          </cell>
          <cell r="G1528">
            <v>716345.15697196207</v>
          </cell>
          <cell r="I1528">
            <v>191667.99996373791</v>
          </cell>
          <cell r="K1528">
            <v>539006.64721285086</v>
          </cell>
          <cell r="M1528">
            <v>1255351.8041848131</v>
          </cell>
          <cell r="O1528">
            <v>1447019.8041485511</v>
          </cell>
        </row>
        <row r="1530">
          <cell r="A1530" t="str">
            <v xml:space="preserve">  NON-UTILITY GENERATION FOR LOAD</v>
          </cell>
        </row>
        <row r="1532">
          <cell r="A1532" t="str">
            <v xml:space="preserve">    Quantity (GWH)</v>
          </cell>
          <cell r="C1532">
            <v>646.20000000000005</v>
          </cell>
          <cell r="E1532">
            <v>639.4</v>
          </cell>
          <cell r="G1532">
            <v>597.59999999999991</v>
          </cell>
          <cell r="I1532">
            <v>654.09999999999991</v>
          </cell>
          <cell r="K1532">
            <v>1285.5999999999999</v>
          </cell>
          <cell r="M1532">
            <v>1883.1999999999998</v>
          </cell>
          <cell r="O1532">
            <v>2537.2999999999997</v>
          </cell>
        </row>
        <row r="1533">
          <cell r="A1533" t="str">
            <v xml:space="preserve">    Cost Rate (Mills/KWH)</v>
          </cell>
          <cell r="C1533">
            <v>65.199999899102451</v>
          </cell>
          <cell r="E1533">
            <v>65.199999898029418</v>
          </cell>
          <cell r="G1533">
            <v>65.199999890896933</v>
          </cell>
          <cell r="I1533">
            <v>65.19999990032106</v>
          </cell>
          <cell r="K1533">
            <v>65.19999994928439</v>
          </cell>
          <cell r="M1533">
            <v>65.199999965378083</v>
          </cell>
          <cell r="O1533">
            <v>65.19999997430341</v>
          </cell>
        </row>
        <row r="1534">
          <cell r="A1534" t="str">
            <v xml:space="preserve">    Cost ($1000)</v>
          </cell>
          <cell r="C1534">
            <v>42132.240000000005</v>
          </cell>
          <cell r="E1534">
            <v>41688.880000000005</v>
          </cell>
          <cell r="G1534">
            <v>38963.520000000004</v>
          </cell>
          <cell r="I1534">
            <v>42647.32</v>
          </cell>
          <cell r="K1534">
            <v>83821.12000000001</v>
          </cell>
          <cell r="M1534">
            <v>122784.64000000001</v>
          </cell>
          <cell r="O1534">
            <v>165431.96000000002</v>
          </cell>
        </row>
        <row r="1536">
          <cell r="A1536" t="str">
            <v xml:space="preserve">  PASNY AND BORDERLINES</v>
          </cell>
        </row>
        <row r="1538">
          <cell r="A1538" t="str">
            <v xml:space="preserve">    Quantity (GWH)</v>
          </cell>
          <cell r="C1538">
            <v>7.5</v>
          </cell>
          <cell r="E1538">
            <v>7.5</v>
          </cell>
          <cell r="G1538">
            <v>7.5</v>
          </cell>
          <cell r="I1538">
            <v>7.5</v>
          </cell>
          <cell r="K1538">
            <v>15</v>
          </cell>
          <cell r="M1538">
            <v>22.5</v>
          </cell>
          <cell r="O1538">
            <v>30</v>
          </cell>
        </row>
        <row r="1539">
          <cell r="A1539" t="str">
            <v xml:space="preserve">    Cost Rate (Mills/KWH)</v>
          </cell>
          <cell r="C1539">
            <v>23.359996885333747</v>
          </cell>
          <cell r="E1539">
            <v>23.359996885333747</v>
          </cell>
          <cell r="G1539">
            <v>23.359996885333747</v>
          </cell>
          <cell r="I1539">
            <v>23.359996885333747</v>
          </cell>
          <cell r="K1539">
            <v>23.359998442666772</v>
          </cell>
          <cell r="M1539">
            <v>23.359998961777819</v>
          </cell>
          <cell r="O1539">
            <v>23.359999221333357</v>
          </cell>
        </row>
        <row r="1540">
          <cell r="A1540" t="str">
            <v xml:space="preserve">    Cost ($1000)</v>
          </cell>
          <cell r="C1540">
            <v>175.2</v>
          </cell>
          <cell r="E1540">
            <v>175.2</v>
          </cell>
          <cell r="G1540">
            <v>175.2</v>
          </cell>
          <cell r="I1540">
            <v>175.2</v>
          </cell>
          <cell r="K1540">
            <v>350.4</v>
          </cell>
          <cell r="M1540">
            <v>525.59999999999991</v>
          </cell>
          <cell r="O1540">
            <v>700.8</v>
          </cell>
        </row>
        <row r="1542">
          <cell r="A1542" t="str">
            <v xml:space="preserve">  PP&amp;L SHARE OF EHV CHARGES (Page 14)</v>
          </cell>
          <cell r="C1542">
            <v>4775.9984133203134</v>
          </cell>
          <cell r="E1542">
            <v>6041.4228745688115</v>
          </cell>
          <cell r="G1542">
            <v>7895.6440306915938</v>
          </cell>
          <cell r="I1542">
            <v>4590.6740825166116</v>
          </cell>
          <cell r="K1542">
            <v>10817.421287889125</v>
          </cell>
          <cell r="M1542">
            <v>18713.065318580717</v>
          </cell>
          <cell r="O1542">
            <v>23303.739401097329</v>
          </cell>
        </row>
        <row r="1544">
          <cell r="A1544" t="str">
            <v xml:space="preserve">  TOTAL COST TO SUPPLY SYSTEM OUTPUT (INC UGI)</v>
          </cell>
        </row>
        <row r="1545">
          <cell r="A1545" t="str">
            <v xml:space="preserve">    Total To Supply System Output</v>
          </cell>
          <cell r="C1545" t="e">
            <v>#REF!</v>
          </cell>
          <cell r="E1545" t="e">
            <v>#REF!</v>
          </cell>
          <cell r="G1545" t="e">
            <v>#REF!</v>
          </cell>
          <cell r="I1545" t="e">
            <v>#REF!</v>
          </cell>
          <cell r="K1545" t="e">
            <v>#REF!</v>
          </cell>
          <cell r="M1545" t="e">
            <v>#REF!</v>
          </cell>
          <cell r="O1545" t="e">
            <v>#REF!</v>
          </cell>
        </row>
        <row r="1546">
          <cell r="A1546" t="str">
            <v xml:space="preserve">    System Output (inc UGI)</v>
          </cell>
          <cell r="C1546">
            <v>7406.3</v>
          </cell>
          <cell r="E1546">
            <v>6118.7</v>
          </cell>
          <cell r="G1546">
            <v>6633.7999999999993</v>
          </cell>
          <cell r="I1546">
            <v>6920.7999999999993</v>
          </cell>
          <cell r="K1546">
            <v>13525</v>
          </cell>
          <cell r="M1546">
            <v>20158.8</v>
          </cell>
          <cell r="O1546">
            <v>27079.599999999999</v>
          </cell>
        </row>
        <row r="1547">
          <cell r="A1547" t="str">
            <v xml:space="preserve">    Cost Rate (Mills/KWH)</v>
          </cell>
          <cell r="C1547">
            <v>15</v>
          </cell>
          <cell r="E1547">
            <v>15.78</v>
          </cell>
          <cell r="G1547">
            <v>14.79</v>
          </cell>
          <cell r="I1547">
            <v>13.44</v>
          </cell>
          <cell r="K1547">
            <v>15.35</v>
          </cell>
          <cell r="M1547">
            <v>15.17</v>
          </cell>
          <cell r="O1547">
            <v>14.73</v>
          </cell>
        </row>
        <row r="1548">
          <cell r="A1548" t="str">
            <v xml:space="preserve">    Cost ($1000)</v>
          </cell>
          <cell r="C1548">
            <v>111104.92999768967</v>
          </cell>
          <cell r="E1548">
            <v>96529.035691050231</v>
          </cell>
          <cell r="G1548">
            <v>98140.232476653633</v>
          </cell>
          <cell r="I1548">
            <v>93017.078322254514</v>
          </cell>
          <cell r="K1548">
            <v>207633.9656887399</v>
          </cell>
          <cell r="M1548">
            <v>305774.19816539355</v>
          </cell>
          <cell r="O1548">
            <v>398791.27648764808</v>
          </cell>
        </row>
        <row r="1550">
          <cell r="A1550" t="str">
            <v>COST FOR PPUC CUST. ($1000)</v>
          </cell>
          <cell r="B1550">
            <v>1</v>
          </cell>
          <cell r="C1550">
            <v>111104.9</v>
          </cell>
          <cell r="E1550">
            <v>96528.9</v>
          </cell>
          <cell r="G1550">
            <v>98140.2</v>
          </cell>
          <cell r="I1550">
            <v>93017.099999999991</v>
          </cell>
          <cell r="K1550">
            <v>207633.8</v>
          </cell>
          <cell r="M1550">
            <v>305774</v>
          </cell>
          <cell r="O1550">
            <v>398791.1</v>
          </cell>
        </row>
        <row r="1551">
          <cell r="A1551" t="str">
            <v xml:space="preserve">    ECR Cost Check ($1000)</v>
          </cell>
          <cell r="C1551">
            <v>117377.2</v>
          </cell>
          <cell r="E1551">
            <v>107032.6</v>
          </cell>
          <cell r="G1551">
            <v>116972.9</v>
          </cell>
          <cell r="I1551">
            <v>98387</v>
          </cell>
          <cell r="K1551">
            <v>224409.8</v>
          </cell>
          <cell r="M1551">
            <v>341382.69999999995</v>
          </cell>
          <cell r="O1551">
            <v>439769.69999999995</v>
          </cell>
        </row>
        <row r="1552">
          <cell r="F1552" t="str">
            <v xml:space="preserve">                            RECONCILIATION OF</v>
          </cell>
        </row>
        <row r="1553">
          <cell r="F1553" t="str">
            <v>ENERGY COST RECOVERED THROUGH ECR</v>
          </cell>
          <cell r="L1553" t="str">
            <v>CASE:2001 FORECAST</v>
          </cell>
          <cell r="O1553" t="str">
            <v xml:space="preserve">      10-R</v>
          </cell>
        </row>
        <row r="1554">
          <cell r="C1554" t="str">
            <v xml:space="preserve">                </v>
          </cell>
          <cell r="F1554" t="str">
            <v xml:space="preserve">                                    (Thousands of Dollars)</v>
          </cell>
          <cell r="L1554">
            <v>36851</v>
          </cell>
        </row>
        <row r="1557">
          <cell r="C1557" t="str">
            <v>JANUARY</v>
          </cell>
          <cell r="D1557" t="str">
            <v>FEBRUARY</v>
          </cell>
          <cell r="E1557" t="str">
            <v>MARCH</v>
          </cell>
          <cell r="F1557" t="str">
            <v>APRIL</v>
          </cell>
          <cell r="G1557" t="str">
            <v>MAY</v>
          </cell>
          <cell r="H1557" t="str">
            <v>JUNE</v>
          </cell>
          <cell r="I1557" t="str">
            <v>JULY</v>
          </cell>
          <cell r="J1557" t="str">
            <v>AUGUST</v>
          </cell>
          <cell r="K1557" t="str">
            <v>SEPTEMBER</v>
          </cell>
          <cell r="L1557" t="str">
            <v>OCTOBER</v>
          </cell>
          <cell r="M1557" t="str">
            <v>NOVEMBER</v>
          </cell>
          <cell r="N1557" t="str">
            <v>DECEMBER</v>
          </cell>
          <cell r="O1557" t="str">
            <v>TOTAL</v>
          </cell>
        </row>
        <row r="1558">
          <cell r="A1558" t="str">
            <v xml:space="preserve">          (1) COST OF</v>
          </cell>
        </row>
        <row r="1559">
          <cell r="A1559" t="str">
            <v>GENERATION AND PURCHASES FOR LOAD</v>
          </cell>
        </row>
        <row r="1560">
          <cell r="A1560" t="str">
            <v>(Cost to Supply System Output-Page 16)</v>
          </cell>
          <cell r="C1560">
            <v>37413.236370958999</v>
          </cell>
          <cell r="D1560">
            <v>36939.086065993448</v>
          </cell>
          <cell r="E1560">
            <v>36752.60756073724</v>
          </cell>
          <cell r="F1560">
            <v>32905.549747841636</v>
          </cell>
          <cell r="G1560">
            <v>30749.337183237018</v>
          </cell>
          <cell r="H1560">
            <v>32874.148759971577</v>
          </cell>
          <cell r="I1560">
            <v>36250.708350988891</v>
          </cell>
          <cell r="J1560">
            <v>33958.520197341219</v>
          </cell>
          <cell r="K1560">
            <v>27931.00392832352</v>
          </cell>
          <cell r="L1560">
            <v>27111.776745307216</v>
          </cell>
          <cell r="M1560">
            <v>29479.08092103331</v>
          </cell>
          <cell r="N1560">
            <v>36426.220655913989</v>
          </cell>
          <cell r="O1560">
            <v>398791.1</v>
          </cell>
        </row>
        <row r="1563">
          <cell r="A1563" t="str">
            <v xml:space="preserve">   (2) PJM INTERCHANGE SAVINGS</v>
          </cell>
        </row>
        <row r="1564">
          <cell r="A1564" t="str">
            <v>(Interchange Savings - Page 15)</v>
          </cell>
          <cell r="C1564">
            <v>11496.3</v>
          </cell>
          <cell r="D1564">
            <v>10772.699999999999</v>
          </cell>
          <cell r="E1564">
            <v>3752.0999999999995</v>
          </cell>
          <cell r="F1564">
            <v>4.4000000000000004</v>
          </cell>
          <cell r="G1564">
            <v>5959.1</v>
          </cell>
          <cell r="H1564">
            <v>26101.5</v>
          </cell>
          <cell r="I1564">
            <v>42878.100000000006</v>
          </cell>
          <cell r="J1564">
            <v>41807.599999999991</v>
          </cell>
          <cell r="K1564">
            <v>15203.800000000001</v>
          </cell>
          <cell r="L1564">
            <v>8109.7999999999993</v>
          </cell>
          <cell r="M1564">
            <v>5545.7000000000007</v>
          </cell>
          <cell r="N1564">
            <v>7274</v>
          </cell>
          <cell r="O1564">
            <v>178905.09999999998</v>
          </cell>
        </row>
        <row r="1567">
          <cell r="A1567" t="str">
            <v xml:space="preserve">    (3) 2-PARTY SAVINGS</v>
          </cell>
        </row>
        <row r="1568">
          <cell r="A1568" t="str">
            <v>(Total Savings for Customers - Pge 14)</v>
          </cell>
          <cell r="C1568">
            <v>0</v>
          </cell>
          <cell r="D1568">
            <v>0</v>
          </cell>
          <cell r="E1568">
            <v>0</v>
          </cell>
          <cell r="F1568">
            <v>0</v>
          </cell>
          <cell r="G1568">
            <v>0</v>
          </cell>
          <cell r="H1568">
            <v>0</v>
          </cell>
          <cell r="I1568">
            <v>0</v>
          </cell>
          <cell r="J1568">
            <v>0</v>
          </cell>
          <cell r="K1568">
            <v>0</v>
          </cell>
          <cell r="L1568">
            <v>0</v>
          </cell>
          <cell r="M1568">
            <v>0</v>
          </cell>
          <cell r="N1568">
            <v>0</v>
          </cell>
          <cell r="O1568">
            <v>0</v>
          </cell>
        </row>
        <row r="1570">
          <cell r="C1570" t="str">
            <v xml:space="preserve"> =========</v>
          </cell>
          <cell r="D1570" t="str">
            <v xml:space="preserve"> =========</v>
          </cell>
          <cell r="E1570" t="str">
            <v xml:space="preserve"> =========</v>
          </cell>
          <cell r="F1570" t="str">
            <v xml:space="preserve"> =========</v>
          </cell>
          <cell r="G1570" t="str">
            <v xml:space="preserve"> =========</v>
          </cell>
          <cell r="H1570" t="str">
            <v xml:space="preserve"> =========</v>
          </cell>
          <cell r="I1570" t="str">
            <v xml:space="preserve"> =========</v>
          </cell>
          <cell r="J1570" t="str">
            <v xml:space="preserve"> =========</v>
          </cell>
          <cell r="K1570" t="str">
            <v xml:space="preserve"> =========</v>
          </cell>
          <cell r="L1570" t="str">
            <v xml:space="preserve"> =========</v>
          </cell>
          <cell r="M1570" t="str">
            <v xml:space="preserve"> =========</v>
          </cell>
          <cell r="N1570" t="str">
            <v xml:space="preserve"> =========</v>
          </cell>
          <cell r="O1570" t="str">
            <v xml:space="preserve"> ==========</v>
          </cell>
        </row>
        <row r="1572">
          <cell r="A1572" t="str">
            <v>ENERGY COST APPLICABLE TO ECR</v>
          </cell>
          <cell r="C1572">
            <v>25916.936370959</v>
          </cell>
          <cell r="D1572">
            <v>26166.386065993451</v>
          </cell>
          <cell r="E1572">
            <v>33000.507560737242</v>
          </cell>
          <cell r="F1572">
            <v>32901.149747841635</v>
          </cell>
          <cell r="G1572">
            <v>24790.237183237019</v>
          </cell>
          <cell r="H1572">
            <v>6772.6487599715765</v>
          </cell>
          <cell r="I1572">
            <v>-6627.3916490111151</v>
          </cell>
          <cell r="J1572">
            <v>-7849.0798026587727</v>
          </cell>
          <cell r="K1572">
            <v>12727.203928323519</v>
          </cell>
          <cell r="L1572">
            <v>19001.976745307216</v>
          </cell>
          <cell r="M1572">
            <v>23933.380921033309</v>
          </cell>
          <cell r="N1572">
            <v>29152.220655913989</v>
          </cell>
          <cell r="O1572">
            <v>219886.00000000003</v>
          </cell>
        </row>
        <row r="1573">
          <cell r="A1573" t="str">
            <v xml:space="preserve">        (1)-(2)-(3)</v>
          </cell>
        </row>
        <row r="1575">
          <cell r="A1575" t="str">
            <v>------------------------------</v>
          </cell>
          <cell r="B1575" t="str">
            <v>------------------------------</v>
          </cell>
          <cell r="C1575" t="str">
            <v>------------------------------</v>
          </cell>
          <cell r="D1575" t="str">
            <v>------------------------------</v>
          </cell>
          <cell r="E1575" t="str">
            <v>------------------------------</v>
          </cell>
          <cell r="F1575" t="str">
            <v>------------------------------</v>
          </cell>
          <cell r="G1575" t="str">
            <v>------------------------------</v>
          </cell>
          <cell r="H1575" t="str">
            <v>------------------------------</v>
          </cell>
          <cell r="I1575" t="str">
            <v>------------------------------</v>
          </cell>
          <cell r="J1575" t="str">
            <v>------------------------------</v>
          </cell>
          <cell r="K1575" t="str">
            <v>------------------------------</v>
          </cell>
          <cell r="L1575" t="str">
            <v>------------------------------</v>
          </cell>
          <cell r="M1575" t="str">
            <v>------------------------------</v>
          </cell>
          <cell r="N1575" t="str">
            <v>------------------------------</v>
          </cell>
          <cell r="O1575" t="str">
            <v>-----------</v>
          </cell>
        </row>
        <row r="1577">
          <cell r="A1577" t="str">
            <v>ENERGY COST APPLICABLE TO ECR</v>
          </cell>
          <cell r="C1577">
            <v>28269.100854707976</v>
          </cell>
          <cell r="D1577">
            <v>28323.378132738319</v>
          </cell>
          <cell r="E1577">
            <v>34763.622321873991</v>
          </cell>
          <cell r="F1577">
            <v>33627.576922333974</v>
          </cell>
          <cell r="G1577">
            <v>28219.676244584785</v>
          </cell>
          <cell r="H1577">
            <v>13120.338083650049</v>
          </cell>
          <cell r="I1577">
            <v>439.15625209216751</v>
          </cell>
          <cell r="J1577">
            <v>-834.83136105593348</v>
          </cell>
          <cell r="K1577">
            <v>17479.00177965542</v>
          </cell>
          <cell r="L1577">
            <v>20596.549602539591</v>
          </cell>
          <cell r="M1577">
            <v>25517.945273212623</v>
          </cell>
          <cell r="N1577">
            <v>31343.123005764373</v>
          </cell>
          <cell r="O1577">
            <v>260864.60000000003</v>
          </cell>
        </row>
        <row r="1579">
          <cell r="B1579">
            <v>312.84699999999998</v>
          </cell>
          <cell r="C1579">
            <v>281.935</v>
          </cell>
          <cell r="D1579">
            <v>312.84699999999998</v>
          </cell>
          <cell r="E1579">
            <v>302.577</v>
          </cell>
          <cell r="F1579">
            <v>312.84699999999998</v>
          </cell>
          <cell r="G1579">
            <v>302.577</v>
          </cell>
          <cell r="H1579">
            <v>312.34699999999998</v>
          </cell>
          <cell r="I1579">
            <v>312.34699999999998</v>
          </cell>
          <cell r="J1579">
            <v>302.577</v>
          </cell>
          <cell r="K1579">
            <v>312.71899999999999</v>
          </cell>
          <cell r="L1579">
            <v>302.577</v>
          </cell>
          <cell r="M1579">
            <v>312.34699999999998</v>
          </cell>
        </row>
        <row r="1584">
          <cell r="A1584" t="str">
            <v>PROMOD INPUT DATA</v>
          </cell>
        </row>
        <row r="1586">
          <cell r="A1586" t="str">
            <v>SET CURSOR ON B2245 TO IMPORT</v>
          </cell>
          <cell r="B1586" t="str">
            <v xml:space="preserve">    \/   EXTRACT.PRN FILE AS NUMBERS</v>
          </cell>
        </row>
        <row r="1587">
          <cell r="A1587" t="str">
            <v>SAFEGEN1</v>
          </cell>
          <cell r="B1587">
            <v>1</v>
          </cell>
          <cell r="C1587">
            <v>31.4</v>
          </cell>
          <cell r="D1587">
            <v>32.700000000000003</v>
          </cell>
          <cell r="E1587">
            <v>57.5</v>
          </cell>
          <cell r="F1587">
            <v>56.9</v>
          </cell>
          <cell r="G1587">
            <v>41.8</v>
          </cell>
          <cell r="H1587">
            <v>23.5</v>
          </cell>
          <cell r="I1587">
            <v>15.6</v>
          </cell>
          <cell r="J1587">
            <v>11.2</v>
          </cell>
          <cell r="K1587">
            <v>10.3</v>
          </cell>
          <cell r="L1587">
            <v>15.8</v>
          </cell>
          <cell r="M1587">
            <v>25.4</v>
          </cell>
          <cell r="N1587">
            <v>33.200000000000003</v>
          </cell>
          <cell r="O1587" t="str">
            <v xml:space="preserve"> </v>
          </cell>
        </row>
        <row r="1588">
          <cell r="A1588" t="str">
            <v>NUGS</v>
          </cell>
          <cell r="B1588">
            <v>1</v>
          </cell>
          <cell r="C1588">
            <v>205.79067441015079</v>
          </cell>
          <cell r="D1588">
            <v>229.25095800973722</v>
          </cell>
          <cell r="E1588">
            <v>211.05760615924689</v>
          </cell>
          <cell r="F1588">
            <v>204.27769531000646</v>
          </cell>
          <cell r="G1588">
            <v>201.49096692499666</v>
          </cell>
          <cell r="H1588">
            <v>233.60819523653024</v>
          </cell>
          <cell r="I1588">
            <v>211.06774137713001</v>
          </cell>
          <cell r="J1588">
            <v>200.21554620168638</v>
          </cell>
          <cell r="K1588">
            <v>186.33708909955499</v>
          </cell>
          <cell r="L1588">
            <v>201.67597120228893</v>
          </cell>
          <cell r="M1588">
            <v>213.17303883425851</v>
          </cell>
          <cell r="N1588">
            <v>239.24151723441292</v>
          </cell>
        </row>
        <row r="1589">
          <cell r="A1589" t="str">
            <v>INTCHPCH1</v>
          </cell>
          <cell r="B1589">
            <v>1</v>
          </cell>
          <cell r="C1589">
            <v>0</v>
          </cell>
          <cell r="D1589">
            <v>0</v>
          </cell>
          <cell r="E1589">
            <v>0</v>
          </cell>
          <cell r="F1589">
            <v>0</v>
          </cell>
          <cell r="G1589">
            <v>0</v>
          </cell>
          <cell r="H1589">
            <v>0</v>
          </cell>
          <cell r="I1589">
            <v>0</v>
          </cell>
          <cell r="J1589">
            <v>0</v>
          </cell>
          <cell r="K1589">
            <v>0</v>
          </cell>
          <cell r="L1589">
            <v>0</v>
          </cell>
          <cell r="M1589">
            <v>0</v>
          </cell>
          <cell r="N1589">
            <v>0</v>
          </cell>
        </row>
        <row r="1590">
          <cell r="A1590" t="str">
            <v xml:space="preserve">BIONPK1 </v>
          </cell>
          <cell r="B1590">
            <v>1</v>
          </cell>
          <cell r="C1590">
            <v>8.6669999999999998</v>
          </cell>
          <cell r="D1590">
            <v>2.802</v>
          </cell>
          <cell r="E1590">
            <v>8.5090000000000003</v>
          </cell>
          <cell r="F1590">
            <v>4.0119999999999996</v>
          </cell>
          <cell r="G1590">
            <v>16.027999999999999</v>
          </cell>
          <cell r="H1590">
            <v>15.278</v>
          </cell>
          <cell r="I1590">
            <v>11.694000000000001</v>
          </cell>
          <cell r="J1590">
            <v>8.9220000000000006</v>
          </cell>
          <cell r="K1590">
            <v>7.7370000000000001</v>
          </cell>
          <cell r="L1590">
            <v>1.68</v>
          </cell>
          <cell r="M1590">
            <v>10.561999999999999</v>
          </cell>
          <cell r="N1590">
            <v>11.305999999999999</v>
          </cell>
        </row>
        <row r="1591">
          <cell r="A1591" t="str">
            <v>BIONPK2</v>
          </cell>
          <cell r="B1591">
            <v>2</v>
          </cell>
          <cell r="C1591">
            <v>9.2859999999999996</v>
          </cell>
          <cell r="D1591">
            <v>3.0579999999999998</v>
          </cell>
          <cell r="E1591">
            <v>9.4510000000000005</v>
          </cell>
          <cell r="F1591">
            <v>4.6689999999999996</v>
          </cell>
          <cell r="G1591">
            <v>18.123000000000001</v>
          </cell>
          <cell r="H1591">
            <v>17.440999999999999</v>
          </cell>
          <cell r="I1591">
            <v>13.22</v>
          </cell>
          <cell r="J1591">
            <v>10.218999999999999</v>
          </cell>
          <cell r="K1591">
            <v>2.9079999999999999</v>
          </cell>
          <cell r="L1591">
            <v>0.47399999999999998</v>
          </cell>
          <cell r="M1591">
            <v>14.994</v>
          </cell>
          <cell r="N1591">
            <v>10.212999999999999</v>
          </cell>
        </row>
        <row r="1592">
          <cell r="A1592" t="str">
            <v>BIONPK3</v>
          </cell>
          <cell r="B1592">
            <v>3</v>
          </cell>
          <cell r="C1592">
            <v>12.166</v>
          </cell>
          <cell r="D1592">
            <v>3.8620000000000001</v>
          </cell>
          <cell r="E1592">
            <v>11.82</v>
          </cell>
          <cell r="F1592">
            <v>5.5650000000000004</v>
          </cell>
          <cell r="G1592">
            <v>39.008000000000003</v>
          </cell>
          <cell r="H1592">
            <v>40.231999999999999</v>
          </cell>
          <cell r="I1592">
            <v>30.523</v>
          </cell>
          <cell r="J1592">
            <v>21.643999999999998</v>
          </cell>
          <cell r="K1592">
            <v>17.956</v>
          </cell>
          <cell r="L1592">
            <v>1.8879999999999999</v>
          </cell>
          <cell r="M1592">
            <v>20.823</v>
          </cell>
          <cell r="N1592">
            <v>15.512</v>
          </cell>
        </row>
        <row r="1593">
          <cell r="A1593" t="str">
            <v>MTONPK1</v>
          </cell>
          <cell r="B1593">
            <v>1</v>
          </cell>
          <cell r="C1593">
            <v>4.9290000000000003</v>
          </cell>
          <cell r="D1593">
            <v>1.575</v>
          </cell>
          <cell r="E1593">
            <v>5.9509999999999996</v>
          </cell>
          <cell r="F1593">
            <v>5.8209999999999997</v>
          </cell>
          <cell r="G1593">
            <v>19.698</v>
          </cell>
          <cell r="H1593">
            <v>9.3420000000000005</v>
          </cell>
          <cell r="I1593">
            <v>7.2460000000000004</v>
          </cell>
          <cell r="J1593">
            <v>3.681</v>
          </cell>
          <cell r="K1593">
            <v>1.996</v>
          </cell>
          <cell r="L1593">
            <v>1.3049999999999999</v>
          </cell>
          <cell r="M1593">
            <v>13.988</v>
          </cell>
          <cell r="N1593">
            <v>10.544</v>
          </cell>
        </row>
        <row r="1594">
          <cell r="A1594" t="str">
            <v>MTONPK2</v>
          </cell>
          <cell r="B1594">
            <v>2</v>
          </cell>
          <cell r="C1594">
            <v>4.4749999999999996</v>
          </cell>
          <cell r="D1594">
            <v>1.4039999999999999</v>
          </cell>
          <cell r="E1594">
            <v>4.2889999999999997</v>
          </cell>
          <cell r="F1594">
            <v>4.8979999999999997</v>
          </cell>
          <cell r="G1594">
            <v>16.553000000000001</v>
          </cell>
          <cell r="H1594">
            <v>8.4359999999999999</v>
          </cell>
          <cell r="I1594">
            <v>6.4329999999999998</v>
          </cell>
          <cell r="J1594">
            <v>3.8530000000000002</v>
          </cell>
          <cell r="K1594">
            <v>4.7169999999999996</v>
          </cell>
          <cell r="L1594">
            <v>1.093</v>
          </cell>
          <cell r="M1594">
            <v>11.978999999999999</v>
          </cell>
          <cell r="N1594">
            <v>8.952</v>
          </cell>
        </row>
        <row r="1595">
          <cell r="A1595" t="str">
            <v>SBYONPK1</v>
          </cell>
          <cell r="B1595">
            <v>1</v>
          </cell>
          <cell r="C1595">
            <v>0</v>
          </cell>
          <cell r="D1595">
            <v>0</v>
          </cell>
          <cell r="E1595">
            <v>0</v>
          </cell>
          <cell r="F1595">
            <v>0</v>
          </cell>
          <cell r="G1595">
            <v>0</v>
          </cell>
          <cell r="H1595">
            <v>0</v>
          </cell>
          <cell r="I1595">
            <v>0</v>
          </cell>
          <cell r="J1595">
            <v>0</v>
          </cell>
          <cell r="K1595">
            <v>0</v>
          </cell>
          <cell r="L1595">
            <v>0</v>
          </cell>
          <cell r="M1595">
            <v>0</v>
          </cell>
          <cell r="N1595">
            <v>0</v>
          </cell>
        </row>
        <row r="1596">
          <cell r="A1596" t="str">
            <v>SBYONPK3</v>
          </cell>
          <cell r="B1596">
            <v>3</v>
          </cell>
          <cell r="C1596">
            <v>0</v>
          </cell>
          <cell r="D1596">
            <v>0</v>
          </cell>
          <cell r="E1596">
            <v>0</v>
          </cell>
          <cell r="F1596">
            <v>0</v>
          </cell>
          <cell r="G1596">
            <v>0</v>
          </cell>
          <cell r="H1596">
            <v>0</v>
          </cell>
          <cell r="I1596">
            <v>0</v>
          </cell>
          <cell r="J1596">
            <v>0</v>
          </cell>
          <cell r="K1596">
            <v>0</v>
          </cell>
          <cell r="L1596">
            <v>0</v>
          </cell>
          <cell r="M1596">
            <v>0</v>
          </cell>
          <cell r="N1596">
            <v>0</v>
          </cell>
        </row>
        <row r="1597">
          <cell r="A1597" t="str">
            <v>SBYONPK4</v>
          </cell>
          <cell r="B1597">
            <v>4</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HLTONPK1</v>
          </cell>
          <cell r="B1598">
            <v>1</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MNONPK1</v>
          </cell>
          <cell r="B1599">
            <v>1</v>
          </cell>
          <cell r="C1599">
            <v>9.6419999999999995</v>
          </cell>
          <cell r="D1599">
            <v>2.4900000000000002</v>
          </cell>
          <cell r="E1599">
            <v>7.8010000000000002</v>
          </cell>
          <cell r="F1599">
            <v>1.8169999999999999</v>
          </cell>
          <cell r="G1599">
            <v>0</v>
          </cell>
          <cell r="H1599">
            <v>23.093</v>
          </cell>
          <cell r="I1599">
            <v>20.981999999999999</v>
          </cell>
          <cell r="J1599">
            <v>16.422999999999998</v>
          </cell>
          <cell r="K1599">
            <v>12.943</v>
          </cell>
          <cell r="L1599">
            <v>1.885</v>
          </cell>
          <cell r="M1599">
            <v>13.237</v>
          </cell>
          <cell r="N1599">
            <v>10.914999999999999</v>
          </cell>
        </row>
        <row r="1600">
          <cell r="A1600" t="str">
            <v>MNONPK2</v>
          </cell>
          <cell r="B1600">
            <v>2</v>
          </cell>
          <cell r="C1600">
            <v>11.547000000000001</v>
          </cell>
          <cell r="D1600">
            <v>3.5640000000000001</v>
          </cell>
          <cell r="E1600">
            <v>7.64</v>
          </cell>
          <cell r="F1600">
            <v>5.173</v>
          </cell>
          <cell r="G1600">
            <v>23.846</v>
          </cell>
          <cell r="H1600">
            <v>23.527000000000001</v>
          </cell>
          <cell r="I1600">
            <v>18.34</v>
          </cell>
          <cell r="J1600">
            <v>14.051</v>
          </cell>
          <cell r="K1600">
            <v>12.167</v>
          </cell>
          <cell r="L1600">
            <v>1.835</v>
          </cell>
          <cell r="M1600">
            <v>23.100999999999999</v>
          </cell>
          <cell r="N1600">
            <v>14.337</v>
          </cell>
        </row>
        <row r="1601">
          <cell r="A1601" t="str">
            <v>BIOFPK1</v>
          </cell>
          <cell r="B1601">
            <v>1</v>
          </cell>
          <cell r="C1601">
            <v>31.26</v>
          </cell>
          <cell r="D1601">
            <v>13.991</v>
          </cell>
          <cell r="E1601">
            <v>28.28</v>
          </cell>
          <cell r="F1601">
            <v>21.783000000000001</v>
          </cell>
          <cell r="G1601">
            <v>47.738</v>
          </cell>
          <cell r="H1601">
            <v>36.167999999999999</v>
          </cell>
          <cell r="I1601">
            <v>28.815000000000001</v>
          </cell>
          <cell r="J1601">
            <v>29.045000000000002</v>
          </cell>
          <cell r="K1601">
            <v>31.413</v>
          </cell>
          <cell r="L1601">
            <v>21.513000000000002</v>
          </cell>
          <cell r="M1601">
            <v>30.908999999999999</v>
          </cell>
          <cell r="N1601">
            <v>37.366</v>
          </cell>
        </row>
        <row r="1602">
          <cell r="A1602" t="str">
            <v>BIOFPK2</v>
          </cell>
          <cell r="B1602">
            <v>2</v>
          </cell>
          <cell r="C1602">
            <v>33.999000000000002</v>
          </cell>
          <cell r="D1602">
            <v>15.188000000000001</v>
          </cell>
          <cell r="E1602">
            <v>31.716000000000001</v>
          </cell>
          <cell r="F1602">
            <v>25.071999999999999</v>
          </cell>
          <cell r="G1602">
            <v>56.735999999999997</v>
          </cell>
          <cell r="H1602">
            <v>43.73</v>
          </cell>
          <cell r="I1602">
            <v>34.070999999999998</v>
          </cell>
          <cell r="J1602">
            <v>33.807000000000002</v>
          </cell>
          <cell r="K1602">
            <v>11.776</v>
          </cell>
          <cell r="L1602">
            <v>3.9630000000000001</v>
          </cell>
          <cell r="M1602">
            <v>47.917999999999999</v>
          </cell>
          <cell r="N1602">
            <v>38.584000000000003</v>
          </cell>
        </row>
        <row r="1603">
          <cell r="A1603" t="str">
            <v>BIOFPK3</v>
          </cell>
          <cell r="B1603">
            <v>3</v>
          </cell>
          <cell r="C1603">
            <v>44.281999999999996</v>
          </cell>
          <cell r="D1603">
            <v>19.785</v>
          </cell>
          <cell r="E1603">
            <v>40.067999999999998</v>
          </cell>
          <cell r="F1603">
            <v>30.841999999999999</v>
          </cell>
          <cell r="G1603">
            <v>120.349</v>
          </cell>
          <cell r="H1603">
            <v>96.266000000000005</v>
          </cell>
          <cell r="I1603">
            <v>76.161000000000001</v>
          </cell>
          <cell r="J1603">
            <v>71.361999999999995</v>
          </cell>
          <cell r="K1603">
            <v>77.364000000000004</v>
          </cell>
          <cell r="L1603">
            <v>24.594999999999999</v>
          </cell>
          <cell r="M1603">
            <v>61.292999999999999</v>
          </cell>
          <cell r="N1603">
            <v>52.881999999999998</v>
          </cell>
        </row>
        <row r="1604">
          <cell r="A1604" t="str">
            <v>MTOFPK1</v>
          </cell>
          <cell r="B1604">
            <v>1</v>
          </cell>
          <cell r="C1604">
            <v>28.454000000000001</v>
          </cell>
          <cell r="D1604">
            <v>8.0459999999999994</v>
          </cell>
          <cell r="E1604">
            <v>27.193999999999999</v>
          </cell>
          <cell r="F1604">
            <v>29.951000000000001</v>
          </cell>
          <cell r="G1604">
            <v>47.765999999999998</v>
          </cell>
          <cell r="H1604">
            <v>33.805999999999997</v>
          </cell>
          <cell r="I1604">
            <v>37.198999999999998</v>
          </cell>
          <cell r="J1604">
            <v>20.556000000000001</v>
          </cell>
          <cell r="K1604">
            <v>9.1739999999999995</v>
          </cell>
          <cell r="L1604">
            <v>16.692</v>
          </cell>
          <cell r="M1604">
            <v>36.384</v>
          </cell>
          <cell r="N1604">
            <v>25.234999999999999</v>
          </cell>
        </row>
        <row r="1605">
          <cell r="A1605" t="str">
            <v>MTOFPK2</v>
          </cell>
          <cell r="B1605">
            <v>2</v>
          </cell>
          <cell r="C1605">
            <v>26.151</v>
          </cell>
          <cell r="D1605">
            <v>7.2649999999999997</v>
          </cell>
          <cell r="E1605">
            <v>24.413</v>
          </cell>
          <cell r="F1605">
            <v>27.428000000000001</v>
          </cell>
          <cell r="G1605">
            <v>45.091999999999999</v>
          </cell>
          <cell r="H1605">
            <v>31.561</v>
          </cell>
          <cell r="I1605">
            <v>34.845999999999997</v>
          </cell>
          <cell r="J1605">
            <v>20.6</v>
          </cell>
          <cell r="K1605">
            <v>25.818000000000001</v>
          </cell>
          <cell r="L1605">
            <v>17.812999999999999</v>
          </cell>
          <cell r="M1605">
            <v>33.960999999999999</v>
          </cell>
          <cell r="N1605">
            <v>23.103000000000002</v>
          </cell>
        </row>
        <row r="1606">
          <cell r="A1606" t="str">
            <v>SBYOFPK1</v>
          </cell>
          <cell r="B1606">
            <v>1</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SBYOFPK3</v>
          </cell>
          <cell r="B1607">
            <v>3</v>
          </cell>
          <cell r="C1607">
            <v>0</v>
          </cell>
          <cell r="D1607">
            <v>0</v>
          </cell>
          <cell r="E1607">
            <v>0</v>
          </cell>
          <cell r="F1607">
            <v>0</v>
          </cell>
          <cell r="G1607">
            <v>0</v>
          </cell>
          <cell r="H1607">
            <v>0</v>
          </cell>
          <cell r="I1607">
            <v>0</v>
          </cell>
          <cell r="J1607">
            <v>0</v>
          </cell>
          <cell r="K1607">
            <v>0</v>
          </cell>
          <cell r="L1607">
            <v>0</v>
          </cell>
          <cell r="M1607">
            <v>0</v>
          </cell>
          <cell r="N1607">
            <v>0</v>
          </cell>
        </row>
        <row r="1608">
          <cell r="A1608" t="str">
            <v>SBYOFPK4</v>
          </cell>
          <cell r="B1608">
            <v>4</v>
          </cell>
          <cell r="C1608">
            <v>0</v>
          </cell>
          <cell r="D1608">
            <v>0</v>
          </cell>
          <cell r="E1608">
            <v>0</v>
          </cell>
          <cell r="F1608">
            <v>0</v>
          </cell>
          <cell r="G1608">
            <v>0</v>
          </cell>
          <cell r="H1608">
            <v>0</v>
          </cell>
          <cell r="I1608">
            <v>0</v>
          </cell>
          <cell r="J1608">
            <v>0</v>
          </cell>
          <cell r="K1608">
            <v>0</v>
          </cell>
          <cell r="L1608">
            <v>0</v>
          </cell>
          <cell r="M1608">
            <v>0</v>
          </cell>
          <cell r="N1608">
            <v>0</v>
          </cell>
        </row>
        <row r="1609">
          <cell r="A1609" t="str">
            <v>HLTOFPK1</v>
          </cell>
          <cell r="B1609">
            <v>1</v>
          </cell>
          <cell r="C1609">
            <v>0</v>
          </cell>
          <cell r="D1609">
            <v>0</v>
          </cell>
          <cell r="E1609">
            <v>0</v>
          </cell>
          <cell r="F1609">
            <v>0</v>
          </cell>
          <cell r="G1609">
            <v>0</v>
          </cell>
          <cell r="H1609">
            <v>0</v>
          </cell>
          <cell r="I1609">
            <v>0</v>
          </cell>
          <cell r="J1609">
            <v>0</v>
          </cell>
          <cell r="K1609">
            <v>0</v>
          </cell>
          <cell r="L1609">
            <v>0</v>
          </cell>
          <cell r="M1609">
            <v>0</v>
          </cell>
          <cell r="N1609">
            <v>0</v>
          </cell>
        </row>
        <row r="1610">
          <cell r="A1610" t="str">
            <v xml:space="preserve">MNOFPK1 </v>
          </cell>
          <cell r="B1610">
            <v>1</v>
          </cell>
          <cell r="C1610">
            <v>38.006</v>
          </cell>
          <cell r="D1610">
            <v>14.972</v>
          </cell>
          <cell r="E1610">
            <v>34.442999999999998</v>
          </cell>
          <cell r="F1610">
            <v>18.352</v>
          </cell>
          <cell r="G1610">
            <v>0</v>
          </cell>
          <cell r="H1610">
            <v>61.607999999999997</v>
          </cell>
          <cell r="I1610">
            <v>56.215000000000003</v>
          </cell>
          <cell r="J1610">
            <v>55.78</v>
          </cell>
          <cell r="K1610">
            <v>60.497999999999998</v>
          </cell>
          <cell r="L1610">
            <v>23.189</v>
          </cell>
          <cell r="M1610">
            <v>51.924999999999997</v>
          </cell>
          <cell r="N1610">
            <v>51.079000000000001</v>
          </cell>
        </row>
        <row r="1611">
          <cell r="A1611" t="str">
            <v>MNOFPK2</v>
          </cell>
          <cell r="B1611">
            <v>2</v>
          </cell>
          <cell r="C1611">
            <v>42.981999999999999</v>
          </cell>
          <cell r="D1611">
            <v>18.867000000000001</v>
          </cell>
          <cell r="E1611">
            <v>28.433</v>
          </cell>
          <cell r="F1611">
            <v>40.47</v>
          </cell>
          <cell r="G1611">
            <v>72.132000000000005</v>
          </cell>
          <cell r="H1611">
            <v>56.243000000000002</v>
          </cell>
          <cell r="I1611">
            <v>45.27</v>
          </cell>
          <cell r="J1611">
            <v>45.720999999999997</v>
          </cell>
          <cell r="K1611">
            <v>49.372999999999998</v>
          </cell>
          <cell r="L1611">
            <v>20.934999999999999</v>
          </cell>
          <cell r="M1611">
            <v>64.831999999999994</v>
          </cell>
          <cell r="N1611">
            <v>51.878</v>
          </cell>
        </row>
        <row r="1612">
          <cell r="A1612" t="str">
            <v>BRUGEN1</v>
          </cell>
          <cell r="B1612">
            <v>1</v>
          </cell>
          <cell r="C1612">
            <v>185</v>
          </cell>
          <cell r="D1612">
            <v>170</v>
          </cell>
          <cell r="E1612">
            <v>180</v>
          </cell>
          <cell r="F1612">
            <v>160</v>
          </cell>
          <cell r="G1612">
            <v>128</v>
          </cell>
          <cell r="H1612">
            <v>168</v>
          </cell>
          <cell r="I1612">
            <v>185</v>
          </cell>
          <cell r="J1612">
            <v>190</v>
          </cell>
          <cell r="K1612">
            <v>156</v>
          </cell>
          <cell r="L1612">
            <v>181.7</v>
          </cell>
          <cell r="M1612">
            <v>97.3</v>
          </cell>
          <cell r="N1612">
            <v>164.9</v>
          </cell>
        </row>
        <row r="1613">
          <cell r="A1613" t="str">
            <v xml:space="preserve">BRUGEN2 </v>
          </cell>
          <cell r="B1613">
            <v>2</v>
          </cell>
          <cell r="C1613">
            <v>219</v>
          </cell>
          <cell r="D1613">
            <v>200</v>
          </cell>
          <cell r="E1613">
            <v>200</v>
          </cell>
          <cell r="F1613">
            <v>170</v>
          </cell>
          <cell r="G1613">
            <v>119</v>
          </cell>
          <cell r="H1613">
            <v>186</v>
          </cell>
          <cell r="I1613">
            <v>211</v>
          </cell>
          <cell r="J1613">
            <v>220</v>
          </cell>
          <cell r="K1613">
            <v>38.75</v>
          </cell>
          <cell r="L1613">
            <v>17.142857142857142</v>
          </cell>
          <cell r="M1613">
            <v>162.6</v>
          </cell>
          <cell r="N1613">
            <v>191.7</v>
          </cell>
        </row>
        <row r="1614">
          <cell r="A1614" t="str">
            <v>BRUGEN3</v>
          </cell>
          <cell r="B1614">
            <v>3</v>
          </cell>
          <cell r="C1614">
            <v>410</v>
          </cell>
          <cell r="D1614">
            <v>400</v>
          </cell>
          <cell r="E1614">
            <v>460</v>
          </cell>
          <cell r="F1614">
            <v>210</v>
          </cell>
          <cell r="G1614">
            <v>310</v>
          </cell>
          <cell r="H1614">
            <v>410</v>
          </cell>
          <cell r="I1614">
            <v>430</v>
          </cell>
          <cell r="J1614">
            <v>420</v>
          </cell>
          <cell r="K1614">
            <v>330</v>
          </cell>
          <cell r="L1614">
            <v>324.39999999999998</v>
          </cell>
          <cell r="M1614">
            <v>237.3</v>
          </cell>
          <cell r="N1614">
            <v>391.1</v>
          </cell>
        </row>
        <row r="1615">
          <cell r="A1615" t="str">
            <v>MRTGEN1</v>
          </cell>
          <cell r="B1615">
            <v>1</v>
          </cell>
          <cell r="C1615">
            <v>63</v>
          </cell>
          <cell r="D1615">
            <v>59</v>
          </cell>
          <cell r="E1615">
            <v>46.5</v>
          </cell>
          <cell r="F1615">
            <v>49</v>
          </cell>
          <cell r="G1615">
            <v>30.6</v>
          </cell>
          <cell r="H1615">
            <v>45</v>
          </cell>
          <cell r="I1615">
            <v>46.6</v>
          </cell>
          <cell r="J1615">
            <v>48.6</v>
          </cell>
          <cell r="K1615">
            <v>28</v>
          </cell>
          <cell r="L1615">
            <v>67</v>
          </cell>
          <cell r="M1615">
            <v>37.799999999999997</v>
          </cell>
          <cell r="N1615">
            <v>48</v>
          </cell>
          <cell r="O1615" t="str">
            <v xml:space="preserve"> </v>
          </cell>
        </row>
        <row r="1616">
          <cell r="A1616" t="str">
            <v>MRTGEN2</v>
          </cell>
          <cell r="B1616">
            <v>2</v>
          </cell>
          <cell r="C1616">
            <v>61</v>
          </cell>
          <cell r="D1616">
            <v>58</v>
          </cell>
          <cell r="E1616">
            <v>46.5</v>
          </cell>
          <cell r="F1616">
            <v>49</v>
          </cell>
          <cell r="G1616">
            <v>31</v>
          </cell>
          <cell r="H1616">
            <v>43.2</v>
          </cell>
          <cell r="I1616">
            <v>44.7</v>
          </cell>
          <cell r="J1616">
            <v>50.1</v>
          </cell>
          <cell r="K1616">
            <v>6.9249999999999998</v>
          </cell>
          <cell r="L1616">
            <v>67.099999999999994</v>
          </cell>
          <cell r="M1616">
            <v>37.299999999999997</v>
          </cell>
          <cell r="N1616">
            <v>46</v>
          </cell>
          <cell r="O1616" t="str">
            <v xml:space="preserve"> </v>
          </cell>
        </row>
        <row r="1617">
          <cell r="A1617" t="str">
            <v xml:space="preserve">SUNGEN1 </v>
          </cell>
          <cell r="B1617">
            <v>1</v>
          </cell>
          <cell r="C1617">
            <v>0</v>
          </cell>
          <cell r="D1617">
            <v>0</v>
          </cell>
          <cell r="E1617">
            <v>0</v>
          </cell>
          <cell r="F1617">
            <v>0</v>
          </cell>
          <cell r="G1617">
            <v>0</v>
          </cell>
          <cell r="H1617">
            <v>0</v>
          </cell>
          <cell r="I1617">
            <v>0</v>
          </cell>
          <cell r="J1617">
            <v>0</v>
          </cell>
          <cell r="K1617">
            <v>0</v>
          </cell>
          <cell r="L1617">
            <v>0</v>
          </cell>
          <cell r="M1617">
            <v>0</v>
          </cell>
          <cell r="N1617">
            <v>0</v>
          </cell>
        </row>
        <row r="1618">
          <cell r="A1618" t="str">
            <v>SUNGEN3</v>
          </cell>
          <cell r="B1618">
            <v>3</v>
          </cell>
          <cell r="C1618">
            <v>0</v>
          </cell>
          <cell r="D1618">
            <v>0</v>
          </cell>
          <cell r="E1618">
            <v>0</v>
          </cell>
          <cell r="F1618">
            <v>0</v>
          </cell>
          <cell r="G1618">
            <v>0</v>
          </cell>
          <cell r="H1618">
            <v>0</v>
          </cell>
          <cell r="I1618">
            <v>0</v>
          </cell>
          <cell r="J1618">
            <v>0</v>
          </cell>
          <cell r="K1618">
            <v>0</v>
          </cell>
          <cell r="L1618">
            <v>0</v>
          </cell>
          <cell r="M1618">
            <v>0</v>
          </cell>
          <cell r="N1618">
            <v>0</v>
          </cell>
        </row>
        <row r="1619">
          <cell r="A1619" t="str">
            <v>SUNGEN4</v>
          </cell>
          <cell r="B1619">
            <v>4</v>
          </cell>
          <cell r="C1619">
            <v>0</v>
          </cell>
          <cell r="D1619">
            <v>0</v>
          </cell>
          <cell r="E1619">
            <v>0</v>
          </cell>
          <cell r="F1619">
            <v>0</v>
          </cell>
          <cell r="G1619">
            <v>0</v>
          </cell>
          <cell r="H1619">
            <v>0</v>
          </cell>
          <cell r="I1619">
            <v>0</v>
          </cell>
          <cell r="J1619">
            <v>0</v>
          </cell>
          <cell r="K1619">
            <v>0</v>
          </cell>
          <cell r="L1619">
            <v>0</v>
          </cell>
          <cell r="M1619">
            <v>0</v>
          </cell>
          <cell r="N1619">
            <v>0</v>
          </cell>
        </row>
        <row r="1620">
          <cell r="A1620" t="str">
            <v>HOLGEN1</v>
          </cell>
          <cell r="B1620">
            <v>1</v>
          </cell>
          <cell r="C1620">
            <v>0</v>
          </cell>
          <cell r="D1620">
            <v>0</v>
          </cell>
          <cell r="E1620">
            <v>0</v>
          </cell>
          <cell r="F1620">
            <v>0</v>
          </cell>
          <cell r="G1620">
            <v>0</v>
          </cell>
          <cell r="H1620">
            <v>0</v>
          </cell>
          <cell r="I1620">
            <v>0</v>
          </cell>
          <cell r="J1620">
            <v>0</v>
          </cell>
          <cell r="K1620">
            <v>0</v>
          </cell>
          <cell r="L1620">
            <v>0</v>
          </cell>
          <cell r="M1620">
            <v>0</v>
          </cell>
          <cell r="N1620">
            <v>0</v>
          </cell>
          <cell r="O1620">
            <v>1</v>
          </cell>
        </row>
        <row r="1621">
          <cell r="A1621" t="str">
            <v>KEYGEN1</v>
          </cell>
          <cell r="B1621">
            <v>1</v>
          </cell>
          <cell r="C1621">
            <v>69</v>
          </cell>
          <cell r="D1621">
            <v>64</v>
          </cell>
          <cell r="E1621">
            <v>69</v>
          </cell>
          <cell r="F1621">
            <v>66</v>
          </cell>
          <cell r="G1621">
            <v>69</v>
          </cell>
          <cell r="H1621">
            <v>65.957670199999995</v>
          </cell>
          <cell r="I1621">
            <v>69</v>
          </cell>
          <cell r="J1621">
            <v>69</v>
          </cell>
          <cell r="K1621">
            <v>65.957670199999995</v>
          </cell>
          <cell r="L1621">
            <v>69</v>
          </cell>
          <cell r="M1621">
            <v>65.957670199999995</v>
          </cell>
          <cell r="N1621">
            <v>69</v>
          </cell>
        </row>
        <row r="1622">
          <cell r="A1622" t="str">
            <v>KEYGEN2</v>
          </cell>
          <cell r="B1622">
            <v>2</v>
          </cell>
          <cell r="C1622">
            <v>69</v>
          </cell>
          <cell r="D1622">
            <v>64</v>
          </cell>
          <cell r="E1622">
            <v>69</v>
          </cell>
          <cell r="F1622">
            <v>48.654645599999995</v>
          </cell>
          <cell r="G1622">
            <v>0</v>
          </cell>
          <cell r="H1622">
            <v>65.957670199999995</v>
          </cell>
          <cell r="I1622">
            <v>69</v>
          </cell>
          <cell r="J1622">
            <v>69</v>
          </cell>
          <cell r="K1622">
            <v>65.957670199999995</v>
          </cell>
          <cell r="L1622">
            <v>69</v>
          </cell>
          <cell r="M1622">
            <v>65.957670199999995</v>
          </cell>
          <cell r="N1622">
            <v>69</v>
          </cell>
        </row>
        <row r="1623">
          <cell r="A1623" t="str">
            <v>CONGEN1</v>
          </cell>
          <cell r="B1623">
            <v>1</v>
          </cell>
          <cell r="C1623">
            <v>84.360902633711518</v>
          </cell>
          <cell r="D1623">
            <v>78.918220208670988</v>
          </cell>
          <cell r="E1623">
            <v>84.360902633711518</v>
          </cell>
          <cell r="F1623">
            <v>81.639561421191246</v>
          </cell>
          <cell r="G1623">
            <v>84.360902633711518</v>
          </cell>
          <cell r="H1623">
            <v>81.639561421191246</v>
          </cell>
          <cell r="I1623">
            <v>84.360902633711518</v>
          </cell>
          <cell r="J1623">
            <v>84.360902633711518</v>
          </cell>
          <cell r="K1623">
            <v>21.770129740680716</v>
          </cell>
          <cell r="L1623">
            <v>0</v>
          </cell>
          <cell r="M1623">
            <v>27.212662175850891</v>
          </cell>
          <cell r="N1623">
            <v>84.360902633711518</v>
          </cell>
        </row>
        <row r="1624">
          <cell r="A1624" t="str">
            <v xml:space="preserve">CONGEN2 </v>
          </cell>
          <cell r="B1624">
            <v>2</v>
          </cell>
          <cell r="C1624">
            <v>84.101330625607773</v>
          </cell>
          <cell r="D1624">
            <v>78.918220208670988</v>
          </cell>
          <cell r="E1624">
            <v>84.360902633711518</v>
          </cell>
          <cell r="F1624">
            <v>81.639561421191246</v>
          </cell>
          <cell r="G1624">
            <v>84.360902633711518</v>
          </cell>
          <cell r="H1624">
            <v>81.639561421191246</v>
          </cell>
          <cell r="I1624">
            <v>84.360902633711518</v>
          </cell>
          <cell r="J1624">
            <v>84.360902633711518</v>
          </cell>
          <cell r="K1624">
            <v>81.645056726093998</v>
          </cell>
          <cell r="L1624">
            <v>84.360902633711518</v>
          </cell>
          <cell r="M1624">
            <v>81.645056726093998</v>
          </cell>
          <cell r="N1624">
            <v>64.4959889</v>
          </cell>
        </row>
        <row r="1625">
          <cell r="A1625" t="str">
            <v>MONGEN1</v>
          </cell>
          <cell r="B1625">
            <v>1</v>
          </cell>
          <cell r="C1625">
            <v>399.8</v>
          </cell>
          <cell r="D1625">
            <v>381.7</v>
          </cell>
          <cell r="E1625">
            <v>385</v>
          </cell>
          <cell r="F1625">
            <v>0</v>
          </cell>
          <cell r="G1625">
            <v>121</v>
          </cell>
          <cell r="H1625">
            <v>430</v>
          </cell>
          <cell r="I1625">
            <v>466.8</v>
          </cell>
          <cell r="J1625">
            <v>456.8</v>
          </cell>
          <cell r="K1625">
            <v>385.3</v>
          </cell>
          <cell r="L1625">
            <v>388</v>
          </cell>
          <cell r="M1625">
            <v>288.75</v>
          </cell>
          <cell r="N1625">
            <v>385.4</v>
          </cell>
          <cell r="O1625">
            <v>4089.5500000000006</v>
          </cell>
          <cell r="P1625">
            <v>8802.5500000000011</v>
          </cell>
        </row>
        <row r="1626">
          <cell r="A1626" t="str">
            <v xml:space="preserve">MONGEN2 </v>
          </cell>
          <cell r="B1626">
            <v>2</v>
          </cell>
          <cell r="C1626">
            <v>416.2</v>
          </cell>
          <cell r="D1626">
            <v>385</v>
          </cell>
          <cell r="E1626">
            <v>304</v>
          </cell>
          <cell r="F1626">
            <v>395</v>
          </cell>
          <cell r="G1626">
            <v>375</v>
          </cell>
          <cell r="H1626">
            <v>430</v>
          </cell>
          <cell r="I1626">
            <v>470.8</v>
          </cell>
          <cell r="J1626">
            <v>459.6</v>
          </cell>
          <cell r="K1626">
            <v>387.9</v>
          </cell>
          <cell r="L1626">
            <v>298</v>
          </cell>
          <cell r="M1626">
            <v>385</v>
          </cell>
          <cell r="N1626">
            <v>404.5</v>
          </cell>
          <cell r="O1626">
            <v>4713</v>
          </cell>
        </row>
        <row r="1627">
          <cell r="A1627" t="str">
            <v xml:space="preserve">MTCGEN3 </v>
          </cell>
          <cell r="B1627">
            <v>3</v>
          </cell>
          <cell r="C1627">
            <v>47.886752136752136</v>
          </cell>
          <cell r="D1627">
            <v>47.886752136752136</v>
          </cell>
          <cell r="E1627">
            <v>17.386752136752136</v>
          </cell>
          <cell r="F1627">
            <v>11.898504273504274</v>
          </cell>
          <cell r="G1627">
            <v>36.617521367521363</v>
          </cell>
          <cell r="H1627">
            <v>125.1025641025641</v>
          </cell>
          <cell r="I1627">
            <v>200.16410256410256</v>
          </cell>
          <cell r="J1627">
            <v>200.16410256410256</v>
          </cell>
          <cell r="K1627">
            <v>73.235042735042725</v>
          </cell>
          <cell r="L1627">
            <v>0</v>
          </cell>
          <cell r="M1627">
            <v>17.386752136752136</v>
          </cell>
          <cell r="N1627">
            <v>40.261752136752136</v>
          </cell>
          <cell r="O1627">
            <v>820.99059829059843</v>
          </cell>
        </row>
        <row r="1628">
          <cell r="A1628" t="str">
            <v>MTCGEN4</v>
          </cell>
          <cell r="B1628">
            <v>4</v>
          </cell>
          <cell r="C1628">
            <v>47.886752136752136</v>
          </cell>
          <cell r="D1628">
            <v>47.886752136752136</v>
          </cell>
          <cell r="E1628">
            <v>17.386752136752136</v>
          </cell>
          <cell r="F1628">
            <v>11.898504273504274</v>
          </cell>
          <cell r="G1628">
            <v>36.617521367521363</v>
          </cell>
          <cell r="H1628">
            <v>125.1025641025641</v>
          </cell>
          <cell r="I1628">
            <v>200.16410256410256</v>
          </cell>
          <cell r="J1628">
            <v>200.16410256410256</v>
          </cell>
          <cell r="K1628">
            <v>73.235042735042725</v>
          </cell>
          <cell r="L1628">
            <v>32.344017094017097</v>
          </cell>
          <cell r="M1628">
            <v>17.386752136752136</v>
          </cell>
          <cell r="N1628">
            <v>40.261752136752136</v>
          </cell>
          <cell r="O1628">
            <v>854.33461538461552</v>
          </cell>
        </row>
        <row r="1629">
          <cell r="A1629" t="str">
            <v>SUSGEN1</v>
          </cell>
          <cell r="B1629">
            <v>1</v>
          </cell>
          <cell r="C1629">
            <v>713.07980639999994</v>
          </cell>
          <cell r="D1629">
            <v>644.07208319999995</v>
          </cell>
          <cell r="E1629">
            <v>713.07980639999994</v>
          </cell>
          <cell r="F1629">
            <v>690.07723199999998</v>
          </cell>
          <cell r="G1629">
            <v>447.2131392</v>
          </cell>
          <cell r="H1629">
            <v>690.07723199999998</v>
          </cell>
          <cell r="I1629">
            <v>713.07980639999994</v>
          </cell>
          <cell r="J1629">
            <v>713.07980639999994</v>
          </cell>
          <cell r="K1629">
            <v>690.07723199999998</v>
          </cell>
          <cell r="L1629">
            <v>713.07980639999994</v>
          </cell>
          <cell r="M1629">
            <v>690.07723199999998</v>
          </cell>
          <cell r="N1629">
            <v>713.07980639999994</v>
          </cell>
          <cell r="O1629">
            <v>8130.0729887999996</v>
          </cell>
        </row>
        <row r="1630">
          <cell r="A1630" t="str">
            <v>SUSGEN2</v>
          </cell>
          <cell r="B1630">
            <v>2</v>
          </cell>
          <cell r="C1630">
            <v>715.01227200000005</v>
          </cell>
          <cell r="D1630">
            <v>636.82653600000003</v>
          </cell>
          <cell r="E1630">
            <v>176.18169600000002</v>
          </cell>
          <cell r="F1630">
            <v>41.407200000000003</v>
          </cell>
          <cell r="G1630">
            <v>710.91129599999999</v>
          </cell>
          <cell r="H1630">
            <v>698.80449599999997</v>
          </cell>
          <cell r="I1630">
            <v>722.09797920000005</v>
          </cell>
          <cell r="J1630">
            <v>722.09797920000005</v>
          </cell>
          <cell r="K1630">
            <v>698.80449599999997</v>
          </cell>
          <cell r="L1630">
            <v>722.09797920000005</v>
          </cell>
          <cell r="M1630">
            <v>698.80449599999997</v>
          </cell>
          <cell r="N1630">
            <v>722.09797920000005</v>
          </cell>
          <cell r="O1630">
            <v>7265.1444047999985</v>
          </cell>
        </row>
        <row r="1631">
          <cell r="A1631" t="str">
            <v>DSLGEN1</v>
          </cell>
          <cell r="B1631">
            <v>1</v>
          </cell>
          <cell r="C1631">
            <v>0.1</v>
          </cell>
          <cell r="D1631">
            <v>0.1</v>
          </cell>
          <cell r="E1631">
            <v>0.1</v>
          </cell>
          <cell r="F1631">
            <v>0.1</v>
          </cell>
          <cell r="G1631">
            <v>0.2</v>
          </cell>
          <cell r="H1631">
            <v>0.2</v>
          </cell>
          <cell r="I1631">
            <v>0.1</v>
          </cell>
          <cell r="J1631">
            <v>0.1</v>
          </cell>
          <cell r="K1631">
            <v>0.1</v>
          </cell>
          <cell r="L1631">
            <v>0.1</v>
          </cell>
          <cell r="M1631">
            <v>0.1</v>
          </cell>
          <cell r="N1631">
            <v>0.1</v>
          </cell>
        </row>
        <row r="1632">
          <cell r="A1632" t="str">
            <v>WPPKGEN1</v>
          </cell>
          <cell r="B1632">
            <v>1</v>
          </cell>
          <cell r="C1632">
            <v>8.1999999999999993</v>
          </cell>
          <cell r="D1632">
            <v>7.4</v>
          </cell>
          <cell r="E1632">
            <v>7.3</v>
          </cell>
          <cell r="F1632">
            <v>8.3000000000000007</v>
          </cell>
          <cell r="G1632">
            <v>6.2</v>
          </cell>
          <cell r="H1632">
            <v>6.7</v>
          </cell>
          <cell r="I1632">
            <v>6.3</v>
          </cell>
          <cell r="J1632">
            <v>5.7</v>
          </cell>
          <cell r="K1632">
            <v>5.9</v>
          </cell>
          <cell r="L1632">
            <v>5.0999999999999996</v>
          </cell>
          <cell r="M1632">
            <v>4.7</v>
          </cell>
          <cell r="N1632">
            <v>6.6</v>
          </cell>
        </row>
        <row r="1633">
          <cell r="A1633" t="str">
            <v>HLTHYGEN1</v>
          </cell>
          <cell r="B1633">
            <v>1</v>
          </cell>
          <cell r="C1633">
            <v>53</v>
          </cell>
          <cell r="D1633">
            <v>52</v>
          </cell>
          <cell r="E1633">
            <v>70</v>
          </cell>
          <cell r="F1633">
            <v>67</v>
          </cell>
          <cell r="G1633">
            <v>65</v>
          </cell>
          <cell r="H1633">
            <v>48</v>
          </cell>
          <cell r="I1633">
            <v>36</v>
          </cell>
          <cell r="J1633">
            <v>28</v>
          </cell>
          <cell r="K1633">
            <v>25.3</v>
          </cell>
          <cell r="L1633">
            <v>31</v>
          </cell>
          <cell r="M1633">
            <v>45</v>
          </cell>
          <cell r="N1633">
            <v>54</v>
          </cell>
          <cell r="O1633">
            <v>575.29999999999995</v>
          </cell>
        </row>
        <row r="1634">
          <cell r="A1634" t="str">
            <v xml:space="preserve">CTGEN1 </v>
          </cell>
          <cell r="B1634">
            <v>1</v>
          </cell>
          <cell r="C1634">
            <v>0.5</v>
          </cell>
          <cell r="D1634">
            <v>0.9</v>
          </cell>
          <cell r="E1634">
            <v>0.1</v>
          </cell>
          <cell r="F1634">
            <v>0.2</v>
          </cell>
          <cell r="G1634">
            <v>0.5</v>
          </cell>
          <cell r="H1634">
            <v>0.5</v>
          </cell>
          <cell r="I1634">
            <v>5</v>
          </cell>
          <cell r="J1634">
            <v>1.6</v>
          </cell>
          <cell r="K1634">
            <v>2.4</v>
          </cell>
          <cell r="L1634">
            <v>0.2</v>
          </cell>
          <cell r="M1634">
            <v>0.2</v>
          </cell>
          <cell r="N1634">
            <v>0.2</v>
          </cell>
        </row>
        <row r="1635">
          <cell r="A1635" t="str">
            <v>BIONCST1</v>
          </cell>
          <cell r="B1635">
            <v>1</v>
          </cell>
          <cell r="C1635">
            <v>153.09</v>
          </cell>
          <cell r="D1635">
            <v>53.009</v>
          </cell>
          <cell r="E1635">
            <v>149.92500000000001</v>
          </cell>
          <cell r="F1635">
            <v>98.320999999999998</v>
          </cell>
          <cell r="G1635">
            <v>282.65800000000002</v>
          </cell>
          <cell r="H1635">
            <v>266.62400000000002</v>
          </cell>
          <cell r="I1635">
            <v>203.85499999999999</v>
          </cell>
          <cell r="J1635">
            <v>155.619</v>
          </cell>
          <cell r="K1635">
            <v>136.143</v>
          </cell>
          <cell r="L1635">
            <v>55.503999999999998</v>
          </cell>
          <cell r="M1635">
            <v>199.83600000000001</v>
          </cell>
          <cell r="N1635">
            <v>202.31399999999999</v>
          </cell>
        </row>
        <row r="1636">
          <cell r="A1636" t="str">
            <v>BIOFCST1</v>
          </cell>
          <cell r="B1636">
            <v>1</v>
          </cell>
          <cell r="C1636">
            <v>550.74800000000005</v>
          </cell>
          <cell r="D1636">
            <v>246.13</v>
          </cell>
          <cell r="E1636">
            <v>494.911</v>
          </cell>
          <cell r="F1636">
            <v>397.27300000000002</v>
          </cell>
          <cell r="G1636">
            <v>835.61599999999999</v>
          </cell>
          <cell r="H1636">
            <v>629.65300000000002</v>
          </cell>
          <cell r="I1636">
            <v>501.13099999999997</v>
          </cell>
          <cell r="J1636">
            <v>505.762</v>
          </cell>
          <cell r="K1636">
            <v>549.87800000000004</v>
          </cell>
          <cell r="L1636">
            <v>377.72399999999999</v>
          </cell>
          <cell r="M1636">
            <v>580.40899999999999</v>
          </cell>
          <cell r="N1636">
            <v>662.97199999999998</v>
          </cell>
        </row>
        <row r="1637">
          <cell r="A1637" t="str">
            <v xml:space="preserve">BIONCST2 </v>
          </cell>
          <cell r="B1637">
            <v>2</v>
          </cell>
          <cell r="C1637">
            <v>161.78399999999999</v>
          </cell>
          <cell r="D1637">
            <v>53.914000000000001</v>
          </cell>
          <cell r="E1637">
            <v>165.55199999999999</v>
          </cell>
          <cell r="F1637">
            <v>84.341999999999999</v>
          </cell>
          <cell r="G1637">
            <v>314.327</v>
          </cell>
          <cell r="H1637">
            <v>296.887</v>
          </cell>
          <cell r="I1637">
            <v>225.25700000000001</v>
          </cell>
          <cell r="J1637">
            <v>174.00299999999999</v>
          </cell>
          <cell r="K1637">
            <v>50.9</v>
          </cell>
          <cell r="L1637">
            <v>59.241999999999997</v>
          </cell>
          <cell r="M1637">
            <v>262.74700000000001</v>
          </cell>
          <cell r="N1637">
            <v>180.56299999999999</v>
          </cell>
        </row>
        <row r="1638">
          <cell r="A1638" t="str">
            <v>BIOFCST2</v>
          </cell>
          <cell r="B1638">
            <v>2</v>
          </cell>
          <cell r="C1638">
            <v>588.779</v>
          </cell>
          <cell r="D1638">
            <v>264.375</v>
          </cell>
          <cell r="E1638">
            <v>546.54700000000003</v>
          </cell>
          <cell r="F1638">
            <v>444.017</v>
          </cell>
          <cell r="G1638">
            <v>966.28200000000004</v>
          </cell>
          <cell r="H1638">
            <v>739.64599999999996</v>
          </cell>
          <cell r="I1638">
            <v>577.18100000000004</v>
          </cell>
          <cell r="J1638">
            <v>573.798</v>
          </cell>
          <cell r="K1638">
            <v>203.86600000000001</v>
          </cell>
          <cell r="L1638">
            <v>74.762</v>
          </cell>
          <cell r="M1638">
            <v>823.22</v>
          </cell>
          <cell r="N1638">
            <v>667.29</v>
          </cell>
        </row>
        <row r="1639">
          <cell r="A1639" t="str">
            <v>BIONCST3</v>
          </cell>
          <cell r="B1639">
            <v>3</v>
          </cell>
          <cell r="C1639">
            <v>208.13499999999999</v>
          </cell>
          <cell r="D1639">
            <v>66.488</v>
          </cell>
          <cell r="E1639">
            <v>202.52</v>
          </cell>
          <cell r="F1639">
            <v>99.271000000000001</v>
          </cell>
          <cell r="G1639">
            <v>667.02300000000002</v>
          </cell>
          <cell r="H1639">
            <v>681.66499999999996</v>
          </cell>
          <cell r="I1639">
            <v>517.72500000000002</v>
          </cell>
          <cell r="J1639">
            <v>365.52199999999999</v>
          </cell>
          <cell r="K1639">
            <v>305.36200000000002</v>
          </cell>
          <cell r="L1639">
            <v>58.396000000000001</v>
          </cell>
          <cell r="M1639">
            <v>364.827</v>
          </cell>
          <cell r="N1639">
            <v>268.53699999999998</v>
          </cell>
        </row>
        <row r="1640">
          <cell r="A1640" t="str">
            <v>BIOFCST3</v>
          </cell>
          <cell r="B1640">
            <v>3</v>
          </cell>
          <cell r="C1640">
            <v>755.31500000000005</v>
          </cell>
          <cell r="D1640">
            <v>338.149</v>
          </cell>
          <cell r="E1640">
            <v>681.56600000000003</v>
          </cell>
          <cell r="F1640">
            <v>536.41099999999994</v>
          </cell>
          <cell r="G1640">
            <v>2039.2170000000001</v>
          </cell>
          <cell r="H1640">
            <v>1626.8969999999999</v>
          </cell>
          <cell r="I1640">
            <v>1288.2470000000001</v>
          </cell>
          <cell r="J1640">
            <v>1203.2339999999999</v>
          </cell>
          <cell r="K1640">
            <v>1308.585</v>
          </cell>
          <cell r="L1640">
            <v>422.82</v>
          </cell>
          <cell r="M1640">
            <v>1066.1949999999999</v>
          </cell>
          <cell r="N1640">
            <v>907.61099999999999</v>
          </cell>
        </row>
        <row r="1641">
          <cell r="A1641" t="str">
            <v xml:space="preserve">MTONCST1  </v>
          </cell>
          <cell r="B1641">
            <v>1</v>
          </cell>
          <cell r="C1641">
            <v>83.688999999999993</v>
          </cell>
          <cell r="D1641">
            <v>26.827000000000002</v>
          </cell>
          <cell r="E1641">
            <v>103.621</v>
          </cell>
          <cell r="F1641">
            <v>104.60899999999999</v>
          </cell>
          <cell r="G1641">
            <v>372.80200000000002</v>
          </cell>
          <cell r="H1641">
            <v>162.214</v>
          </cell>
          <cell r="I1641">
            <v>124.376</v>
          </cell>
          <cell r="J1641">
            <v>61.759</v>
          </cell>
          <cell r="K1641">
            <v>36.634999999999998</v>
          </cell>
          <cell r="L1641">
            <v>23.033999999999999</v>
          </cell>
          <cell r="M1641">
            <v>252.85300000000001</v>
          </cell>
          <cell r="N1641">
            <v>188.95099999999999</v>
          </cell>
        </row>
        <row r="1642">
          <cell r="A1642" t="str">
            <v>MTOFCST1</v>
          </cell>
          <cell r="B1642">
            <v>1</v>
          </cell>
          <cell r="C1642">
            <v>522.58799999999997</v>
          </cell>
          <cell r="D1642">
            <v>135.85300000000001</v>
          </cell>
          <cell r="E1642">
            <v>498.28899999999999</v>
          </cell>
          <cell r="F1642">
            <v>548.83600000000001</v>
          </cell>
          <cell r="G1642">
            <v>940.55899999999997</v>
          </cell>
          <cell r="H1642">
            <v>646.93499999999995</v>
          </cell>
          <cell r="I1642">
            <v>696.14200000000005</v>
          </cell>
          <cell r="J1642">
            <v>389.23500000000001</v>
          </cell>
          <cell r="K1642">
            <v>175.53299999999999</v>
          </cell>
          <cell r="L1642">
            <v>306.35000000000002</v>
          </cell>
          <cell r="M1642">
            <v>685.32500000000005</v>
          </cell>
          <cell r="N1642">
            <v>443.36900000000003</v>
          </cell>
        </row>
        <row r="1643">
          <cell r="A1643" t="str">
            <v>MTONCST2</v>
          </cell>
          <cell r="B1643">
            <v>2</v>
          </cell>
          <cell r="C1643">
            <v>75.382000000000005</v>
          </cell>
          <cell r="D1643">
            <v>23.716000000000001</v>
          </cell>
          <cell r="E1643">
            <v>72.662000000000006</v>
          </cell>
          <cell r="F1643">
            <v>87.307000000000002</v>
          </cell>
          <cell r="G1643">
            <v>310.13200000000001</v>
          </cell>
          <cell r="H1643">
            <v>145.62799999999999</v>
          </cell>
          <cell r="I1643">
            <v>109.965</v>
          </cell>
          <cell r="J1643">
            <v>64.816000000000003</v>
          </cell>
          <cell r="K1643">
            <v>85.143000000000001</v>
          </cell>
          <cell r="L1643">
            <v>19.103000000000002</v>
          </cell>
          <cell r="M1643">
            <v>215.53899999999999</v>
          </cell>
          <cell r="N1643">
            <v>158.721</v>
          </cell>
        </row>
        <row r="1644">
          <cell r="A1644" t="str">
            <v>MTOFCST2</v>
          </cell>
          <cell r="B1644">
            <v>2</v>
          </cell>
          <cell r="C1644">
            <v>476.685</v>
          </cell>
          <cell r="D1644">
            <v>121.797</v>
          </cell>
          <cell r="E1644">
            <v>444.08</v>
          </cell>
          <cell r="F1644">
            <v>499.44499999999999</v>
          </cell>
          <cell r="G1644">
            <v>881.57600000000002</v>
          </cell>
          <cell r="H1644">
            <v>600.43899999999996</v>
          </cell>
          <cell r="I1644">
            <v>649.22299999999996</v>
          </cell>
          <cell r="J1644">
            <v>385.78699999999998</v>
          </cell>
          <cell r="K1644">
            <v>485.11099999999999</v>
          </cell>
          <cell r="L1644">
            <v>326.17099999999999</v>
          </cell>
          <cell r="M1644">
            <v>637.13499999999999</v>
          </cell>
          <cell r="N1644">
            <v>402.29500000000002</v>
          </cell>
        </row>
        <row r="1645">
          <cell r="A1645" t="str">
            <v>SBYONCST1</v>
          </cell>
          <cell r="B1645">
            <v>1</v>
          </cell>
          <cell r="C1645">
            <v>13.406000000000001</v>
          </cell>
          <cell r="D1645">
            <v>1.895</v>
          </cell>
          <cell r="E1645">
            <v>6.0880000000000001</v>
          </cell>
          <cell r="F1645">
            <v>4.9260000000000002</v>
          </cell>
          <cell r="G1645">
            <v>0</v>
          </cell>
          <cell r="H1645">
            <v>39.655999999999999</v>
          </cell>
          <cell r="I1645">
            <v>28.984999999999999</v>
          </cell>
          <cell r="J1645">
            <v>24.725999999999999</v>
          </cell>
          <cell r="K1645">
            <v>0</v>
          </cell>
          <cell r="L1645">
            <v>2.71</v>
          </cell>
          <cell r="M1645">
            <v>17.094000000000001</v>
          </cell>
          <cell r="N1645">
            <v>10.448</v>
          </cell>
        </row>
        <row r="1646">
          <cell r="A1646" t="str">
            <v>SBYOFCST1</v>
          </cell>
          <cell r="B1646">
            <v>1</v>
          </cell>
          <cell r="C1646">
            <v>62.262999999999998</v>
          </cell>
          <cell r="D1646">
            <v>17.817</v>
          </cell>
          <cell r="E1646">
            <v>61.192999999999998</v>
          </cell>
          <cell r="F1646">
            <v>89.213999999999999</v>
          </cell>
          <cell r="G1646">
            <v>0</v>
          </cell>
          <cell r="H1646">
            <v>134.761</v>
          </cell>
          <cell r="I1646">
            <v>97.164000000000001</v>
          </cell>
          <cell r="J1646">
            <v>90.206000000000003</v>
          </cell>
          <cell r="K1646">
            <v>0</v>
          </cell>
          <cell r="L1646">
            <v>27.417999999999999</v>
          </cell>
          <cell r="M1646">
            <v>144.95099999999999</v>
          </cell>
          <cell r="N1646">
            <v>111.642</v>
          </cell>
        </row>
        <row r="1647">
          <cell r="A1647" t="str">
            <v xml:space="preserve">SBYONCST3 </v>
          </cell>
          <cell r="B1647">
            <v>3</v>
          </cell>
          <cell r="C1647">
            <v>108.253</v>
          </cell>
          <cell r="D1647">
            <v>57.930999999999997</v>
          </cell>
          <cell r="E1647">
            <v>148.72300000000001</v>
          </cell>
          <cell r="F1647">
            <v>148.274</v>
          </cell>
          <cell r="G1647">
            <v>146.255</v>
          </cell>
          <cell r="H1647">
            <v>79.897000000000006</v>
          </cell>
          <cell r="I1647">
            <v>63.649000000000001</v>
          </cell>
          <cell r="J1647">
            <v>47.348999999999997</v>
          </cell>
          <cell r="K1647">
            <v>50.23</v>
          </cell>
          <cell r="L1647">
            <v>28.126000000000001</v>
          </cell>
          <cell r="M1647">
            <v>170.34399999999999</v>
          </cell>
          <cell r="N1647">
            <v>165.345</v>
          </cell>
        </row>
        <row r="1648">
          <cell r="A1648" t="str">
            <v>SBYOFCST3</v>
          </cell>
          <cell r="B1648">
            <v>3</v>
          </cell>
          <cell r="C1648">
            <v>296.78800000000001</v>
          </cell>
          <cell r="D1648">
            <v>163.99199999999999</v>
          </cell>
          <cell r="E1648">
            <v>279.101</v>
          </cell>
          <cell r="F1648">
            <v>307.98200000000003</v>
          </cell>
          <cell r="G1648">
            <v>222.745</v>
          </cell>
          <cell r="H1648">
            <v>147.46700000000001</v>
          </cell>
          <cell r="I1648">
            <v>124.14100000000001</v>
          </cell>
          <cell r="J1648">
            <v>128.43299999999999</v>
          </cell>
          <cell r="K1648">
            <v>131.67400000000001</v>
          </cell>
          <cell r="L1648">
            <v>195.81399999999999</v>
          </cell>
          <cell r="M1648">
            <v>297.702</v>
          </cell>
          <cell r="N1648">
            <v>318.37400000000002</v>
          </cell>
        </row>
        <row r="1649">
          <cell r="A1649" t="str">
            <v>SBYONCST4</v>
          </cell>
          <cell r="B1649">
            <v>4</v>
          </cell>
          <cell r="C1649">
            <v>81.733000000000004</v>
          </cell>
          <cell r="D1649">
            <v>34.872999999999998</v>
          </cell>
          <cell r="E1649">
            <v>97.867000000000004</v>
          </cell>
          <cell r="F1649">
            <v>58.606000000000002</v>
          </cell>
          <cell r="G1649">
            <v>138.375</v>
          </cell>
          <cell r="H1649">
            <v>136.84100000000001</v>
          </cell>
          <cell r="I1649">
            <v>106.961</v>
          </cell>
          <cell r="J1649">
            <v>78.445999999999998</v>
          </cell>
          <cell r="K1649">
            <v>76.171999999999997</v>
          </cell>
          <cell r="L1649">
            <v>18.786999999999999</v>
          </cell>
          <cell r="M1649">
            <v>149.732</v>
          </cell>
          <cell r="N1649">
            <v>123.432</v>
          </cell>
        </row>
        <row r="1650">
          <cell r="A1650" t="str">
            <v>SBYOFCST4</v>
          </cell>
          <cell r="B1650">
            <v>4</v>
          </cell>
          <cell r="C1650">
            <v>264.37400000000002</v>
          </cell>
          <cell r="D1650">
            <v>132.38900000000001</v>
          </cell>
          <cell r="E1650">
            <v>248.36199999999999</v>
          </cell>
          <cell r="F1650">
            <v>214.79499999999999</v>
          </cell>
          <cell r="G1650">
            <v>250.619</v>
          </cell>
          <cell r="H1650">
            <v>297.44900000000001</v>
          </cell>
          <cell r="I1650">
            <v>240.66399999999999</v>
          </cell>
          <cell r="J1650">
            <v>238.43700000000001</v>
          </cell>
          <cell r="K1650">
            <v>255.29599999999999</v>
          </cell>
          <cell r="L1650">
            <v>184.357</v>
          </cell>
          <cell r="M1650">
            <v>326.04599999999999</v>
          </cell>
          <cell r="N1650">
            <v>305.197</v>
          </cell>
        </row>
        <row r="1651">
          <cell r="A1651" t="str">
            <v>HLTONCST1</v>
          </cell>
          <cell r="B1651">
            <v>1</v>
          </cell>
          <cell r="C1651">
            <v>0</v>
          </cell>
          <cell r="D1651">
            <v>0</v>
          </cell>
          <cell r="E1651">
            <v>0</v>
          </cell>
          <cell r="F1651">
            <v>0</v>
          </cell>
          <cell r="G1651">
            <v>0</v>
          </cell>
          <cell r="H1651">
            <v>0</v>
          </cell>
          <cell r="I1651">
            <v>0</v>
          </cell>
          <cell r="J1651">
            <v>0</v>
          </cell>
          <cell r="K1651">
            <v>0</v>
          </cell>
          <cell r="L1651">
            <v>0</v>
          </cell>
          <cell r="M1651">
            <v>0</v>
          </cell>
          <cell r="N1651">
            <v>0</v>
          </cell>
        </row>
        <row r="1652">
          <cell r="A1652" t="str">
            <v>HLTOFCST1</v>
          </cell>
          <cell r="B1652">
            <v>1</v>
          </cell>
          <cell r="C1652">
            <v>0</v>
          </cell>
          <cell r="D1652">
            <v>0</v>
          </cell>
          <cell r="E1652">
            <v>0</v>
          </cell>
          <cell r="F1652">
            <v>0</v>
          </cell>
          <cell r="G1652">
            <v>0</v>
          </cell>
          <cell r="H1652">
            <v>0</v>
          </cell>
          <cell r="I1652">
            <v>0</v>
          </cell>
          <cell r="J1652">
            <v>0</v>
          </cell>
          <cell r="K1652">
            <v>0</v>
          </cell>
          <cell r="L1652">
            <v>0</v>
          </cell>
          <cell r="M1652">
            <v>0</v>
          </cell>
          <cell r="N1652">
            <v>0</v>
          </cell>
        </row>
        <row r="1653">
          <cell r="A1653" t="str">
            <v xml:space="preserve">MNONCST1 </v>
          </cell>
          <cell r="B1653">
            <v>1</v>
          </cell>
          <cell r="C1653">
            <v>160.459</v>
          </cell>
          <cell r="D1653">
            <v>59.615000000000002</v>
          </cell>
          <cell r="E1653">
            <v>130.798</v>
          </cell>
          <cell r="F1653">
            <v>30.204000000000001</v>
          </cell>
          <cell r="G1653">
            <v>0</v>
          </cell>
          <cell r="H1653">
            <v>388.07499999999999</v>
          </cell>
          <cell r="I1653">
            <v>350.05399999999997</v>
          </cell>
          <cell r="J1653">
            <v>273.846</v>
          </cell>
          <cell r="K1653">
            <v>217.88499999999999</v>
          </cell>
          <cell r="L1653">
            <v>65.650999999999996</v>
          </cell>
          <cell r="M1653">
            <v>224.399</v>
          </cell>
          <cell r="N1653">
            <v>184.69300000000001</v>
          </cell>
        </row>
        <row r="1654">
          <cell r="A1654" t="str">
            <v xml:space="preserve">MNOFCST1 </v>
          </cell>
          <cell r="B1654">
            <v>1</v>
          </cell>
          <cell r="C1654">
            <v>629.57100000000003</v>
          </cell>
          <cell r="D1654">
            <v>249.65299999999999</v>
          </cell>
          <cell r="E1654">
            <v>568.16899999999998</v>
          </cell>
          <cell r="F1654">
            <v>298.50900000000001</v>
          </cell>
          <cell r="G1654">
            <v>0</v>
          </cell>
          <cell r="H1654">
            <v>1029.4480000000001</v>
          </cell>
          <cell r="I1654">
            <v>932.69200000000001</v>
          </cell>
          <cell r="J1654">
            <v>927.37400000000002</v>
          </cell>
          <cell r="K1654">
            <v>1007.883</v>
          </cell>
          <cell r="L1654">
            <v>386.65100000000001</v>
          </cell>
          <cell r="M1654">
            <v>865.97299999999996</v>
          </cell>
          <cell r="N1654">
            <v>848.07100000000003</v>
          </cell>
        </row>
        <row r="1655">
          <cell r="A1655" t="str">
            <v xml:space="preserve">MNONCST2 </v>
          </cell>
          <cell r="B1655">
            <v>2</v>
          </cell>
          <cell r="C1655">
            <v>193.94300000000001</v>
          </cell>
          <cell r="D1655">
            <v>60.408000000000001</v>
          </cell>
          <cell r="E1655">
            <v>129.19200000000001</v>
          </cell>
          <cell r="F1655">
            <v>87.161000000000001</v>
          </cell>
          <cell r="G1655">
            <v>401.47300000000001</v>
          </cell>
          <cell r="H1655">
            <v>392.577</v>
          </cell>
          <cell r="I1655">
            <v>307.964</v>
          </cell>
          <cell r="J1655">
            <v>235.863</v>
          </cell>
          <cell r="K1655">
            <v>205.411</v>
          </cell>
          <cell r="L1655">
            <v>67.793999999999997</v>
          </cell>
          <cell r="M1655">
            <v>392.15800000000002</v>
          </cell>
          <cell r="N1655">
            <v>244.256</v>
          </cell>
        </row>
        <row r="1656">
          <cell r="A1656" t="str">
            <v xml:space="preserve">MNOFCST2 </v>
          </cell>
          <cell r="B1656">
            <v>2</v>
          </cell>
          <cell r="C1656">
            <v>719.66099999999994</v>
          </cell>
          <cell r="D1656">
            <v>317.18599999999998</v>
          </cell>
          <cell r="E1656">
            <v>476.33600000000001</v>
          </cell>
          <cell r="F1656">
            <v>672.59699999999998</v>
          </cell>
          <cell r="G1656">
            <v>1204.317</v>
          </cell>
          <cell r="H1656">
            <v>936.08299999999997</v>
          </cell>
          <cell r="I1656">
            <v>757.83699999999999</v>
          </cell>
          <cell r="J1656">
            <v>765.94299999999998</v>
          </cell>
          <cell r="K1656">
            <v>828.48800000000006</v>
          </cell>
          <cell r="L1656">
            <v>357.36599999999999</v>
          </cell>
          <cell r="M1656">
            <v>1090.8920000000001</v>
          </cell>
          <cell r="N1656">
            <v>873.66899999999998</v>
          </cell>
        </row>
        <row r="1657">
          <cell r="A1657" t="str">
            <v>PRCHRATE1</v>
          </cell>
          <cell r="B1657">
            <v>1</v>
          </cell>
          <cell r="C1657">
            <v>0</v>
          </cell>
          <cell r="D1657">
            <v>0</v>
          </cell>
          <cell r="E1657">
            <v>21.957000000000001</v>
          </cell>
          <cell r="F1657">
            <v>20.501000000000001</v>
          </cell>
          <cell r="G1657">
            <v>15.487</v>
          </cell>
          <cell r="H1657">
            <v>14.638999999999999</v>
          </cell>
          <cell r="I1657">
            <v>0</v>
          </cell>
          <cell r="J1657">
            <v>0</v>
          </cell>
          <cell r="K1657">
            <v>14.564</v>
          </cell>
          <cell r="L1657">
            <v>28.56</v>
          </cell>
          <cell r="M1657">
            <v>16.928999999999998</v>
          </cell>
          <cell r="N1657">
            <v>32.899000000000001</v>
          </cell>
        </row>
        <row r="1658">
          <cell r="A1658" t="str">
            <v>SALERATE1</v>
          </cell>
          <cell r="B1658">
            <v>1</v>
          </cell>
          <cell r="C1658">
            <v>22.797999999999998</v>
          </cell>
          <cell r="D1658">
            <v>24.367000000000001</v>
          </cell>
          <cell r="E1658">
            <v>21.224</v>
          </cell>
          <cell r="F1658">
            <v>19.823</v>
          </cell>
          <cell r="G1658">
            <v>18.356999999999999</v>
          </cell>
          <cell r="H1658">
            <v>20.149000000000001</v>
          </cell>
          <cell r="I1658">
            <v>25.597999999999999</v>
          </cell>
          <cell r="J1658">
            <v>24.212</v>
          </cell>
          <cell r="K1658">
            <v>21.83</v>
          </cell>
          <cell r="L1658">
            <v>21.782</v>
          </cell>
          <cell r="M1658">
            <v>18.343</v>
          </cell>
          <cell r="N1658">
            <v>20.856000000000002</v>
          </cell>
        </row>
        <row r="1659">
          <cell r="A1659" t="str">
            <v>SET CURSOR ON B2283 TO IMPORT</v>
          </cell>
        </row>
        <row r="1660">
          <cell r="B1660" t="str">
            <v>COAL CONSUMPTION PROVIDED BY IAIN RODDICK; #2 OIL CONSUMPTION PROVIDED BY DICK JENSEN.  #6 OIL AND GAS BY JOHN BAILEYS.</v>
          </cell>
        </row>
        <row r="1661">
          <cell r="A1661" t="str">
            <v>SUNBURY BIT</v>
          </cell>
          <cell r="B1661" t="str">
            <v>M-Tons</v>
          </cell>
          <cell r="C1661" t="str">
            <v>M-$</v>
          </cell>
          <cell r="D1661" t="str">
            <v>M-Tons</v>
          </cell>
          <cell r="E1661" t="str">
            <v>M-$</v>
          </cell>
          <cell r="F1661" t="str">
            <v>M-Tons</v>
          </cell>
          <cell r="G1661" t="str">
            <v>M-$</v>
          </cell>
          <cell r="H1661" t="str">
            <v>M-Tons</v>
          </cell>
          <cell r="I1661" t="str">
            <v>M-$</v>
          </cell>
        </row>
        <row r="1662">
          <cell r="B1662">
            <v>0</v>
          </cell>
          <cell r="C1662">
            <v>0</v>
          </cell>
          <cell r="D1662">
            <v>0</v>
          </cell>
          <cell r="E1662">
            <v>0</v>
          </cell>
          <cell r="F1662">
            <v>0</v>
          </cell>
          <cell r="G1662">
            <v>0</v>
          </cell>
          <cell r="H1662">
            <v>0</v>
          </cell>
          <cell r="I1662">
            <v>0</v>
          </cell>
          <cell r="J1662">
            <v>0</v>
          </cell>
          <cell r="K1662">
            <v>0</v>
          </cell>
        </row>
        <row r="1663">
          <cell r="B1663">
            <v>0</v>
          </cell>
          <cell r="C1663">
            <v>0</v>
          </cell>
          <cell r="D1663">
            <v>0</v>
          </cell>
          <cell r="E1663">
            <v>0</v>
          </cell>
          <cell r="F1663">
            <v>0</v>
          </cell>
          <cell r="G1663">
            <v>0</v>
          </cell>
          <cell r="H1663">
            <v>0</v>
          </cell>
          <cell r="I1663">
            <v>0</v>
          </cell>
          <cell r="J1663">
            <v>0</v>
          </cell>
          <cell r="K1663">
            <v>0</v>
          </cell>
        </row>
        <row r="1664">
          <cell r="B1664">
            <v>0</v>
          </cell>
          <cell r="C1664">
            <v>0</v>
          </cell>
          <cell r="D1664">
            <v>0</v>
          </cell>
          <cell r="E1664">
            <v>0</v>
          </cell>
          <cell r="F1664">
            <v>0</v>
          </cell>
          <cell r="G1664">
            <v>0</v>
          </cell>
          <cell r="H1664">
            <v>0</v>
          </cell>
          <cell r="I1664">
            <v>0</v>
          </cell>
          <cell r="J1664">
            <v>0</v>
          </cell>
          <cell r="K1664">
            <v>0</v>
          </cell>
        </row>
        <row r="1665">
          <cell r="B1665">
            <v>0</v>
          </cell>
          <cell r="C1665">
            <v>0</v>
          </cell>
          <cell r="J1665">
            <v>0</v>
          </cell>
          <cell r="K1665">
            <v>0</v>
          </cell>
        </row>
        <row r="1666">
          <cell r="A1666" t="str">
            <v>SUNBURY PREP</v>
          </cell>
        </row>
        <row r="1667">
          <cell r="B1667">
            <v>0</v>
          </cell>
          <cell r="C1667">
            <v>0</v>
          </cell>
          <cell r="D1667">
            <v>0</v>
          </cell>
          <cell r="E1667">
            <v>0</v>
          </cell>
          <cell r="F1667">
            <v>0</v>
          </cell>
          <cell r="G1667">
            <v>0</v>
          </cell>
          <cell r="H1667">
            <v>0</v>
          </cell>
          <cell r="I1667">
            <v>0</v>
          </cell>
          <cell r="J1667">
            <v>0</v>
          </cell>
          <cell r="K1667">
            <v>0</v>
          </cell>
        </row>
        <row r="1668">
          <cell r="B1668">
            <v>0</v>
          </cell>
          <cell r="C1668">
            <v>0</v>
          </cell>
          <cell r="D1668">
            <v>0</v>
          </cell>
          <cell r="E1668">
            <v>0</v>
          </cell>
          <cell r="F1668">
            <v>0</v>
          </cell>
          <cell r="G1668">
            <v>0</v>
          </cell>
          <cell r="H1668">
            <v>0</v>
          </cell>
          <cell r="I1668">
            <v>0</v>
          </cell>
          <cell r="J1668">
            <v>0</v>
          </cell>
          <cell r="K1668">
            <v>0</v>
          </cell>
        </row>
        <row r="1669">
          <cell r="B1669">
            <v>0</v>
          </cell>
          <cell r="C1669">
            <v>0</v>
          </cell>
          <cell r="D1669">
            <v>0</v>
          </cell>
          <cell r="E1669">
            <v>0</v>
          </cell>
          <cell r="F1669">
            <v>0</v>
          </cell>
          <cell r="G1669">
            <v>0</v>
          </cell>
          <cell r="H1669">
            <v>0</v>
          </cell>
          <cell r="I1669">
            <v>0</v>
          </cell>
          <cell r="J1669">
            <v>0</v>
          </cell>
          <cell r="K1669">
            <v>0</v>
          </cell>
        </row>
        <row r="1670">
          <cell r="B1670">
            <v>0</v>
          </cell>
          <cell r="C1670">
            <v>0</v>
          </cell>
          <cell r="J1670">
            <v>0</v>
          </cell>
          <cell r="K1670">
            <v>0</v>
          </cell>
        </row>
        <row r="1671">
          <cell r="A1671" t="str">
            <v>SUNBURY SILT</v>
          </cell>
        </row>
        <row r="1672">
          <cell r="B1672">
            <v>0</v>
          </cell>
          <cell r="C1672">
            <v>0</v>
          </cell>
          <cell r="D1672">
            <v>0</v>
          </cell>
          <cell r="E1672">
            <v>0</v>
          </cell>
          <cell r="F1672">
            <v>0</v>
          </cell>
          <cell r="G1672">
            <v>0</v>
          </cell>
          <cell r="H1672">
            <v>0</v>
          </cell>
          <cell r="I1672">
            <v>0</v>
          </cell>
          <cell r="J1672">
            <v>0</v>
          </cell>
          <cell r="K1672">
            <v>0</v>
          </cell>
        </row>
        <row r="1673">
          <cell r="B1673">
            <v>0</v>
          </cell>
          <cell r="C1673">
            <v>0</v>
          </cell>
          <cell r="D1673">
            <v>0</v>
          </cell>
          <cell r="E1673">
            <v>0</v>
          </cell>
          <cell r="F1673">
            <v>0</v>
          </cell>
          <cell r="G1673">
            <v>0</v>
          </cell>
          <cell r="H1673">
            <v>0</v>
          </cell>
          <cell r="I1673">
            <v>0</v>
          </cell>
          <cell r="J1673">
            <v>0</v>
          </cell>
          <cell r="K1673">
            <v>0</v>
          </cell>
        </row>
        <row r="1674">
          <cell r="B1674">
            <v>0</v>
          </cell>
          <cell r="C1674">
            <v>0</v>
          </cell>
          <cell r="D1674">
            <v>0</v>
          </cell>
          <cell r="E1674">
            <v>0</v>
          </cell>
          <cell r="F1674">
            <v>0</v>
          </cell>
          <cell r="G1674">
            <v>0</v>
          </cell>
          <cell r="H1674">
            <v>0</v>
          </cell>
          <cell r="I1674">
            <v>0</v>
          </cell>
          <cell r="J1674">
            <v>0</v>
          </cell>
          <cell r="K1674">
            <v>0</v>
          </cell>
        </row>
        <row r="1675">
          <cell r="B1675">
            <v>0</v>
          </cell>
          <cell r="C1675">
            <v>0</v>
          </cell>
          <cell r="J1675">
            <v>0</v>
          </cell>
          <cell r="K1675">
            <v>0</v>
          </cell>
        </row>
        <row r="1676">
          <cell r="A1676" t="str">
            <v>SUNBURY COKE</v>
          </cell>
        </row>
        <row r="1677">
          <cell r="B1677">
            <v>0</v>
          </cell>
          <cell r="C1677">
            <v>0</v>
          </cell>
          <cell r="D1677">
            <v>0</v>
          </cell>
          <cell r="E1677">
            <v>0</v>
          </cell>
          <cell r="F1677">
            <v>0</v>
          </cell>
          <cell r="G1677">
            <v>0</v>
          </cell>
          <cell r="H1677">
            <v>0</v>
          </cell>
          <cell r="I1677">
            <v>0</v>
          </cell>
          <cell r="J1677">
            <v>0</v>
          </cell>
          <cell r="K1677">
            <v>0</v>
          </cell>
        </row>
        <row r="1678">
          <cell r="B1678">
            <v>0</v>
          </cell>
          <cell r="C1678">
            <v>0</v>
          </cell>
          <cell r="D1678">
            <v>0</v>
          </cell>
          <cell r="E1678">
            <v>0</v>
          </cell>
          <cell r="F1678">
            <v>0</v>
          </cell>
          <cell r="G1678">
            <v>0</v>
          </cell>
          <cell r="H1678">
            <v>0</v>
          </cell>
          <cell r="I1678">
            <v>0</v>
          </cell>
          <cell r="J1678">
            <v>0</v>
          </cell>
          <cell r="K1678">
            <v>0</v>
          </cell>
        </row>
        <row r="1679">
          <cell r="B1679">
            <v>0</v>
          </cell>
          <cell r="C1679">
            <v>0</v>
          </cell>
          <cell r="D1679">
            <v>0</v>
          </cell>
          <cell r="E1679">
            <v>0</v>
          </cell>
          <cell r="F1679">
            <v>0</v>
          </cell>
          <cell r="G1679">
            <v>0</v>
          </cell>
          <cell r="H1679">
            <v>0</v>
          </cell>
          <cell r="I1679">
            <v>0</v>
          </cell>
          <cell r="J1679">
            <v>0</v>
          </cell>
          <cell r="K1679">
            <v>0</v>
          </cell>
        </row>
        <row r="1680">
          <cell r="B1680">
            <v>0</v>
          </cell>
          <cell r="C1680">
            <v>0</v>
          </cell>
          <cell r="J1680">
            <v>0</v>
          </cell>
          <cell r="K1680">
            <v>0</v>
          </cell>
        </row>
        <row r="1681">
          <cell r="A1681" t="str">
            <v>MARTINS CREEK BIT</v>
          </cell>
        </row>
        <row r="1682">
          <cell r="B1682">
            <v>54.56</v>
          </cell>
          <cell r="C1682">
            <v>1825.0320000000002</v>
          </cell>
          <cell r="D1682">
            <v>51.48</v>
          </cell>
          <cell r="E1682">
            <v>1722.0060000000001</v>
          </cell>
          <cell r="F1682">
            <v>40.92</v>
          </cell>
          <cell r="G1682">
            <v>1368.7739999999999</v>
          </cell>
          <cell r="H1682">
            <v>43.12</v>
          </cell>
          <cell r="I1682">
            <v>1442.3639999999998</v>
          </cell>
          <cell r="J1682">
            <v>190.07999999999998</v>
          </cell>
          <cell r="K1682">
            <v>6358.1759999999995</v>
          </cell>
        </row>
        <row r="1683">
          <cell r="B1683">
            <v>27.103999999999999</v>
          </cell>
          <cell r="C1683">
            <v>906.62879999999961</v>
          </cell>
          <cell r="D1683">
            <v>38.808</v>
          </cell>
          <cell r="E1683">
            <v>1298.1275999999998</v>
          </cell>
          <cell r="F1683">
            <v>40.171999999999997</v>
          </cell>
          <cell r="G1683">
            <v>1343.7534000000001</v>
          </cell>
          <cell r="H1683">
            <v>43.427999999999997</v>
          </cell>
          <cell r="I1683">
            <v>1452.6666</v>
          </cell>
          <cell r="J1683">
            <v>149.512</v>
          </cell>
          <cell r="K1683">
            <v>5001.1763999999994</v>
          </cell>
        </row>
        <row r="1684">
          <cell r="B1684">
            <v>12.32</v>
          </cell>
          <cell r="C1684">
            <v>412.10399999999998</v>
          </cell>
          <cell r="D1684">
            <v>59.003999999999998</v>
          </cell>
          <cell r="E1684">
            <v>1973.6837999999996</v>
          </cell>
          <cell r="F1684">
            <v>33.043999999999997</v>
          </cell>
          <cell r="G1684">
            <v>1105.3217999999999</v>
          </cell>
          <cell r="H1684">
            <v>41.36</v>
          </cell>
          <cell r="I1684">
            <v>1383.4920000000002</v>
          </cell>
          <cell r="J1684">
            <v>145.72800000000001</v>
          </cell>
          <cell r="K1684">
            <v>4874.6016</v>
          </cell>
        </row>
        <row r="1685">
          <cell r="A1685">
            <v>17610.250459999996</v>
          </cell>
          <cell r="B1685">
            <v>485.32</v>
          </cell>
          <cell r="C1685">
            <v>16233.953999999996</v>
          </cell>
          <cell r="J1685">
            <v>485.32</v>
          </cell>
          <cell r="K1685">
            <v>16233.954</v>
          </cell>
        </row>
        <row r="1686">
          <cell r="A1686" t="str">
            <v>KEYSTONE BIT</v>
          </cell>
        </row>
        <row r="1687">
          <cell r="B1687">
            <v>51.704599999999999</v>
          </cell>
          <cell r="C1687">
            <v>1333.9786799999999</v>
          </cell>
          <cell r="D1687">
            <v>48.002600000000001</v>
          </cell>
          <cell r="E1687">
            <v>1238.4670800000001</v>
          </cell>
          <cell r="F1687">
            <v>50.1004</v>
          </cell>
          <cell r="G1687">
            <v>1292.59032</v>
          </cell>
          <cell r="H1687">
            <v>48.372799999999998</v>
          </cell>
          <cell r="I1687">
            <v>1248.0182399999999</v>
          </cell>
          <cell r="J1687">
            <v>198.18040000000002</v>
          </cell>
          <cell r="K1687">
            <v>5113.0543199999993</v>
          </cell>
        </row>
        <row r="1688">
          <cell r="B1688">
            <v>50.840800000000002</v>
          </cell>
          <cell r="C1688">
            <v>1311.69264</v>
          </cell>
          <cell r="D1688">
            <v>43.066600000000001</v>
          </cell>
          <cell r="E1688">
            <v>1111.1182800000001</v>
          </cell>
          <cell r="F1688">
            <v>47.755800000000001</v>
          </cell>
          <cell r="G1688">
            <v>1232.0996399999999</v>
          </cell>
          <cell r="H1688">
            <v>56.763999999999996</v>
          </cell>
          <cell r="I1688">
            <v>1464.5111999999999</v>
          </cell>
          <cell r="J1688">
            <v>198.42719999999997</v>
          </cell>
          <cell r="K1688">
            <v>5119.4217599999993</v>
          </cell>
        </row>
        <row r="1689">
          <cell r="B1689">
            <v>52.1982</v>
          </cell>
          <cell r="C1689">
            <v>1346.7135600000001</v>
          </cell>
          <cell r="D1689">
            <v>54.912999999999997</v>
          </cell>
          <cell r="E1689">
            <v>1416.7554</v>
          </cell>
          <cell r="F1689">
            <v>50.594000000000001</v>
          </cell>
          <cell r="G1689">
            <v>1305.3252</v>
          </cell>
          <cell r="H1689">
            <v>50.347200000000001</v>
          </cell>
          <cell r="I1689">
            <v>1298.9577599999998</v>
          </cell>
          <cell r="J1689">
            <v>208.05239999999998</v>
          </cell>
          <cell r="K1689">
            <v>5367.7519200000006</v>
          </cell>
        </row>
        <row r="1690">
          <cell r="B1690">
            <v>604.66</v>
          </cell>
          <cell r="C1690">
            <v>15600.227999999999</v>
          </cell>
          <cell r="J1690">
            <v>604.66</v>
          </cell>
          <cell r="K1690">
            <v>15600.227999999999</v>
          </cell>
        </row>
        <row r="1691">
          <cell r="A1691" t="str">
            <v>CONEMAUGH BIT</v>
          </cell>
        </row>
        <row r="1692">
          <cell r="B1692">
            <v>71.012500000000003</v>
          </cell>
          <cell r="C1692">
            <v>1825.7313750000001</v>
          </cell>
          <cell r="D1692">
            <v>72.8</v>
          </cell>
          <cell r="E1692">
            <v>1871.6880000000001</v>
          </cell>
          <cell r="F1692">
            <v>71.987499999999997</v>
          </cell>
          <cell r="G1692">
            <v>1850.7986249999997</v>
          </cell>
          <cell r="H1692">
            <v>61.587499999999999</v>
          </cell>
          <cell r="I1692">
            <v>1583.4146250000003</v>
          </cell>
          <cell r="J1692">
            <v>277.38749999999999</v>
          </cell>
          <cell r="K1692">
            <v>7131.6326250000002</v>
          </cell>
        </row>
        <row r="1693">
          <cell r="B1693">
            <v>65.325000000000003</v>
          </cell>
          <cell r="C1693">
            <v>1679.50575</v>
          </cell>
          <cell r="D1693">
            <v>70.362499999999997</v>
          </cell>
          <cell r="E1693">
            <v>1809.019875</v>
          </cell>
          <cell r="F1693">
            <v>66.95</v>
          </cell>
          <cell r="G1693">
            <v>1721.2845000000002</v>
          </cell>
          <cell r="H1693">
            <v>66.95</v>
          </cell>
          <cell r="I1693">
            <v>1721.2845000000002</v>
          </cell>
          <cell r="J1693">
            <v>269.58749999999998</v>
          </cell>
          <cell r="K1693">
            <v>6931.0946249999997</v>
          </cell>
        </row>
        <row r="1694">
          <cell r="B1694">
            <v>66.787499999999994</v>
          </cell>
          <cell r="C1694">
            <v>1717.1066250000003</v>
          </cell>
          <cell r="D1694">
            <v>52.325000000000003</v>
          </cell>
          <cell r="E1694">
            <v>1345.27575</v>
          </cell>
          <cell r="F1694">
            <v>45.012500000000003</v>
          </cell>
          <cell r="G1694">
            <v>1157.271375</v>
          </cell>
          <cell r="H1694">
            <v>51.512500000000003</v>
          </cell>
          <cell r="I1694">
            <v>1324.386375</v>
          </cell>
          <cell r="J1694">
            <v>215.63749999999999</v>
          </cell>
          <cell r="K1694">
            <v>5544.0401250000004</v>
          </cell>
        </row>
        <row r="1695">
          <cell r="B1695">
            <v>762.61249999999995</v>
          </cell>
          <cell r="C1695">
            <v>19606.767375000003</v>
          </cell>
          <cell r="J1695">
            <v>762.61249999999995</v>
          </cell>
          <cell r="K1695">
            <v>19606.767374999999</v>
          </cell>
        </row>
        <row r="1696">
          <cell r="A1696" t="str">
            <v>HOLTWOOD PREP</v>
          </cell>
          <cell r="B1696" t="str">
            <v>HOLTWOO</v>
          </cell>
          <cell r="C1696" t="str">
            <v>D SES</v>
          </cell>
          <cell r="D1696" t="str">
            <v>PREP</v>
          </cell>
        </row>
        <row r="1697">
          <cell r="B1697">
            <v>0</v>
          </cell>
          <cell r="C1697">
            <v>0</v>
          </cell>
          <cell r="D1697">
            <v>0</v>
          </cell>
          <cell r="E1697">
            <v>0</v>
          </cell>
          <cell r="F1697">
            <v>0</v>
          </cell>
          <cell r="G1697">
            <v>0</v>
          </cell>
          <cell r="H1697">
            <v>0</v>
          </cell>
          <cell r="I1697">
            <v>0</v>
          </cell>
          <cell r="J1697">
            <v>0</v>
          </cell>
          <cell r="K1697">
            <v>0</v>
          </cell>
        </row>
        <row r="1698">
          <cell r="B1698">
            <v>0</v>
          </cell>
          <cell r="C1698">
            <v>0</v>
          </cell>
          <cell r="D1698">
            <v>0</v>
          </cell>
          <cell r="E1698">
            <v>0</v>
          </cell>
          <cell r="F1698">
            <v>0</v>
          </cell>
          <cell r="G1698">
            <v>0</v>
          </cell>
          <cell r="H1698">
            <v>0</v>
          </cell>
          <cell r="I1698">
            <v>0</v>
          </cell>
          <cell r="J1698">
            <v>0</v>
          </cell>
          <cell r="K1698">
            <v>0</v>
          </cell>
        </row>
        <row r="1699">
          <cell r="B1699">
            <v>0</v>
          </cell>
          <cell r="C1699">
            <v>0</v>
          </cell>
          <cell r="D1699">
            <v>0</v>
          </cell>
          <cell r="E1699">
            <v>0</v>
          </cell>
          <cell r="F1699">
            <v>0</v>
          </cell>
          <cell r="G1699">
            <v>0</v>
          </cell>
          <cell r="H1699">
            <v>0</v>
          </cell>
          <cell r="I1699">
            <v>0</v>
          </cell>
          <cell r="J1699">
            <v>0</v>
          </cell>
          <cell r="K1699">
            <v>0</v>
          </cell>
        </row>
        <row r="1700">
          <cell r="B1700">
            <v>0</v>
          </cell>
          <cell r="C1700">
            <v>0</v>
          </cell>
          <cell r="J1700">
            <v>0</v>
          </cell>
          <cell r="K1700">
            <v>0</v>
          </cell>
        </row>
        <row r="1701">
          <cell r="A1701" t="str">
            <v>HOLTWOOD SILT</v>
          </cell>
          <cell r="B1701" t="str">
            <v>HOLTWOO</v>
          </cell>
          <cell r="C1701" t="str">
            <v>D SES</v>
          </cell>
          <cell r="D1701" t="str">
            <v>SILT</v>
          </cell>
        </row>
        <row r="1702">
          <cell r="B1702">
            <v>0</v>
          </cell>
          <cell r="C1702">
            <v>0</v>
          </cell>
          <cell r="D1702">
            <v>0</v>
          </cell>
          <cell r="E1702">
            <v>0</v>
          </cell>
          <cell r="F1702">
            <v>0</v>
          </cell>
          <cell r="G1702">
            <v>0</v>
          </cell>
          <cell r="H1702">
            <v>0</v>
          </cell>
          <cell r="I1702">
            <v>0</v>
          </cell>
          <cell r="J1702">
            <v>0</v>
          </cell>
          <cell r="K1702">
            <v>0</v>
          </cell>
        </row>
        <row r="1703">
          <cell r="B1703">
            <v>0</v>
          </cell>
          <cell r="C1703">
            <v>0</v>
          </cell>
          <cell r="D1703">
            <v>0</v>
          </cell>
          <cell r="E1703">
            <v>0</v>
          </cell>
          <cell r="F1703">
            <v>0</v>
          </cell>
          <cell r="G1703">
            <v>0</v>
          </cell>
          <cell r="H1703">
            <v>0</v>
          </cell>
          <cell r="I1703">
            <v>0</v>
          </cell>
          <cell r="J1703">
            <v>0</v>
          </cell>
          <cell r="K1703">
            <v>0</v>
          </cell>
        </row>
        <row r="1704">
          <cell r="B1704">
            <v>0</v>
          </cell>
          <cell r="C1704">
            <v>0</v>
          </cell>
          <cell r="D1704">
            <v>0</v>
          </cell>
          <cell r="E1704">
            <v>0</v>
          </cell>
          <cell r="F1704">
            <v>0</v>
          </cell>
          <cell r="G1704">
            <v>0</v>
          </cell>
          <cell r="H1704">
            <v>0</v>
          </cell>
          <cell r="I1704">
            <v>0</v>
          </cell>
          <cell r="J1704">
            <v>0</v>
          </cell>
          <cell r="K1704">
            <v>0</v>
          </cell>
        </row>
        <row r="1705">
          <cell r="B1705">
            <v>0</v>
          </cell>
          <cell r="C1705">
            <v>0</v>
          </cell>
          <cell r="J1705">
            <v>0</v>
          </cell>
          <cell r="K1705">
            <v>0</v>
          </cell>
        </row>
        <row r="1706">
          <cell r="A1706" t="str">
            <v>HOLTWOOD COKE</v>
          </cell>
          <cell r="B1706" t="str">
            <v>HOLTWOO</v>
          </cell>
          <cell r="C1706" t="str">
            <v>D SES</v>
          </cell>
          <cell r="D1706" t="str">
            <v>COKE</v>
          </cell>
        </row>
        <row r="1707">
          <cell r="B1707">
            <v>0</v>
          </cell>
          <cell r="C1707">
            <v>0</v>
          </cell>
          <cell r="D1707">
            <v>0</v>
          </cell>
          <cell r="E1707">
            <v>0</v>
          </cell>
          <cell r="F1707">
            <v>0</v>
          </cell>
          <cell r="G1707">
            <v>0</v>
          </cell>
          <cell r="H1707">
            <v>0</v>
          </cell>
          <cell r="I1707">
            <v>0</v>
          </cell>
          <cell r="J1707">
            <v>0</v>
          </cell>
          <cell r="K1707">
            <v>0</v>
          </cell>
        </row>
        <row r="1708">
          <cell r="B1708">
            <v>0</v>
          </cell>
          <cell r="C1708">
            <v>0</v>
          </cell>
          <cell r="D1708">
            <v>0</v>
          </cell>
          <cell r="E1708">
            <v>0</v>
          </cell>
          <cell r="F1708">
            <v>0</v>
          </cell>
          <cell r="G1708">
            <v>0</v>
          </cell>
          <cell r="H1708">
            <v>0</v>
          </cell>
          <cell r="I1708">
            <v>0</v>
          </cell>
          <cell r="J1708">
            <v>0</v>
          </cell>
          <cell r="K1708">
            <v>0</v>
          </cell>
        </row>
        <row r="1709">
          <cell r="B1709">
            <v>0</v>
          </cell>
          <cell r="C1709">
            <v>0</v>
          </cell>
          <cell r="D1709">
            <v>0</v>
          </cell>
          <cell r="E1709">
            <v>0</v>
          </cell>
          <cell r="F1709">
            <v>0</v>
          </cell>
          <cell r="G1709">
            <v>0</v>
          </cell>
          <cell r="H1709">
            <v>0</v>
          </cell>
          <cell r="I1709">
            <v>0</v>
          </cell>
          <cell r="J1709">
            <v>0</v>
          </cell>
          <cell r="K1709">
            <v>0</v>
          </cell>
        </row>
        <row r="1710">
          <cell r="B1710">
            <v>0</v>
          </cell>
          <cell r="C1710">
            <v>0</v>
          </cell>
          <cell r="J1710">
            <v>0</v>
          </cell>
          <cell r="K1710">
            <v>0</v>
          </cell>
        </row>
        <row r="1711">
          <cell r="B1711" t="str">
            <v>HOLTWOO</v>
          </cell>
          <cell r="C1711" t="str">
            <v>D SES</v>
          </cell>
          <cell r="D1711" t="str">
            <v>BIT</v>
          </cell>
        </row>
        <row r="1712">
          <cell r="A1712">
            <v>0</v>
          </cell>
          <cell r="B1712">
            <v>0</v>
          </cell>
          <cell r="C1712">
            <v>0</v>
          </cell>
          <cell r="D1712">
            <v>0</v>
          </cell>
          <cell r="E1712">
            <v>0</v>
          </cell>
          <cell r="F1712">
            <v>0</v>
          </cell>
          <cell r="G1712">
            <v>0</v>
          </cell>
          <cell r="H1712">
            <v>0</v>
          </cell>
          <cell r="I1712">
            <v>0</v>
          </cell>
          <cell r="J1712">
            <v>0</v>
          </cell>
          <cell r="K1712">
            <v>0</v>
          </cell>
        </row>
        <row r="1713">
          <cell r="B1713">
            <v>0</v>
          </cell>
          <cell r="C1713">
            <v>0</v>
          </cell>
          <cell r="D1713">
            <v>0</v>
          </cell>
          <cell r="E1713">
            <v>0</v>
          </cell>
          <cell r="F1713">
            <v>0</v>
          </cell>
          <cell r="G1713">
            <v>0</v>
          </cell>
          <cell r="H1713">
            <v>0</v>
          </cell>
          <cell r="I1713">
            <v>0</v>
          </cell>
          <cell r="J1713">
            <v>0</v>
          </cell>
          <cell r="K1713">
            <v>0</v>
          </cell>
        </row>
        <row r="1714">
          <cell r="B1714">
            <v>0</v>
          </cell>
          <cell r="C1714">
            <v>0</v>
          </cell>
          <cell r="D1714">
            <v>0</v>
          </cell>
          <cell r="E1714">
            <v>0</v>
          </cell>
          <cell r="F1714">
            <v>0</v>
          </cell>
          <cell r="G1714">
            <v>0</v>
          </cell>
          <cell r="H1714">
            <v>0</v>
          </cell>
          <cell r="I1714">
            <v>0</v>
          </cell>
          <cell r="J1714">
            <v>0</v>
          </cell>
          <cell r="K1714">
            <v>0</v>
          </cell>
        </row>
        <row r="1715">
          <cell r="B1715">
            <v>0</v>
          </cell>
          <cell r="C1715">
            <v>0</v>
          </cell>
          <cell r="J1715">
            <v>0</v>
          </cell>
          <cell r="K1715">
            <v>0</v>
          </cell>
        </row>
        <row r="1716">
          <cell r="A1716" t="str">
            <v>MONTOUR BIT</v>
          </cell>
          <cell r="B1716" t="str">
            <v>MONTOUR</v>
          </cell>
          <cell r="C1716" t="str">
            <v>SES</v>
          </cell>
          <cell r="D1716" t="str">
            <v>BIT</v>
          </cell>
        </row>
        <row r="1717">
          <cell r="B1717">
            <v>301.92</v>
          </cell>
          <cell r="C1717">
            <v>10250.184000000001</v>
          </cell>
          <cell r="D1717">
            <v>283.67899999999997</v>
          </cell>
          <cell r="E1717">
            <v>9630.9020500000006</v>
          </cell>
          <cell r="F1717">
            <v>241.69399999999999</v>
          </cell>
          <cell r="G1717">
            <v>8205.5113000000001</v>
          </cell>
          <cell r="H1717">
            <v>146.15</v>
          </cell>
          <cell r="I1717">
            <v>4961.7925000000005</v>
          </cell>
          <cell r="J1717">
            <v>973.44299999999987</v>
          </cell>
          <cell r="K1717">
            <v>33048.389850000007</v>
          </cell>
        </row>
        <row r="1718">
          <cell r="B1718">
            <v>214.839</v>
          </cell>
          <cell r="C1718">
            <v>7293.7840500000002</v>
          </cell>
          <cell r="D1718">
            <v>318.2</v>
          </cell>
          <cell r="E1718">
            <v>10802.89</v>
          </cell>
          <cell r="F1718">
            <v>346.91199999999998</v>
          </cell>
          <cell r="G1718">
            <v>11777.662400000001</v>
          </cell>
          <cell r="H1718">
            <v>339.06799999999998</v>
          </cell>
          <cell r="I1718">
            <v>11511.3586</v>
          </cell>
          <cell r="J1718">
            <v>1219.019</v>
          </cell>
          <cell r="K1718">
            <v>41385.695050000002</v>
          </cell>
        </row>
        <row r="1719">
          <cell r="B1719">
            <v>286.084</v>
          </cell>
          <cell r="C1719">
            <v>9712.5518000000011</v>
          </cell>
          <cell r="D1719">
            <v>253.82</v>
          </cell>
          <cell r="E1719">
            <v>8617.1890000000003</v>
          </cell>
          <cell r="F1719">
            <v>249.28800000000001</v>
          </cell>
          <cell r="G1719">
            <v>8463.3276000000005</v>
          </cell>
          <cell r="H1719">
            <v>292.26299999999998</v>
          </cell>
          <cell r="I1719">
            <v>9922.3288499999999</v>
          </cell>
          <cell r="J1719">
            <v>1081.4549999999999</v>
          </cell>
          <cell r="K1719">
            <v>36715.397250000002</v>
          </cell>
        </row>
        <row r="1720">
          <cell r="B1720">
            <v>3273.9169999999999</v>
          </cell>
          <cell r="C1720">
            <v>111149.48215000003</v>
          </cell>
          <cell r="J1720">
            <v>3273.9169999999999</v>
          </cell>
          <cell r="K1720">
            <v>111149.48215000003</v>
          </cell>
        </row>
        <row r="1721">
          <cell r="A1721" t="str">
            <v>BRUNNER ISL BIT</v>
          </cell>
        </row>
        <row r="1722">
          <cell r="B1722">
            <v>313.39</v>
          </cell>
          <cell r="C1722">
            <v>11883.748799999999</v>
          </cell>
          <cell r="D1722">
            <v>296.45</v>
          </cell>
          <cell r="E1722">
            <v>11241.383999999998</v>
          </cell>
          <cell r="F1722">
            <v>323.39999999999998</v>
          </cell>
          <cell r="G1722">
            <v>12263.327999999998</v>
          </cell>
          <cell r="H1722">
            <v>207.9</v>
          </cell>
          <cell r="I1722">
            <v>7883.5680000000002</v>
          </cell>
        </row>
        <row r="1723">
          <cell r="B1723">
            <v>214.44499999999999</v>
          </cell>
          <cell r="C1723">
            <v>8131.7543999999998</v>
          </cell>
          <cell r="D1723">
            <v>294.14</v>
          </cell>
          <cell r="E1723">
            <v>11153.7888</v>
          </cell>
          <cell r="F1723">
            <v>318.01</v>
          </cell>
          <cell r="G1723">
            <v>12058.939199999997</v>
          </cell>
          <cell r="H1723">
            <v>319.55</v>
          </cell>
          <cell r="I1723">
            <v>12117.336000000001</v>
          </cell>
        </row>
        <row r="1724">
          <cell r="B1724">
            <v>151.69</v>
          </cell>
          <cell r="C1724">
            <v>5752.0848000000015</v>
          </cell>
          <cell r="D1724">
            <v>144.85599999999999</v>
          </cell>
          <cell r="E1724">
            <v>5492.9395200000008</v>
          </cell>
          <cell r="F1724">
            <v>191.422</v>
          </cell>
          <cell r="G1724">
            <v>7258.7222400000001</v>
          </cell>
          <cell r="H1724">
            <v>287.86500000000001</v>
          </cell>
          <cell r="I1724">
            <v>10915.840800000004</v>
          </cell>
        </row>
        <row r="1725">
          <cell r="B1725">
            <v>3063.1180000000004</v>
          </cell>
          <cell r="C1725">
            <v>116153.43455999999</v>
          </cell>
        </row>
        <row r="1726">
          <cell r="A1726" t="str">
            <v>TOTAL COAL</v>
          </cell>
          <cell r="B1726" t="str">
            <v>TOTAL C</v>
          </cell>
          <cell r="C1726" t="str">
            <v>OAL</v>
          </cell>
        </row>
        <row r="1727">
          <cell r="B1727">
            <v>792.58709999999996</v>
          </cell>
          <cell r="C1727">
            <v>26946.844375598816</v>
          </cell>
          <cell r="D1727">
            <v>752.41159999999991</v>
          </cell>
          <cell r="E1727">
            <v>25527.27618928584</v>
          </cell>
          <cell r="F1727">
            <v>741.33789999999999</v>
          </cell>
          <cell r="G1727">
            <v>25236.588546234845</v>
          </cell>
          <cell r="H1727">
            <v>507.13030000000003</v>
          </cell>
          <cell r="I1727">
            <v>17023.519883252313</v>
          </cell>
          <cell r="J1727">
            <v>2793.4668999999994</v>
          </cell>
          <cell r="K1727">
            <v>94734.228994371821</v>
          </cell>
        </row>
        <row r="1728">
          <cell r="B1728">
            <v>541.23479999999995</v>
          </cell>
          <cell r="C1728">
            <v>18119.127323415385</v>
          </cell>
          <cell r="D1728">
            <v>764.57709999999997</v>
          </cell>
          <cell r="E1728">
            <v>25973.954254456221</v>
          </cell>
          <cell r="F1728">
            <v>819.7998</v>
          </cell>
          <cell r="G1728">
            <v>27910.833754346422</v>
          </cell>
          <cell r="H1728">
            <v>825.76</v>
          </cell>
          <cell r="I1728">
            <v>28062.540264299128</v>
          </cell>
          <cell r="J1728">
            <v>2951.3716999999997</v>
          </cell>
          <cell r="K1728">
            <v>100066.45559651715</v>
          </cell>
        </row>
        <row r="1729">
          <cell r="B1729">
            <v>622.46569999999997</v>
          </cell>
          <cell r="C1729">
            <v>20759.946141026565</v>
          </cell>
          <cell r="D1729">
            <v>621.51099999999997</v>
          </cell>
          <cell r="E1729">
            <v>20881.353703151115</v>
          </cell>
          <cell r="F1729">
            <v>569.3605</v>
          </cell>
          <cell r="G1729">
            <v>19114.240537338104</v>
          </cell>
          <cell r="H1729">
            <v>723.34770000000003</v>
          </cell>
          <cell r="I1729">
            <v>24619.982491987299</v>
          </cell>
          <cell r="J1729">
            <v>2536.6849000000002</v>
          </cell>
          <cell r="K1729">
            <v>85375.522873503083</v>
          </cell>
        </row>
        <row r="1730">
          <cell r="B1730">
            <v>8281.5234999999993</v>
          </cell>
          <cell r="C1730">
            <v>280176.20746439206</v>
          </cell>
          <cell r="J1730">
            <v>8281.5234999999993</v>
          </cell>
          <cell r="K1730">
            <v>280176.20746439206</v>
          </cell>
        </row>
        <row r="1731">
          <cell r="A1731" t="str">
            <v>SUNBURY LIGHT OIL</v>
          </cell>
          <cell r="B1731" t="str">
            <v>SUNBURY</v>
          </cell>
          <cell r="C1731" t="str">
            <v>SES</v>
          </cell>
        </row>
        <row r="1732">
          <cell r="B1732">
            <v>0</v>
          </cell>
          <cell r="C1732">
            <v>0</v>
          </cell>
          <cell r="D1732">
            <v>0</v>
          </cell>
          <cell r="E1732">
            <v>0</v>
          </cell>
          <cell r="F1732">
            <v>0</v>
          </cell>
          <cell r="G1732">
            <v>0</v>
          </cell>
          <cell r="H1732">
            <v>0</v>
          </cell>
          <cell r="I1732">
            <v>0</v>
          </cell>
          <cell r="J1732">
            <v>0</v>
          </cell>
          <cell r="K1732">
            <v>0</v>
          </cell>
        </row>
        <row r="1733">
          <cell r="B1733">
            <v>0</v>
          </cell>
          <cell r="C1733">
            <v>0</v>
          </cell>
          <cell r="D1733">
            <v>0</v>
          </cell>
          <cell r="E1733">
            <v>0</v>
          </cell>
          <cell r="F1733">
            <v>0</v>
          </cell>
          <cell r="G1733">
            <v>0</v>
          </cell>
          <cell r="H1733">
            <v>0</v>
          </cell>
          <cell r="I1733">
            <v>0</v>
          </cell>
          <cell r="J1733">
            <v>0</v>
          </cell>
          <cell r="K1733">
            <v>0</v>
          </cell>
        </row>
        <row r="1734">
          <cell r="B1734">
            <v>0</v>
          </cell>
          <cell r="C1734">
            <v>0</v>
          </cell>
          <cell r="D1734">
            <v>0</v>
          </cell>
          <cell r="E1734">
            <v>0</v>
          </cell>
          <cell r="F1734">
            <v>0</v>
          </cell>
          <cell r="G1734">
            <v>0</v>
          </cell>
          <cell r="H1734">
            <v>0</v>
          </cell>
          <cell r="I1734">
            <v>0</v>
          </cell>
          <cell r="J1734">
            <v>0</v>
          </cell>
          <cell r="K1734">
            <v>0</v>
          </cell>
        </row>
        <row r="1735">
          <cell r="B1735">
            <v>0</v>
          </cell>
          <cell r="C1735">
            <v>0</v>
          </cell>
          <cell r="J1735">
            <v>0</v>
          </cell>
          <cell r="K1735">
            <v>0</v>
          </cell>
        </row>
        <row r="1736">
          <cell r="A1736" t="str">
            <v>MARTINS CREEK LIGHT OIL</v>
          </cell>
          <cell r="B1736" t="str">
            <v>MARTINS</v>
          </cell>
          <cell r="C1736" t="str">
            <v>CREEK SES</v>
          </cell>
        </row>
        <row r="1737">
          <cell r="B1737">
            <v>158</v>
          </cell>
          <cell r="C1737">
            <v>124.495942</v>
          </cell>
          <cell r="D1737">
            <v>142</v>
          </cell>
          <cell r="E1737">
            <v>112.93018599999999</v>
          </cell>
          <cell r="F1737">
            <v>162</v>
          </cell>
          <cell r="G1737">
            <v>124.07693399999999</v>
          </cell>
          <cell r="H1737">
            <v>164</v>
          </cell>
          <cell r="I1737">
            <v>118.67302400000001</v>
          </cell>
          <cell r="J1737">
            <v>626</v>
          </cell>
          <cell r="K1737">
            <v>480.176086</v>
          </cell>
        </row>
        <row r="1738">
          <cell r="B1738">
            <v>124</v>
          </cell>
          <cell r="C1738">
            <v>87.034732000000005</v>
          </cell>
          <cell r="D1738">
            <v>148</v>
          </cell>
          <cell r="E1738">
            <v>98.58516800000001</v>
          </cell>
          <cell r="F1738">
            <v>169</v>
          </cell>
          <cell r="G1738">
            <v>115.69520299999999</v>
          </cell>
          <cell r="H1738">
            <v>152</v>
          </cell>
          <cell r="I1738">
            <v>104.817528</v>
          </cell>
          <cell r="J1738">
            <v>593</v>
          </cell>
          <cell r="K1738">
            <v>406.132631</v>
          </cell>
        </row>
        <row r="1739">
          <cell r="B1739">
            <v>94</v>
          </cell>
          <cell r="C1739">
            <v>65.755914000000004</v>
          </cell>
          <cell r="D1739">
            <v>137</v>
          </cell>
          <cell r="E1739">
            <v>99.402816000000001</v>
          </cell>
          <cell r="F1739">
            <v>160</v>
          </cell>
          <cell r="G1739">
            <v>118.89856</v>
          </cell>
          <cell r="H1739">
            <v>168</v>
          </cell>
          <cell r="I1739">
            <v>128.74848</v>
          </cell>
          <cell r="J1739">
            <v>559</v>
          </cell>
          <cell r="K1739">
            <v>412.80576999999994</v>
          </cell>
        </row>
        <row r="1740">
          <cell r="B1740">
            <v>1778</v>
          </cell>
          <cell r="C1740">
            <v>1376.29646</v>
          </cell>
          <cell r="J1740">
            <v>1778</v>
          </cell>
          <cell r="K1740">
            <v>1299.1144869999998</v>
          </cell>
        </row>
        <row r="1741">
          <cell r="A1741" t="str">
            <v>KEYSTONE LIGHT OIL</v>
          </cell>
          <cell r="B1741" t="str">
            <v>KEYSTON</v>
          </cell>
          <cell r="C1741" t="str">
            <v>E SES</v>
          </cell>
        </row>
        <row r="1742">
          <cell r="B1742">
            <v>25</v>
          </cell>
          <cell r="C1742">
            <v>19.94885</v>
          </cell>
          <cell r="D1742">
            <v>25</v>
          </cell>
          <cell r="E1742">
            <v>19.882075</v>
          </cell>
          <cell r="F1742">
            <v>13</v>
          </cell>
          <cell r="G1742">
            <v>9.9567910000000008</v>
          </cell>
          <cell r="H1742">
            <v>37</v>
          </cell>
          <cell r="I1742">
            <v>26.773792</v>
          </cell>
          <cell r="J1742">
            <v>100</v>
          </cell>
          <cell r="K1742">
            <v>76.561508000000003</v>
          </cell>
        </row>
        <row r="1743">
          <cell r="B1743">
            <v>25</v>
          </cell>
          <cell r="C1743">
            <v>17.547325000000001</v>
          </cell>
          <cell r="D1743">
            <v>25</v>
          </cell>
          <cell r="E1743">
            <v>16.652900000000002</v>
          </cell>
          <cell r="F1743">
            <v>25</v>
          </cell>
          <cell r="G1743">
            <v>17.114674999999998</v>
          </cell>
          <cell r="H1743">
            <v>25</v>
          </cell>
          <cell r="I1743">
            <v>17.239725</v>
          </cell>
          <cell r="J1743">
            <v>100</v>
          </cell>
          <cell r="K1743">
            <v>68.554625000000001</v>
          </cell>
        </row>
        <row r="1744">
          <cell r="B1744">
            <v>25</v>
          </cell>
          <cell r="C1744">
            <v>17.488275000000002</v>
          </cell>
          <cell r="D1744">
            <v>25</v>
          </cell>
          <cell r="E1744">
            <v>18.139199999999999</v>
          </cell>
          <cell r="F1744">
            <v>25</v>
          </cell>
          <cell r="G1744">
            <v>18.5779</v>
          </cell>
          <cell r="H1744">
            <v>25</v>
          </cell>
          <cell r="I1744">
            <v>19.159000000000002</v>
          </cell>
          <cell r="J1744">
            <v>100</v>
          </cell>
          <cell r="K1744">
            <v>73.36437500000001</v>
          </cell>
        </row>
        <row r="1745">
          <cell r="B1745">
            <v>300</v>
          </cell>
          <cell r="C1745">
            <v>232.221</v>
          </cell>
          <cell r="J1745">
            <v>300</v>
          </cell>
          <cell r="K1745">
            <v>218.48050799999999</v>
          </cell>
        </row>
        <row r="1746">
          <cell r="A1746" t="str">
            <v>CONEMAUGH LIGHT OIL</v>
          </cell>
          <cell r="B1746" t="str">
            <v>CONEMAU</v>
          </cell>
          <cell r="C1746" t="str">
            <v>GH SES</v>
          </cell>
        </row>
        <row r="1747">
          <cell r="A1747" t="str">
            <v>(includes incr.generation)</v>
          </cell>
          <cell r="B1747">
            <v>28.6</v>
          </cell>
          <cell r="C1747">
            <v>22.821484400000003</v>
          </cell>
          <cell r="D1747">
            <v>28.6</v>
          </cell>
          <cell r="E1747">
            <v>22.745093799999999</v>
          </cell>
          <cell r="F1747">
            <v>28.6</v>
          </cell>
          <cell r="G1747">
            <v>21.904940200000002</v>
          </cell>
          <cell r="H1747">
            <v>28.6</v>
          </cell>
          <cell r="I1747">
            <v>20.695417600000003</v>
          </cell>
          <cell r="J1747">
            <v>114.4</v>
          </cell>
          <cell r="K1747">
            <v>88.166936000000007</v>
          </cell>
        </row>
        <row r="1748">
          <cell r="B1748">
            <v>28.6</v>
          </cell>
          <cell r="C1748">
            <v>20.074139800000001</v>
          </cell>
          <cell r="D1748">
            <v>28.6</v>
          </cell>
          <cell r="E1748">
            <v>19.050917600000002</v>
          </cell>
          <cell r="F1748">
            <v>28.6</v>
          </cell>
          <cell r="G1748">
            <v>19.579188200000001</v>
          </cell>
          <cell r="H1748">
            <v>28.6</v>
          </cell>
          <cell r="I1748">
            <v>19.722245400000002</v>
          </cell>
          <cell r="J1748">
            <v>114.4</v>
          </cell>
          <cell r="K1748">
            <v>78.426491000000013</v>
          </cell>
        </row>
        <row r="1749">
          <cell r="B1749">
            <v>28.6</v>
          </cell>
          <cell r="C1749">
            <v>20.006586600000002</v>
          </cell>
          <cell r="D1749">
            <v>28.6</v>
          </cell>
          <cell r="E1749">
            <v>20.751244800000002</v>
          </cell>
          <cell r="F1749">
            <v>28.6</v>
          </cell>
          <cell r="G1749">
            <v>21.253117599999999</v>
          </cell>
          <cell r="H1749">
            <v>28.6</v>
          </cell>
          <cell r="I1749">
            <v>21.917896000000002</v>
          </cell>
          <cell r="J1749">
            <v>114.4</v>
          </cell>
          <cell r="K1749">
            <v>83.928844999999995</v>
          </cell>
        </row>
        <row r="1750">
          <cell r="A1750">
            <v>0.77407000000000004</v>
          </cell>
          <cell r="B1750">
            <v>343.20000000000005</v>
          </cell>
          <cell r="C1750">
            <v>265.66082400000005</v>
          </cell>
          <cell r="J1750">
            <v>343.20000000000005</v>
          </cell>
          <cell r="K1750">
            <v>250.52227200000002</v>
          </cell>
        </row>
        <row r="1751">
          <cell r="A1751" t="str">
            <v>HOLTWOOD LIGHT OIL</v>
          </cell>
          <cell r="B1751" t="str">
            <v>HOLTWOO</v>
          </cell>
          <cell r="C1751" t="str">
            <v>D SES</v>
          </cell>
        </row>
        <row r="1752">
          <cell r="B1752">
            <v>0</v>
          </cell>
          <cell r="C1752">
            <v>0</v>
          </cell>
          <cell r="D1752">
            <v>0</v>
          </cell>
          <cell r="E1752">
            <v>0</v>
          </cell>
          <cell r="F1752">
            <v>0</v>
          </cell>
          <cell r="G1752">
            <v>0</v>
          </cell>
          <cell r="H1752">
            <v>0</v>
          </cell>
          <cell r="I1752">
            <v>0</v>
          </cell>
          <cell r="J1752">
            <v>0</v>
          </cell>
          <cell r="K1752">
            <v>0</v>
          </cell>
        </row>
        <row r="1753">
          <cell r="B1753">
            <v>0</v>
          </cell>
          <cell r="C1753">
            <v>0</v>
          </cell>
          <cell r="D1753">
            <v>0</v>
          </cell>
          <cell r="E1753">
            <v>0</v>
          </cell>
          <cell r="F1753">
            <v>0</v>
          </cell>
          <cell r="G1753">
            <v>0</v>
          </cell>
          <cell r="H1753">
            <v>0</v>
          </cell>
          <cell r="I1753">
            <v>0</v>
          </cell>
          <cell r="J1753">
            <v>0</v>
          </cell>
          <cell r="K1753">
            <v>0</v>
          </cell>
        </row>
        <row r="1754">
          <cell r="B1754">
            <v>0</v>
          </cell>
          <cell r="C1754">
            <v>0</v>
          </cell>
          <cell r="D1754">
            <v>0</v>
          </cell>
          <cell r="E1754">
            <v>0</v>
          </cell>
          <cell r="F1754">
            <v>0</v>
          </cell>
          <cell r="G1754">
            <v>0</v>
          </cell>
          <cell r="H1754">
            <v>0</v>
          </cell>
          <cell r="I1754">
            <v>0</v>
          </cell>
          <cell r="J1754">
            <v>0</v>
          </cell>
          <cell r="K1754">
            <v>0</v>
          </cell>
        </row>
        <row r="1755">
          <cell r="B1755">
            <v>0</v>
          </cell>
          <cell r="C1755">
            <v>0</v>
          </cell>
          <cell r="J1755">
            <v>0</v>
          </cell>
          <cell r="K1755">
            <v>0</v>
          </cell>
        </row>
        <row r="1756">
          <cell r="A1756" t="str">
            <v>MONTOUR LIGHT OIL-Gallons</v>
          </cell>
          <cell r="B1756" t="str">
            <v>MONTOUR</v>
          </cell>
          <cell r="C1756" t="str">
            <v>SES</v>
          </cell>
        </row>
        <row r="1757">
          <cell r="B1757">
            <v>591.6</v>
          </cell>
          <cell r="C1757">
            <v>472.06958640000005</v>
          </cell>
          <cell r="D1757">
            <v>391.2</v>
          </cell>
          <cell r="E1757">
            <v>311.11470959999997</v>
          </cell>
          <cell r="F1757">
            <v>274.8</v>
          </cell>
          <cell r="G1757">
            <v>210.47124360000001</v>
          </cell>
          <cell r="H1757">
            <v>148.79999999999998</v>
          </cell>
          <cell r="I1757">
            <v>107.67406079999999</v>
          </cell>
          <cell r="J1757">
            <v>1406.3999999999999</v>
          </cell>
          <cell r="K1757">
            <v>1101.3296003999999</v>
          </cell>
        </row>
        <row r="1758">
          <cell r="B1758">
            <v>92.399999999999991</v>
          </cell>
          <cell r="C1758">
            <v>64.854913199999999</v>
          </cell>
          <cell r="D1758">
            <v>571.19999999999993</v>
          </cell>
          <cell r="E1758">
            <v>380.48545919999998</v>
          </cell>
          <cell r="F1758">
            <v>260.39999999999998</v>
          </cell>
          <cell r="G1758">
            <v>178.26645479999996</v>
          </cell>
          <cell r="H1758">
            <v>134.4</v>
          </cell>
          <cell r="I1758">
            <v>92.680761600000011</v>
          </cell>
          <cell r="J1758">
            <v>1058.3999999999999</v>
          </cell>
          <cell r="K1758">
            <v>716.28758879999998</v>
          </cell>
        </row>
        <row r="1759">
          <cell r="B1759">
            <v>178.79999999999998</v>
          </cell>
          <cell r="C1759">
            <v>125.07614279999999</v>
          </cell>
          <cell r="D1759">
            <v>337.2</v>
          </cell>
          <cell r="E1759">
            <v>244.66152959999999</v>
          </cell>
          <cell r="F1759">
            <v>264</v>
          </cell>
          <cell r="G1759">
            <v>196.182624</v>
          </cell>
          <cell r="H1759">
            <v>421.2</v>
          </cell>
          <cell r="I1759">
            <v>322.79462279999996</v>
          </cell>
          <cell r="J1759">
            <v>1201.2</v>
          </cell>
          <cell r="K1759">
            <v>888.71491919999994</v>
          </cell>
        </row>
        <row r="1760">
          <cell r="B1760">
            <v>3666</v>
          </cell>
          <cell r="C1760">
            <v>2837.74062</v>
          </cell>
          <cell r="J1760">
            <v>3666</v>
          </cell>
          <cell r="K1760">
            <v>2706.3321083999999</v>
          </cell>
        </row>
        <row r="1761">
          <cell r="A1761" t="str">
            <v>BRUNNER IS LIGHT OIL</v>
          </cell>
          <cell r="B1761" t="str">
            <v>BRUNNER</v>
          </cell>
          <cell r="C1761" t="str">
            <v>ISL SES</v>
          </cell>
        </row>
        <row r="1762">
          <cell r="B1762">
            <v>245.20999999999998</v>
          </cell>
          <cell r="C1762">
            <v>195.66630033999999</v>
          </cell>
          <cell r="D1762">
            <v>246.33999999999997</v>
          </cell>
          <cell r="E1762">
            <v>195.91001421999997</v>
          </cell>
          <cell r="F1762">
            <v>302.83999999999997</v>
          </cell>
          <cell r="G1762">
            <v>231.94727587999998</v>
          </cell>
          <cell r="H1762">
            <v>196.61999999999998</v>
          </cell>
          <cell r="I1762">
            <v>142.27737791999999</v>
          </cell>
          <cell r="J1762">
            <v>991.00999999999988</v>
          </cell>
          <cell r="K1762">
            <v>765.80096835999984</v>
          </cell>
        </row>
        <row r="1763">
          <cell r="B1763">
            <v>256.51</v>
          </cell>
          <cell r="C1763">
            <v>180.04257343</v>
          </cell>
          <cell r="D1763">
            <v>176.27999999999997</v>
          </cell>
          <cell r="E1763">
            <v>117.42292848</v>
          </cell>
          <cell r="F1763">
            <v>251.98999999999998</v>
          </cell>
          <cell r="G1763">
            <v>172.50907812999998</v>
          </cell>
          <cell r="H1763">
            <v>219.21999999999997</v>
          </cell>
          <cell r="I1763">
            <v>151.17170057999999</v>
          </cell>
          <cell r="J1763">
            <v>904</v>
          </cell>
          <cell r="K1763">
            <v>621.14628061999997</v>
          </cell>
        </row>
        <row r="1764">
          <cell r="B1764">
            <v>232.77999999999997</v>
          </cell>
          <cell r="C1764">
            <v>162.83682617999997</v>
          </cell>
          <cell r="D1764">
            <v>115.25999999999999</v>
          </cell>
          <cell r="E1764">
            <v>83.628967679999988</v>
          </cell>
          <cell r="F1764">
            <v>210.17999999999998</v>
          </cell>
          <cell r="G1764">
            <v>166.35410711999998</v>
          </cell>
          <cell r="H1764">
            <v>532.2299999999999</v>
          </cell>
          <cell r="I1764">
            <v>407.87978279999993</v>
          </cell>
          <cell r="J1764">
            <v>1090.4499999999998</v>
          </cell>
          <cell r="K1764">
            <v>820.69968377999987</v>
          </cell>
        </row>
        <row r="1765">
          <cell r="B1765">
            <v>2985.4599999999996</v>
          </cell>
          <cell r="C1765">
            <v>2310.9550221999998</v>
          </cell>
          <cell r="J1765">
            <v>2985.4599999999996</v>
          </cell>
          <cell r="K1765">
            <v>2207.6469327599998</v>
          </cell>
        </row>
        <row r="1766">
          <cell r="A1766" t="str">
            <v>TOTAL STATION LIGHT OIL</v>
          </cell>
          <cell r="B1766" t="str">
            <v>TOTAL S</v>
          </cell>
          <cell r="C1766" t="str">
            <v>TATION OIL</v>
          </cell>
        </row>
        <row r="1767">
          <cell r="B1767">
            <v>1048.4099999999999</v>
          </cell>
          <cell r="C1767">
            <v>835.00216314000011</v>
          </cell>
          <cell r="D1767">
            <v>833.14</v>
          </cell>
          <cell r="E1767">
            <v>662.58207861999995</v>
          </cell>
          <cell r="F1767">
            <v>781.24</v>
          </cell>
          <cell r="G1767">
            <v>598.35718468000005</v>
          </cell>
          <cell r="H1767">
            <v>575.02</v>
          </cell>
          <cell r="I1767">
            <v>416.09367232</v>
          </cell>
          <cell r="J1767">
            <v>3237.81</v>
          </cell>
          <cell r="K1767">
            <v>2512.0350987600004</v>
          </cell>
        </row>
        <row r="1768">
          <cell r="B1768">
            <v>526.51</v>
          </cell>
          <cell r="C1768">
            <v>369.55368343000004</v>
          </cell>
          <cell r="D1768">
            <v>949.07999999999993</v>
          </cell>
          <cell r="E1768">
            <v>632.19737327999997</v>
          </cell>
          <cell r="F1768">
            <v>734.99</v>
          </cell>
          <cell r="G1768">
            <v>503.16459912999989</v>
          </cell>
          <cell r="H1768">
            <v>559.22</v>
          </cell>
          <cell r="I1768">
            <v>385.63196058</v>
          </cell>
          <cell r="J1768">
            <v>2769.8</v>
          </cell>
          <cell r="K1768">
            <v>1890.5476164199999</v>
          </cell>
        </row>
        <row r="1769">
          <cell r="B1769">
            <v>559.17999999999995</v>
          </cell>
          <cell r="C1769">
            <v>391.16374457999996</v>
          </cell>
          <cell r="D1769">
            <v>643.05999999999995</v>
          </cell>
          <cell r="E1769">
            <v>466.58375807999994</v>
          </cell>
          <cell r="F1769">
            <v>687.78</v>
          </cell>
          <cell r="G1769">
            <v>521.26630871999998</v>
          </cell>
          <cell r="H1769">
            <v>1175.0299999999997</v>
          </cell>
          <cell r="I1769">
            <v>900.49978159999989</v>
          </cell>
          <cell r="J1769">
            <v>3065.0499999999993</v>
          </cell>
          <cell r="K1769">
            <v>2279.5135929799999</v>
          </cell>
        </row>
        <row r="1770">
          <cell r="B1770">
            <v>9072.66</v>
          </cell>
          <cell r="C1770">
            <v>7022.8739261999999</v>
          </cell>
          <cell r="J1770">
            <v>9072.66</v>
          </cell>
          <cell r="K1770">
            <v>6682.0963081600003</v>
          </cell>
        </row>
        <row r="1771">
          <cell r="A1771" t="str">
            <v>CT AND DIESEL LIGHT OIL</v>
          </cell>
          <cell r="B1771" t="str">
            <v>COMBUST</v>
          </cell>
          <cell r="C1771" t="str">
            <v>ION DIESEL</v>
          </cell>
          <cell r="D1771" t="str">
            <v>#2 OIL G</v>
          </cell>
          <cell r="E1771" t="str">
            <v>AL</v>
          </cell>
        </row>
        <row r="1772">
          <cell r="B1772">
            <v>48</v>
          </cell>
          <cell r="C1772">
            <v>38.301792000000006</v>
          </cell>
          <cell r="D1772">
            <v>109</v>
          </cell>
          <cell r="E1772">
            <v>86.685846999999995</v>
          </cell>
          <cell r="F1772">
            <v>19</v>
          </cell>
          <cell r="G1772">
            <v>14.552232999999999</v>
          </cell>
          <cell r="H1772">
            <v>33</v>
          </cell>
          <cell r="I1772">
            <v>23.879328000000001</v>
          </cell>
        </row>
        <row r="1773">
          <cell r="B1773">
            <v>36</v>
          </cell>
          <cell r="C1773">
            <v>25.268148</v>
          </cell>
          <cell r="D1773">
            <v>33</v>
          </cell>
          <cell r="E1773">
            <v>21.981828</v>
          </cell>
          <cell r="F1773">
            <v>311</v>
          </cell>
          <cell r="G1773">
            <v>212.90655699999999</v>
          </cell>
          <cell r="H1773">
            <v>189</v>
          </cell>
          <cell r="I1773">
            <v>130.33232100000001</v>
          </cell>
        </row>
        <row r="1774">
          <cell r="B1774">
            <v>156</v>
          </cell>
          <cell r="C1774">
            <v>109.126836</v>
          </cell>
          <cell r="D1774">
            <v>21</v>
          </cell>
          <cell r="E1774">
            <v>15.236927999999999</v>
          </cell>
          <cell r="F1774">
            <v>21</v>
          </cell>
          <cell r="G1774">
            <v>15.605435999999999</v>
          </cell>
          <cell r="H1774">
            <v>28</v>
          </cell>
          <cell r="I1774">
            <v>21.458080000000002</v>
          </cell>
        </row>
        <row r="1775">
          <cell r="B1775">
            <v>1004</v>
          </cell>
          <cell r="C1775">
            <v>777.16628000000003</v>
          </cell>
        </row>
        <row r="1776">
          <cell r="A1776" t="str">
            <v>MARTINS CREEK #3,4 LIGHT OIL BBL</v>
          </cell>
          <cell r="B1776" t="str">
            <v>MARTINS</v>
          </cell>
          <cell r="C1776" t="str">
            <v>CREEK 3&amp;4</v>
          </cell>
          <cell r="D1776" t="str">
            <v>#2 OIL G</v>
          </cell>
          <cell r="E1776" t="str">
            <v>AL</v>
          </cell>
        </row>
        <row r="1777">
          <cell r="B1777">
            <v>294</v>
          </cell>
          <cell r="C1777">
            <v>234.59847600000001</v>
          </cell>
          <cell r="D1777">
            <v>252</v>
          </cell>
          <cell r="E1777">
            <v>200.411316</v>
          </cell>
          <cell r="F1777">
            <v>210</v>
          </cell>
          <cell r="G1777">
            <v>160.84047000000001</v>
          </cell>
          <cell r="H1777">
            <v>168</v>
          </cell>
          <cell r="I1777">
            <v>121.56748800000001</v>
          </cell>
          <cell r="J1777">
            <v>924</v>
          </cell>
          <cell r="K1777">
            <v>717.41775000000007</v>
          </cell>
        </row>
        <row r="1778">
          <cell r="B1778">
            <v>168</v>
          </cell>
          <cell r="C1778">
            <v>117.918024</v>
          </cell>
          <cell r="D1778">
            <v>168</v>
          </cell>
          <cell r="E1778">
            <v>111.907488</v>
          </cell>
          <cell r="F1778">
            <v>252</v>
          </cell>
          <cell r="G1778">
            <v>172.51592399999998</v>
          </cell>
          <cell r="H1778">
            <v>252</v>
          </cell>
          <cell r="I1778">
            <v>173.77642800000001</v>
          </cell>
          <cell r="J1778">
            <v>840</v>
          </cell>
          <cell r="K1778">
            <v>576.11786400000005</v>
          </cell>
        </row>
        <row r="1779">
          <cell r="B1779">
            <v>168</v>
          </cell>
          <cell r="C1779">
            <v>117.521208</v>
          </cell>
          <cell r="D1779">
            <v>168</v>
          </cell>
          <cell r="E1779">
            <v>121.89542399999999</v>
          </cell>
          <cell r="F1779">
            <v>168</v>
          </cell>
          <cell r="G1779">
            <v>124.84348799999999</v>
          </cell>
          <cell r="H1779">
            <v>252</v>
          </cell>
          <cell r="I1779">
            <v>193.12272000000002</v>
          </cell>
          <cell r="J1779">
            <v>756</v>
          </cell>
          <cell r="K1779">
            <v>557.38283999999999</v>
          </cell>
        </row>
        <row r="1780">
          <cell r="B1780">
            <v>2520</v>
          </cell>
          <cell r="C1780">
            <v>1950.6564000000001</v>
          </cell>
          <cell r="J1780">
            <v>2520</v>
          </cell>
          <cell r="K1780">
            <v>1850.9184540000001</v>
          </cell>
        </row>
        <row r="1781">
          <cell r="A1781" t="str">
            <v>MARTINS CREEK #3,4 HEAVY OIL BBL</v>
          </cell>
          <cell r="B1781" t="str">
            <v>MARTINS</v>
          </cell>
          <cell r="C1781" t="str">
            <v>CREEK 3&amp;4</v>
          </cell>
          <cell r="D1781" t="str">
            <v>HVY OIL</v>
          </cell>
          <cell r="E1781" t="str">
            <v>BBL</v>
          </cell>
        </row>
        <row r="1782">
          <cell r="B1782">
            <v>175</v>
          </cell>
          <cell r="C1782">
            <v>4531.2750000000005</v>
          </cell>
          <cell r="D1782">
            <v>175</v>
          </cell>
          <cell r="E1782">
            <v>4461.2749999999996</v>
          </cell>
          <cell r="F1782">
            <v>60</v>
          </cell>
          <cell r="G1782">
            <v>1505.58</v>
          </cell>
          <cell r="H1782">
            <v>40</v>
          </cell>
          <cell r="I1782">
            <v>953.72</v>
          </cell>
          <cell r="J1782">
            <v>450</v>
          </cell>
          <cell r="K1782">
            <v>11451.849999999999</v>
          </cell>
        </row>
        <row r="1783">
          <cell r="B1783">
            <v>125</v>
          </cell>
          <cell r="C1783">
            <v>2949.125</v>
          </cell>
          <cell r="D1783">
            <v>400</v>
          </cell>
          <cell r="E1783">
            <v>9337.2000000000007</v>
          </cell>
          <cell r="F1783">
            <v>600</v>
          </cell>
          <cell r="G1783">
            <v>13855.8</v>
          </cell>
          <cell r="H1783">
            <v>600</v>
          </cell>
          <cell r="I1783">
            <v>13705.8</v>
          </cell>
          <cell r="J1783">
            <v>1725</v>
          </cell>
          <cell r="K1783">
            <v>39847.925000000003</v>
          </cell>
        </row>
        <row r="1784">
          <cell r="B1784">
            <v>250</v>
          </cell>
          <cell r="C1784">
            <v>5648.25</v>
          </cell>
          <cell r="D1784">
            <v>50</v>
          </cell>
          <cell r="E1784">
            <v>1129.6500000000001</v>
          </cell>
          <cell r="F1784">
            <v>60</v>
          </cell>
          <cell r="G1784">
            <v>1355.58</v>
          </cell>
          <cell r="H1784">
            <v>140</v>
          </cell>
          <cell r="I1784">
            <v>3163.02</v>
          </cell>
          <cell r="J1784">
            <v>500</v>
          </cell>
          <cell r="K1784">
            <v>11296.5</v>
          </cell>
        </row>
        <row r="1785">
          <cell r="B1785">
            <v>2675</v>
          </cell>
          <cell r="C1785">
            <v>57533.899999999994</v>
          </cell>
          <cell r="J1785">
            <v>2675</v>
          </cell>
          <cell r="K1785">
            <v>62596.275000000001</v>
          </cell>
        </row>
        <row r="1786">
          <cell r="A1786" t="str">
            <v>MARTINS CREEK #3,4 HEAVY OIL BBL</v>
          </cell>
          <cell r="B1786" t="str">
            <v>MARTINS</v>
          </cell>
          <cell r="C1786" t="str">
            <v>CREEK 3&amp;4</v>
          </cell>
          <cell r="D1786" t="str">
            <v>NATURAL</v>
          </cell>
          <cell r="E1786" t="str">
            <v>GAS</v>
          </cell>
        </row>
        <row r="1787">
          <cell r="B1787">
            <v>100</v>
          </cell>
          <cell r="C1787">
            <v>524.30000000000007</v>
          </cell>
          <cell r="D1787">
            <v>50</v>
          </cell>
          <cell r="E1787">
            <v>217.25000000000003</v>
          </cell>
          <cell r="F1787">
            <v>20</v>
          </cell>
          <cell r="G1787">
            <v>84.9</v>
          </cell>
          <cell r="H1787">
            <v>20</v>
          </cell>
          <cell r="I1787">
            <v>73.58</v>
          </cell>
        </row>
        <row r="1788">
          <cell r="B1788">
            <v>50</v>
          </cell>
          <cell r="C1788">
            <v>180.6</v>
          </cell>
          <cell r="D1788">
            <v>400</v>
          </cell>
          <cell r="E1788">
            <v>1412.3999999999999</v>
          </cell>
          <cell r="F1788">
            <v>560</v>
          </cell>
          <cell r="G1788">
            <v>2016.56</v>
          </cell>
          <cell r="H1788">
            <v>560</v>
          </cell>
          <cell r="I1788">
            <v>1983.52</v>
          </cell>
        </row>
        <row r="1789">
          <cell r="B1789">
            <v>50</v>
          </cell>
          <cell r="C1789">
            <v>176.25</v>
          </cell>
          <cell r="D1789">
            <v>20</v>
          </cell>
          <cell r="E1789">
            <v>72.86</v>
          </cell>
          <cell r="F1789">
            <v>20</v>
          </cell>
          <cell r="G1789">
            <v>82.160000000000011</v>
          </cell>
          <cell r="H1789">
            <v>50</v>
          </cell>
          <cell r="I1789">
            <v>220.6</v>
          </cell>
        </row>
        <row r="1790">
          <cell r="B1790">
            <v>1900</v>
          </cell>
          <cell r="C1790">
            <v>7392.9</v>
          </cell>
        </row>
        <row r="1792">
          <cell r="A1792" t="str">
            <v>MARTINS CREEK #3,4 HEAVY OIL BBL  VARIABLE PORTION OF PCR CAME FROM KEN QUINTY.  TOTAL $ FOR MARTINS CREEK #3 AND #4 WERE RECALCUALTED HERE.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al"/>
      <sheetName val="Manual"/>
      <sheetName val="FAQ"/>
      <sheetName val="Questionnaire"/>
      <sheetName val="GE Data"/>
      <sheetName val="Customer Data"/>
      <sheetName val="PartsFlow"/>
      <sheetName val="Offer Comp."/>
      <sheetName val="Self Perf. Chart"/>
      <sheetName val="Accumulated Offer"/>
      <sheetName val="YearByYear"/>
      <sheetName val="Self-Perf Itemization"/>
      <sheetName val="Offer Comp. Chart"/>
      <sheetName val="Questionnaire_Output"/>
      <sheetName val="PartsDataTable"/>
    </sheetNames>
    <sheetDataSet>
      <sheetData sheetId="0" refreshError="1"/>
      <sheetData sheetId="1" refreshError="1"/>
      <sheetData sheetId="2" refreshError="1"/>
      <sheetData sheetId="3" refreshError="1"/>
      <sheetData sheetId="4" refreshError="1">
        <row r="67">
          <cell r="F67">
            <v>0</v>
          </cell>
        </row>
      </sheetData>
      <sheetData sheetId="5" refreshError="1">
        <row r="10">
          <cell r="F10">
            <v>2007</v>
          </cell>
        </row>
        <row r="11">
          <cell r="F11" t="str">
            <v>Q2</v>
          </cell>
        </row>
        <row r="12">
          <cell r="F12">
            <v>10</v>
          </cell>
        </row>
        <row r="13">
          <cell r="F13">
            <v>1</v>
          </cell>
        </row>
        <row r="14">
          <cell r="F14">
            <v>0</v>
          </cell>
        </row>
        <row r="20">
          <cell r="F20" t="str">
            <v>Hours</v>
          </cell>
        </row>
        <row r="48">
          <cell r="F48">
            <v>12000</v>
          </cell>
        </row>
        <row r="49">
          <cell r="F49">
            <v>24000</v>
          </cell>
        </row>
        <row r="50">
          <cell r="F50">
            <v>48000</v>
          </cell>
        </row>
        <row r="57">
          <cell r="B57" t="str">
            <v>Turbine Identification</v>
          </cell>
        </row>
        <row r="58">
          <cell r="C58">
            <v>4000</v>
          </cell>
          <cell r="E58">
            <v>12000</v>
          </cell>
          <cell r="F58">
            <v>0</v>
          </cell>
          <cell r="G58">
            <v>0</v>
          </cell>
          <cell r="H58">
            <v>0</v>
          </cell>
          <cell r="I58" t="str">
            <v>Yes</v>
          </cell>
        </row>
        <row r="59">
          <cell r="I59" t="str">
            <v>Yes</v>
          </cell>
        </row>
        <row r="60">
          <cell r="I60" t="str">
            <v>Yes</v>
          </cell>
        </row>
        <row r="61">
          <cell r="I61" t="str">
            <v>Yes</v>
          </cell>
        </row>
        <row r="62">
          <cell r="I62" t="str">
            <v>Yes</v>
          </cell>
        </row>
        <row r="63">
          <cell r="I63" t="str">
            <v>Yes</v>
          </cell>
        </row>
        <row r="64">
          <cell r="I64" t="str">
            <v>Yes</v>
          </cell>
        </row>
        <row r="65">
          <cell r="I65" t="str">
            <v>Yes</v>
          </cell>
        </row>
        <row r="68">
          <cell r="B68" t="str">
            <v>Enter by how many gas turbines the steam turbines(s) get fed and select with which gas turbine the outage should be performed.</v>
          </cell>
        </row>
        <row r="70">
          <cell r="B70" t="str">
            <v>Steam Turbine History</v>
          </cell>
        </row>
        <row r="72">
          <cell r="D72" t="str">
            <v>Steam Turbine</v>
          </cell>
          <cell r="E72" t="str">
            <v>Fed by how many Gas Turbines?</v>
          </cell>
          <cell r="F72" t="str">
            <v>Outage with which GT?</v>
          </cell>
        </row>
        <row r="73">
          <cell r="D73" t="str">
            <v>Steam Turbine 1</v>
          </cell>
          <cell r="E73">
            <v>1</v>
          </cell>
          <cell r="F73">
            <v>297760</v>
          </cell>
        </row>
        <row r="74">
          <cell r="D74" t="str">
            <v>Steam Turbine 2</v>
          </cell>
        </row>
        <row r="75">
          <cell r="D75" t="str">
            <v>Steam Turbine 3</v>
          </cell>
        </row>
        <row r="76">
          <cell r="D76" t="str">
            <v>Steam Turbine 4</v>
          </cell>
        </row>
        <row r="77">
          <cell r="D77" t="str">
            <v>Steam Turbine 5</v>
          </cell>
        </row>
        <row r="78">
          <cell r="D78" t="str">
            <v>Steam Turbine 6</v>
          </cell>
        </row>
        <row r="79">
          <cell r="D79" t="str">
            <v>Steam Turbine 7</v>
          </cell>
        </row>
        <row r="80">
          <cell r="D80" t="str">
            <v>Steam Turbine 8</v>
          </cell>
        </row>
        <row r="81">
          <cell r="G81">
            <v>1</v>
          </cell>
        </row>
        <row r="88">
          <cell r="I88">
            <v>37440</v>
          </cell>
        </row>
        <row r="92">
          <cell r="B92" t="str">
            <v>10P ST MINOR PARTS &amp; CONS.</v>
          </cell>
        </row>
        <row r="96">
          <cell r="B96" t="str">
            <v>20P ST MINOR PARTS &amp; CONS.</v>
          </cell>
        </row>
        <row r="100">
          <cell r="B100" t="str">
            <v>30P ST MINOR PARTS &amp; CONS.</v>
          </cell>
        </row>
        <row r="104">
          <cell r="B104" t="str">
            <v>40P ST MINOR PARTS &amp; CONS.</v>
          </cell>
          <cell r="C104" t="str">
            <v>n/a</v>
          </cell>
          <cell r="E104" t="str">
            <v>n/a</v>
          </cell>
        </row>
        <row r="105">
          <cell r="C105" t="str">
            <v>n/a</v>
          </cell>
          <cell r="E105" t="str">
            <v>n/a</v>
          </cell>
        </row>
        <row r="109">
          <cell r="C109">
            <v>0</v>
          </cell>
          <cell r="E109">
            <v>4</v>
          </cell>
        </row>
        <row r="110">
          <cell r="C110">
            <v>0</v>
          </cell>
          <cell r="E110">
            <v>3</v>
          </cell>
        </row>
        <row r="111">
          <cell r="C111">
            <v>0</v>
          </cell>
          <cell r="E111">
            <v>3</v>
          </cell>
        </row>
        <row r="112">
          <cell r="C112">
            <v>0</v>
          </cell>
          <cell r="E112">
            <v>3</v>
          </cell>
        </row>
        <row r="114">
          <cell r="C114">
            <v>0</v>
          </cell>
          <cell r="E114">
            <v>3</v>
          </cell>
        </row>
        <row r="115">
          <cell r="C115">
            <v>0</v>
          </cell>
          <cell r="E115">
            <v>3</v>
          </cell>
        </row>
        <row r="116">
          <cell r="B116" t="str">
            <v>BUCKETS: STAGE 3</v>
          </cell>
          <cell r="C116">
            <v>0</v>
          </cell>
          <cell r="D116">
            <v>3</v>
          </cell>
          <cell r="E116">
            <v>3</v>
          </cell>
          <cell r="F116">
            <v>251552</v>
          </cell>
          <cell r="G116">
            <v>251552</v>
          </cell>
          <cell r="H116">
            <v>2520493.6</v>
          </cell>
          <cell r="I116">
            <v>2520493.6</v>
          </cell>
        </row>
        <row r="117">
          <cell r="C117">
            <v>0</v>
          </cell>
          <cell r="E117">
            <v>2</v>
          </cell>
        </row>
        <row r="118">
          <cell r="C118">
            <v>0</v>
          </cell>
          <cell r="E118">
            <v>2</v>
          </cell>
        </row>
        <row r="119">
          <cell r="B119" t="str">
            <v>NOZZLES: STAGE 3</v>
          </cell>
          <cell r="C119">
            <v>0</v>
          </cell>
          <cell r="D119">
            <v>3</v>
          </cell>
          <cell r="E119">
            <v>3</v>
          </cell>
          <cell r="F119">
            <v>56864</v>
          </cell>
          <cell r="G119">
            <v>56864</v>
          </cell>
          <cell r="H119">
            <v>1642250.4000000001</v>
          </cell>
          <cell r="I119">
            <v>1642250.4000000001</v>
          </cell>
        </row>
        <row r="120">
          <cell r="C120">
            <v>0</v>
          </cell>
          <cell r="E120">
            <v>2</v>
          </cell>
        </row>
        <row r="121">
          <cell r="C121">
            <v>0</v>
          </cell>
          <cell r="E121">
            <v>2</v>
          </cell>
        </row>
        <row r="122">
          <cell r="B122" t="str">
            <v>SHROUDS: STAGE 3</v>
          </cell>
          <cell r="C122">
            <v>0</v>
          </cell>
          <cell r="D122">
            <v>3</v>
          </cell>
          <cell r="E122">
            <v>3</v>
          </cell>
          <cell r="F122">
            <v>73159.199999999997</v>
          </cell>
          <cell r="G122">
            <v>73159.199999999997</v>
          </cell>
          <cell r="H122">
            <v>467299.2</v>
          </cell>
          <cell r="I122">
            <v>467299.2</v>
          </cell>
        </row>
        <row r="132">
          <cell r="B132" t="str">
            <v>FUEL NOZZLE ASMBY</v>
          </cell>
        </row>
        <row r="133">
          <cell r="B133" t="str">
            <v>COMBUSTION LINERS</v>
          </cell>
        </row>
        <row r="134">
          <cell r="B134" t="str">
            <v>TRANSITION PIECES</v>
          </cell>
        </row>
        <row r="135">
          <cell r="B135" t="str">
            <v>FUEL NOZZLE TIPS</v>
          </cell>
        </row>
        <row r="137">
          <cell r="B137" t="str">
            <v>BUCKETS: STAGE 1</v>
          </cell>
        </row>
        <row r="138">
          <cell r="B138" t="str">
            <v>BUCKETS: STAGE 2</v>
          </cell>
        </row>
        <row r="139">
          <cell r="B139" t="str">
            <v>BUCKETS: STAGE 3</v>
          </cell>
          <cell r="C139" t="str">
            <v>Leave in GT</v>
          </cell>
          <cell r="D139" t="str">
            <v>Repair</v>
          </cell>
          <cell r="E139" t="str">
            <v>Repair</v>
          </cell>
          <cell r="F139" t="str">
            <v>Repair</v>
          </cell>
          <cell r="G139" t="str">
            <v>Repair</v>
          </cell>
          <cell r="H139" t="str">
            <v>Repair</v>
          </cell>
          <cell r="I139" t="str">
            <v>Repair</v>
          </cell>
        </row>
        <row r="140">
          <cell r="B140" t="str">
            <v>NOZZLES: STAGE 1</v>
          </cell>
        </row>
        <row r="141">
          <cell r="B141" t="str">
            <v>NOZZLES: STAGE 2</v>
          </cell>
        </row>
        <row r="142">
          <cell r="B142" t="str">
            <v>NOZZLES: STAGE 3</v>
          </cell>
          <cell r="C142" t="str">
            <v>Leave in GT</v>
          </cell>
          <cell r="D142" t="str">
            <v>Repair</v>
          </cell>
          <cell r="E142" t="str">
            <v>Repair</v>
          </cell>
          <cell r="F142" t="str">
            <v>Repair</v>
          </cell>
          <cell r="G142" t="str">
            <v>Repair</v>
          </cell>
          <cell r="H142" t="str">
            <v>Repair</v>
          </cell>
          <cell r="I142" t="str">
            <v>Repair</v>
          </cell>
        </row>
        <row r="143">
          <cell r="B143" t="str">
            <v>SHROUDS: STAGE 1</v>
          </cell>
        </row>
        <row r="144">
          <cell r="B144" t="str">
            <v>SHROUDS: STAGE 2</v>
          </cell>
        </row>
        <row r="145">
          <cell r="B145" t="str">
            <v>SHROUDS: STAGE 3</v>
          </cell>
          <cell r="C145" t="str">
            <v>Leave in GT</v>
          </cell>
          <cell r="D145" t="str">
            <v>Repair</v>
          </cell>
          <cell r="E145" t="str">
            <v>Repair</v>
          </cell>
          <cell r="F145" t="str">
            <v>Repair</v>
          </cell>
          <cell r="G145" t="str">
            <v>Repair</v>
          </cell>
          <cell r="H145" t="str">
            <v>Repair</v>
          </cell>
          <cell r="I145" t="str">
            <v>Repair</v>
          </cell>
        </row>
        <row r="152">
          <cell r="I152" t="str">
            <v>BUCKETS: STAGE 3</v>
          </cell>
        </row>
        <row r="153">
          <cell r="B153" t="str">
            <v>Total Intervals</v>
          </cell>
          <cell r="I153">
            <v>3</v>
          </cell>
        </row>
        <row r="154">
          <cell r="I154">
            <v>0</v>
          </cell>
        </row>
        <row r="161">
          <cell r="B161">
            <v>0</v>
          </cell>
        </row>
        <row r="162">
          <cell r="B162" t="str">
            <v>Inventory 1</v>
          </cell>
          <cell r="C162">
            <v>0</v>
          </cell>
          <cell r="D162">
            <v>0</v>
          </cell>
          <cell r="E162">
            <v>0</v>
          </cell>
          <cell r="F162">
            <v>0</v>
          </cell>
          <cell r="G162" t="str">
            <v>No Part</v>
          </cell>
          <cell r="H162" t="str">
            <v>No Part</v>
          </cell>
          <cell r="I162" t="str">
            <v>No Part</v>
          </cell>
        </row>
        <row r="163">
          <cell r="C163" t="str">
            <v>No Part</v>
          </cell>
          <cell r="D163" t="str">
            <v>No Part</v>
          </cell>
          <cell r="E163" t="str">
            <v>No Part</v>
          </cell>
          <cell r="F163" t="str">
            <v>No Part</v>
          </cell>
          <cell r="G163" t="str">
            <v>No Part</v>
          </cell>
          <cell r="H163" t="str">
            <v>No Part</v>
          </cell>
          <cell r="I163" t="str">
            <v>No Part</v>
          </cell>
        </row>
        <row r="164">
          <cell r="C164" t="str">
            <v>No Part</v>
          </cell>
          <cell r="D164" t="str">
            <v>No Part</v>
          </cell>
          <cell r="E164" t="str">
            <v>No Part</v>
          </cell>
          <cell r="F164" t="str">
            <v>No Part</v>
          </cell>
          <cell r="G164" t="str">
            <v>No Part</v>
          </cell>
          <cell r="H164" t="str">
            <v>No Part</v>
          </cell>
          <cell r="I164" t="str">
            <v>No Part</v>
          </cell>
        </row>
        <row r="165">
          <cell r="C165" t="str">
            <v>No Part</v>
          </cell>
          <cell r="D165" t="str">
            <v>No Part</v>
          </cell>
          <cell r="E165" t="str">
            <v>No Part</v>
          </cell>
          <cell r="F165" t="str">
            <v>No Part</v>
          </cell>
          <cell r="G165" t="str">
            <v>No Part</v>
          </cell>
          <cell r="H165" t="str">
            <v>No Part</v>
          </cell>
          <cell r="I165" t="str">
            <v>No Part</v>
          </cell>
        </row>
        <row r="166">
          <cell r="C166" t="str">
            <v>No Part</v>
          </cell>
          <cell r="D166" t="str">
            <v>No Part</v>
          </cell>
          <cell r="E166" t="str">
            <v>No Part</v>
          </cell>
          <cell r="F166" t="str">
            <v>No Part</v>
          </cell>
          <cell r="G166" t="str">
            <v>No Part</v>
          </cell>
          <cell r="H166" t="str">
            <v>No Part</v>
          </cell>
          <cell r="I166" t="str">
            <v>No Part</v>
          </cell>
        </row>
        <row r="167">
          <cell r="C167" t="str">
            <v>No Part</v>
          </cell>
          <cell r="D167" t="str">
            <v>No Part</v>
          </cell>
          <cell r="E167" t="str">
            <v>No Part</v>
          </cell>
          <cell r="F167" t="str">
            <v>No Part</v>
          </cell>
          <cell r="G167" t="str">
            <v>No Part</v>
          </cell>
          <cell r="H167" t="str">
            <v>No Part</v>
          </cell>
          <cell r="I167" t="str">
            <v>No Part</v>
          </cell>
        </row>
        <row r="168">
          <cell r="C168" t="str">
            <v>No Part</v>
          </cell>
          <cell r="D168" t="str">
            <v>No Part</v>
          </cell>
          <cell r="E168" t="str">
            <v>No Part</v>
          </cell>
          <cell r="F168" t="str">
            <v>No Part</v>
          </cell>
          <cell r="G168" t="str">
            <v>No Part</v>
          </cell>
          <cell r="H168" t="str">
            <v>No Part</v>
          </cell>
          <cell r="I168" t="str">
            <v>No Part</v>
          </cell>
        </row>
        <row r="169">
          <cell r="C169" t="str">
            <v>No Part</v>
          </cell>
          <cell r="D169" t="str">
            <v>No Part</v>
          </cell>
          <cell r="E169" t="str">
            <v>No Part</v>
          </cell>
          <cell r="F169" t="str">
            <v>No Part</v>
          </cell>
          <cell r="G169" t="str">
            <v>No Part</v>
          </cell>
          <cell r="H169" t="str">
            <v>No Part</v>
          </cell>
          <cell r="I169" t="str">
            <v>No Part</v>
          </cell>
        </row>
        <row r="174">
          <cell r="E174" t="str">
            <v>NOZZLES: STAGE 3</v>
          </cell>
          <cell r="H174" t="str">
            <v>SHROUDS: STAGE 3</v>
          </cell>
        </row>
        <row r="175">
          <cell r="B175" t="str">
            <v>Total Intervals</v>
          </cell>
          <cell r="E175">
            <v>3</v>
          </cell>
          <cell r="H175">
            <v>3</v>
          </cell>
        </row>
        <row r="176">
          <cell r="E176">
            <v>0</v>
          </cell>
          <cell r="H176">
            <v>0</v>
          </cell>
        </row>
        <row r="183">
          <cell r="B183">
            <v>0</v>
          </cell>
        </row>
        <row r="184">
          <cell r="B184" t="str">
            <v>Inventory 1</v>
          </cell>
          <cell r="C184" t="str">
            <v>No Part</v>
          </cell>
          <cell r="D184" t="str">
            <v>No Part</v>
          </cell>
          <cell r="E184" t="str">
            <v>No Part</v>
          </cell>
          <cell r="F184" t="str">
            <v>No Part</v>
          </cell>
          <cell r="G184" t="str">
            <v>No Part</v>
          </cell>
          <cell r="H184" t="str">
            <v>No Part</v>
          </cell>
        </row>
        <row r="185">
          <cell r="C185" t="str">
            <v>No Part</v>
          </cell>
          <cell r="D185" t="str">
            <v>No Part</v>
          </cell>
          <cell r="E185" t="str">
            <v>No Part</v>
          </cell>
          <cell r="F185" t="str">
            <v>No Part</v>
          </cell>
          <cell r="G185" t="str">
            <v>No Part</v>
          </cell>
          <cell r="H185" t="str">
            <v>No Part</v>
          </cell>
        </row>
        <row r="186">
          <cell r="C186" t="str">
            <v>No Part</v>
          </cell>
          <cell r="D186" t="str">
            <v>No Part</v>
          </cell>
          <cell r="E186" t="str">
            <v>No Part</v>
          </cell>
          <cell r="F186" t="str">
            <v>No Part</v>
          </cell>
          <cell r="G186" t="str">
            <v>No Part</v>
          </cell>
          <cell r="H186" t="str">
            <v>No Part</v>
          </cell>
        </row>
        <row r="187">
          <cell r="C187" t="str">
            <v>No Part</v>
          </cell>
          <cell r="D187" t="str">
            <v>No Part</v>
          </cell>
          <cell r="E187" t="str">
            <v>No Part</v>
          </cell>
          <cell r="F187" t="str">
            <v>No Part</v>
          </cell>
          <cell r="G187" t="str">
            <v>No Part</v>
          </cell>
          <cell r="H187" t="str">
            <v>No Part</v>
          </cell>
        </row>
        <row r="188">
          <cell r="C188" t="str">
            <v>No Part</v>
          </cell>
          <cell r="D188" t="str">
            <v>No Part</v>
          </cell>
          <cell r="E188" t="str">
            <v>No Part</v>
          </cell>
          <cell r="F188" t="str">
            <v>No Part</v>
          </cell>
          <cell r="G188" t="str">
            <v>No Part</v>
          </cell>
          <cell r="H188" t="str">
            <v>No Part</v>
          </cell>
        </row>
        <row r="189">
          <cell r="C189" t="str">
            <v>No Part</v>
          </cell>
          <cell r="D189" t="str">
            <v>No Part</v>
          </cell>
          <cell r="E189" t="str">
            <v>No Part</v>
          </cell>
          <cell r="F189" t="str">
            <v>No Part</v>
          </cell>
          <cell r="G189" t="str">
            <v>No Part</v>
          </cell>
          <cell r="H189" t="str">
            <v>No Part</v>
          </cell>
        </row>
        <row r="190">
          <cell r="C190" t="str">
            <v>No Part</v>
          </cell>
          <cell r="D190" t="str">
            <v>No Part</v>
          </cell>
          <cell r="E190" t="str">
            <v>No Part</v>
          </cell>
          <cell r="F190" t="str">
            <v>No Part</v>
          </cell>
          <cell r="G190" t="str">
            <v>No Part</v>
          </cell>
          <cell r="H190" t="str">
            <v>No Part</v>
          </cell>
        </row>
        <row r="191">
          <cell r="C191" t="str">
            <v>No Part</v>
          </cell>
          <cell r="D191" t="str">
            <v>No Part</v>
          </cell>
          <cell r="E191" t="str">
            <v>No Part</v>
          </cell>
          <cell r="F191" t="str">
            <v>No Part</v>
          </cell>
          <cell r="G191" t="str">
            <v>No Part</v>
          </cell>
          <cell r="H191" t="str">
            <v>No Part</v>
          </cell>
        </row>
        <row r="194">
          <cell r="B194" t="str">
            <v>Operational Spares: Enter your assumed rate, in dollars. (OP Spares are not scheduled like other parts. GE usually assumes a replenishment rate of 10% per year.) [OP Spares may include Gas Turbine (GT) and Steam Turbine (ST-G) OP Spares, Load Gear (LD GEA</v>
          </cell>
        </row>
        <row r="196">
          <cell r="B196" t="str">
            <v>OP Spares Replenishment</v>
          </cell>
        </row>
        <row r="197">
          <cell r="D197" t="str">
            <v>Year</v>
          </cell>
          <cell r="E197" t="str">
            <v>Standard</v>
          </cell>
          <cell r="F197" t="str">
            <v>Customer Input</v>
          </cell>
        </row>
        <row r="198">
          <cell r="D198">
            <v>2007</v>
          </cell>
          <cell r="E198">
            <v>0</v>
          </cell>
        </row>
        <row r="199">
          <cell r="D199">
            <v>2008</v>
          </cell>
          <cell r="E199">
            <v>0</v>
          </cell>
        </row>
        <row r="200">
          <cell r="D200">
            <v>2009</v>
          </cell>
          <cell r="E200">
            <v>0</v>
          </cell>
        </row>
        <row r="201">
          <cell r="D201">
            <v>2010</v>
          </cell>
          <cell r="E201">
            <v>0</v>
          </cell>
        </row>
        <row r="202">
          <cell r="D202">
            <v>2011</v>
          </cell>
          <cell r="E202">
            <v>0</v>
          </cell>
        </row>
        <row r="203">
          <cell r="D203">
            <v>2012</v>
          </cell>
          <cell r="E203">
            <v>0</v>
          </cell>
        </row>
        <row r="204">
          <cell r="D204">
            <v>2013</v>
          </cell>
          <cell r="E204">
            <v>0</v>
          </cell>
        </row>
        <row r="205">
          <cell r="D205">
            <v>2014</v>
          </cell>
          <cell r="E205">
            <v>0</v>
          </cell>
        </row>
        <row r="206">
          <cell r="D206">
            <v>2015</v>
          </cell>
          <cell r="E206">
            <v>0</v>
          </cell>
        </row>
        <row r="207">
          <cell r="D207">
            <v>2016</v>
          </cell>
          <cell r="E207">
            <v>0</v>
          </cell>
        </row>
        <row r="208">
          <cell r="D208">
            <v>2017</v>
          </cell>
          <cell r="E208">
            <v>0</v>
          </cell>
        </row>
        <row r="209">
          <cell r="D209">
            <v>2018</v>
          </cell>
          <cell r="E209">
            <v>0</v>
          </cell>
        </row>
        <row r="210">
          <cell r="D210">
            <v>2019</v>
          </cell>
          <cell r="E210">
            <v>0</v>
          </cell>
        </row>
        <row r="211">
          <cell r="D211">
            <v>2020</v>
          </cell>
          <cell r="E211">
            <v>0</v>
          </cell>
        </row>
        <row r="212">
          <cell r="D212">
            <v>2021</v>
          </cell>
          <cell r="E212">
            <v>0</v>
          </cell>
        </row>
        <row r="213">
          <cell r="D213">
            <v>2022</v>
          </cell>
          <cell r="E213">
            <v>0</v>
          </cell>
        </row>
        <row r="214">
          <cell r="D214">
            <v>2023</v>
          </cell>
          <cell r="E214">
            <v>0</v>
          </cell>
        </row>
        <row r="215">
          <cell r="D215">
            <v>2024</v>
          </cell>
          <cell r="E215">
            <v>0</v>
          </cell>
        </row>
        <row r="216">
          <cell r="D216">
            <v>2025</v>
          </cell>
          <cell r="E216">
            <v>0</v>
          </cell>
        </row>
        <row r="224">
          <cell r="F224">
            <v>0</v>
          </cell>
        </row>
        <row r="231">
          <cell r="F231">
            <v>0</v>
          </cell>
        </row>
        <row r="243">
          <cell r="F243">
            <v>171000</v>
          </cell>
        </row>
        <row r="247">
          <cell r="G247">
            <v>0</v>
          </cell>
        </row>
      </sheetData>
      <sheetData sheetId="6" refreshError="1">
        <row r="7">
          <cell r="D7" t="str">
            <v>INITIAL</v>
          </cell>
        </row>
        <row r="9">
          <cell r="B9" t="str">
            <v>297760: FFH - Analysis Start to Interval End</v>
          </cell>
          <cell r="E9">
            <v>12000</v>
          </cell>
          <cell r="F9">
            <v>13000</v>
          </cell>
          <cell r="G9">
            <v>14000</v>
          </cell>
          <cell r="H9">
            <v>15000</v>
          </cell>
          <cell r="I9">
            <v>16000</v>
          </cell>
          <cell r="J9">
            <v>17000</v>
          </cell>
          <cell r="K9">
            <v>18000</v>
          </cell>
          <cell r="L9">
            <v>19000</v>
          </cell>
          <cell r="M9">
            <v>20000</v>
          </cell>
          <cell r="N9">
            <v>21000</v>
          </cell>
          <cell r="O9">
            <v>22000</v>
          </cell>
          <cell r="P9">
            <v>23000</v>
          </cell>
          <cell r="Q9">
            <v>24000</v>
          </cell>
          <cell r="R9">
            <v>25000</v>
          </cell>
          <cell r="S9">
            <v>26000</v>
          </cell>
          <cell r="T9">
            <v>27000</v>
          </cell>
          <cell r="U9">
            <v>28000</v>
          </cell>
          <cell r="V9">
            <v>29000</v>
          </cell>
          <cell r="W9">
            <v>30000</v>
          </cell>
          <cell r="X9">
            <v>31000</v>
          </cell>
          <cell r="Y9">
            <v>32000</v>
          </cell>
          <cell r="Z9">
            <v>33000</v>
          </cell>
          <cell r="AA9">
            <v>34000</v>
          </cell>
          <cell r="AB9">
            <v>35000</v>
          </cell>
          <cell r="AC9">
            <v>36000</v>
          </cell>
          <cell r="AD9">
            <v>37000</v>
          </cell>
          <cell r="AE9">
            <v>38000</v>
          </cell>
          <cell r="AF9">
            <v>39000</v>
          </cell>
          <cell r="AG9">
            <v>40000</v>
          </cell>
          <cell r="AH9">
            <v>41000</v>
          </cell>
          <cell r="AI9">
            <v>42000</v>
          </cell>
          <cell r="AJ9">
            <v>43000</v>
          </cell>
          <cell r="AK9">
            <v>44000</v>
          </cell>
          <cell r="AL9">
            <v>45000</v>
          </cell>
          <cell r="AM9">
            <v>46000</v>
          </cell>
          <cell r="AN9">
            <v>47000</v>
          </cell>
          <cell r="AO9">
            <v>48000</v>
          </cell>
          <cell r="AP9">
            <v>49000</v>
          </cell>
          <cell r="AQ9">
            <v>50000</v>
          </cell>
          <cell r="AR9">
            <v>51000</v>
          </cell>
          <cell r="AS9">
            <v>52000</v>
          </cell>
          <cell r="AT9">
            <v>53000</v>
          </cell>
          <cell r="AU9">
            <v>54000</v>
          </cell>
          <cell r="AV9">
            <v>55000</v>
          </cell>
          <cell r="AW9">
            <v>56000</v>
          </cell>
          <cell r="AX9">
            <v>57000</v>
          </cell>
          <cell r="AY9">
            <v>58000</v>
          </cell>
          <cell r="AZ9">
            <v>59000</v>
          </cell>
          <cell r="BA9">
            <v>60000</v>
          </cell>
          <cell r="BB9">
            <v>61000</v>
          </cell>
          <cell r="BC9">
            <v>62000</v>
          </cell>
          <cell r="BD9">
            <v>63000</v>
          </cell>
          <cell r="BE9">
            <v>64000</v>
          </cell>
          <cell r="BF9">
            <v>65000</v>
          </cell>
          <cell r="BG9">
            <v>66000</v>
          </cell>
          <cell r="BH9">
            <v>67000</v>
          </cell>
          <cell r="BI9">
            <v>68000</v>
          </cell>
          <cell r="BJ9">
            <v>69000</v>
          </cell>
          <cell r="BK9">
            <v>70000</v>
          </cell>
          <cell r="BL9">
            <v>71000</v>
          </cell>
          <cell r="BM9">
            <v>72000</v>
          </cell>
          <cell r="BN9">
            <v>73000</v>
          </cell>
          <cell r="BO9">
            <v>74000</v>
          </cell>
          <cell r="BP9">
            <v>75000</v>
          </cell>
          <cell r="BQ9">
            <v>76000</v>
          </cell>
          <cell r="BR9">
            <v>77000</v>
          </cell>
          <cell r="BS9">
            <v>78000</v>
          </cell>
          <cell r="BT9">
            <v>79000</v>
          </cell>
          <cell r="BU9">
            <v>80000</v>
          </cell>
          <cell r="BV9">
            <v>81000</v>
          </cell>
          <cell r="BW9">
            <v>82000</v>
          </cell>
          <cell r="BX9">
            <v>83000</v>
          </cell>
        </row>
        <row r="10">
          <cell r="F10" t="str">
            <v>CI</v>
          </cell>
          <cell r="R10" t="str">
            <v>HGP</v>
          </cell>
          <cell r="AD10" t="str">
            <v>CI</v>
          </cell>
          <cell r="AP10" t="str">
            <v>MI</v>
          </cell>
        </row>
        <row r="11">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row>
        <row r="13">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row>
        <row r="15">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row>
        <row r="17">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row>
        <row r="19">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row>
        <row r="21">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row>
        <row r="23">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row>
        <row r="34">
          <cell r="B34" t="str">
            <v>FUEL NOZZLE ASMBY</v>
          </cell>
          <cell r="D34" t="str">
            <v>O1i0</v>
          </cell>
          <cell r="F34" t="str">
            <v>O2i0</v>
          </cell>
          <cell r="R34" t="str">
            <v>O1i1</v>
          </cell>
        </row>
        <row r="42">
          <cell r="D42" t="str">
            <v>O2i0</v>
          </cell>
          <cell r="E42" t="str">
            <v>O2i0</v>
          </cell>
          <cell r="F42" t="str">
            <v>O1i1</v>
          </cell>
          <cell r="G42" t="str">
            <v>O1i1</v>
          </cell>
          <cell r="H42" t="str">
            <v>O1i1</v>
          </cell>
          <cell r="I42" t="str">
            <v>O1i1</v>
          </cell>
          <cell r="J42" t="str">
            <v>O1i1</v>
          </cell>
          <cell r="K42" t="str">
            <v>O1i1</v>
          </cell>
          <cell r="L42" t="str">
            <v>O1i1</v>
          </cell>
          <cell r="M42" t="str">
            <v>O1i1</v>
          </cell>
          <cell r="N42" t="str">
            <v>O1i1</v>
          </cell>
          <cell r="O42" t="str">
            <v>O1i1</v>
          </cell>
          <cell r="P42" t="str">
            <v>O1i1</v>
          </cell>
          <cell r="Q42" t="str">
            <v>O1i1</v>
          </cell>
          <cell r="R42" t="str">
            <v>O2i1</v>
          </cell>
        </row>
        <row r="51">
          <cell r="F51">
            <v>1</v>
          </cell>
          <cell r="R51">
            <v>1</v>
          </cell>
        </row>
        <row r="53">
          <cell r="B53" t="str">
            <v>COMBUSTION LINERS</v>
          </cell>
          <cell r="D53" t="str">
            <v>O1i0</v>
          </cell>
          <cell r="F53" t="str">
            <v>O2i0</v>
          </cell>
          <cell r="R53" t="str">
            <v>O1i1</v>
          </cell>
        </row>
        <row r="61">
          <cell r="D61" t="str">
            <v>O2i0</v>
          </cell>
          <cell r="E61" t="str">
            <v>O2i0</v>
          </cell>
          <cell r="F61" t="str">
            <v>O1i1</v>
          </cell>
          <cell r="G61" t="str">
            <v>O1i1</v>
          </cell>
          <cell r="H61" t="str">
            <v>O1i1</v>
          </cell>
          <cell r="I61" t="str">
            <v>O1i1</v>
          </cell>
          <cell r="J61" t="str">
            <v>O1i1</v>
          </cell>
          <cell r="K61" t="str">
            <v>O1i1</v>
          </cell>
          <cell r="L61" t="str">
            <v>O1i1</v>
          </cell>
          <cell r="M61" t="str">
            <v>O1i1</v>
          </cell>
          <cell r="N61" t="str">
            <v>O1i1</v>
          </cell>
          <cell r="O61" t="str">
            <v>O1i1</v>
          </cell>
          <cell r="P61" t="str">
            <v>O1i1</v>
          </cell>
          <cell r="Q61" t="str">
            <v>O1i1</v>
          </cell>
          <cell r="R61" t="str">
            <v>O2i1</v>
          </cell>
        </row>
        <row r="70">
          <cell r="F70">
            <v>1</v>
          </cell>
          <cell r="R70">
            <v>1</v>
          </cell>
        </row>
        <row r="72">
          <cell r="B72" t="str">
            <v>TRANSITION PIECES</v>
          </cell>
          <cell r="D72" t="str">
            <v>O1i0</v>
          </cell>
          <cell r="F72" t="str">
            <v>O2i0</v>
          </cell>
          <cell r="R72" t="str">
            <v>O1i1</v>
          </cell>
        </row>
        <row r="80">
          <cell r="D80" t="str">
            <v>O2i0</v>
          </cell>
          <cell r="E80" t="str">
            <v>O2i0</v>
          </cell>
          <cell r="F80" t="str">
            <v>O1i1</v>
          </cell>
          <cell r="G80" t="str">
            <v>O1i1</v>
          </cell>
          <cell r="H80" t="str">
            <v>O1i1</v>
          </cell>
          <cell r="I80" t="str">
            <v>O1i1</v>
          </cell>
          <cell r="J80" t="str">
            <v>O1i1</v>
          </cell>
          <cell r="K80" t="str">
            <v>O1i1</v>
          </cell>
          <cell r="L80" t="str">
            <v>O1i1</v>
          </cell>
          <cell r="M80" t="str">
            <v>O1i1</v>
          </cell>
          <cell r="N80" t="str">
            <v>O1i1</v>
          </cell>
          <cell r="O80" t="str">
            <v>O1i1</v>
          </cell>
          <cell r="P80" t="str">
            <v>O1i1</v>
          </cell>
          <cell r="Q80" t="str">
            <v>O1i1</v>
          </cell>
          <cell r="R80" t="str">
            <v>O2i1</v>
          </cell>
        </row>
        <row r="89">
          <cell r="F89">
            <v>1</v>
          </cell>
          <cell r="R89">
            <v>1</v>
          </cell>
        </row>
        <row r="91">
          <cell r="B91" t="str">
            <v>FUEL NOZZLE TIPS</v>
          </cell>
          <cell r="D91" t="str">
            <v>O1i0</v>
          </cell>
          <cell r="F91" t="str">
            <v>O2i0</v>
          </cell>
          <cell r="R91" t="str">
            <v>O1i1</v>
          </cell>
        </row>
        <row r="99">
          <cell r="D99" t="str">
            <v>O2i0</v>
          </cell>
          <cell r="E99" t="str">
            <v>O2i0</v>
          </cell>
          <cell r="F99" t="str">
            <v>O1i1</v>
          </cell>
          <cell r="G99" t="str">
            <v>O1i1</v>
          </cell>
          <cell r="H99" t="str">
            <v>O1i1</v>
          </cell>
          <cell r="I99" t="str">
            <v>O1i1</v>
          </cell>
          <cell r="J99" t="str">
            <v>O1i1</v>
          </cell>
          <cell r="K99" t="str">
            <v>O1i1</v>
          </cell>
          <cell r="L99" t="str">
            <v>O1i1</v>
          </cell>
          <cell r="M99" t="str">
            <v>O1i1</v>
          </cell>
          <cell r="N99" t="str">
            <v>O1i1</v>
          </cell>
          <cell r="O99" t="str">
            <v>O1i1</v>
          </cell>
          <cell r="P99" t="str">
            <v>O1i1</v>
          </cell>
          <cell r="Q99" t="str">
            <v>O1i1</v>
          </cell>
          <cell r="R99" t="str">
            <v>O2i1</v>
          </cell>
        </row>
        <row r="108">
          <cell r="F108">
            <v>1</v>
          </cell>
          <cell r="R108">
            <v>1</v>
          </cell>
        </row>
        <row r="110">
          <cell r="B110" t="str">
            <v>BUCKETS: STAGE 1</v>
          </cell>
          <cell r="D110" t="str">
            <v>O1i0</v>
          </cell>
          <cell r="R110" t="str">
            <v>N2i0</v>
          </cell>
        </row>
        <row r="118">
          <cell r="R118" t="str">
            <v>O1i1</v>
          </cell>
        </row>
        <row r="126">
          <cell r="R126">
            <v>1</v>
          </cell>
        </row>
        <row r="127">
          <cell r="R127">
            <v>1</v>
          </cell>
        </row>
        <row r="129">
          <cell r="B129" t="str">
            <v>BUCKETS: STAGE 2</v>
          </cell>
          <cell r="D129" t="str">
            <v>O1i0</v>
          </cell>
          <cell r="R129" t="str">
            <v>N2i0</v>
          </cell>
        </row>
        <row r="137">
          <cell r="R137" t="str">
            <v>O1i1</v>
          </cell>
        </row>
        <row r="145">
          <cell r="R145">
            <v>1</v>
          </cell>
        </row>
        <row r="146">
          <cell r="R146">
            <v>1</v>
          </cell>
        </row>
        <row r="148">
          <cell r="B148" t="str">
            <v>BUCKETS: STAGE 3</v>
          </cell>
          <cell r="D148" t="str">
            <v>O1i0</v>
          </cell>
          <cell r="R148" t="str">
            <v>O1i1</v>
          </cell>
        </row>
        <row r="167">
          <cell r="B167" t="str">
            <v>NOZZLES: STAGE 1</v>
          </cell>
          <cell r="D167" t="str">
            <v>O1i0</v>
          </cell>
          <cell r="R167" t="str">
            <v>N2i0</v>
          </cell>
        </row>
        <row r="175">
          <cell r="R175" t="str">
            <v>O1i1</v>
          </cell>
        </row>
        <row r="183">
          <cell r="R183">
            <v>1</v>
          </cell>
        </row>
        <row r="184">
          <cell r="R184">
            <v>1</v>
          </cell>
        </row>
        <row r="186">
          <cell r="B186" t="str">
            <v>NOZZLES: STAGE 2</v>
          </cell>
          <cell r="D186" t="str">
            <v>O1i0</v>
          </cell>
          <cell r="R186" t="str">
            <v>N2i0</v>
          </cell>
        </row>
        <row r="194">
          <cell r="R194" t="str">
            <v>O1i1</v>
          </cell>
        </row>
        <row r="202">
          <cell r="R202">
            <v>1</v>
          </cell>
        </row>
        <row r="203">
          <cell r="R203">
            <v>1</v>
          </cell>
        </row>
        <row r="205">
          <cell r="B205" t="str">
            <v>NOZZLES: STAGE 3</v>
          </cell>
          <cell r="D205" t="str">
            <v>O1i0</v>
          </cell>
          <cell r="R205" t="str">
            <v>O1i1</v>
          </cell>
        </row>
        <row r="224">
          <cell r="B224" t="str">
            <v>SHROUDS: STAGE 1</v>
          </cell>
          <cell r="D224" t="str">
            <v>O1i0</v>
          </cell>
          <cell r="R224" t="str">
            <v>N2i0</v>
          </cell>
        </row>
        <row r="232">
          <cell r="R232" t="str">
            <v>O1i1</v>
          </cell>
        </row>
        <row r="240">
          <cell r="R240">
            <v>1</v>
          </cell>
        </row>
        <row r="241">
          <cell r="R241">
            <v>1</v>
          </cell>
        </row>
        <row r="243">
          <cell r="B243" t="str">
            <v>SHROUDS: STAGE 2</v>
          </cell>
          <cell r="D243" t="str">
            <v>O1i0</v>
          </cell>
          <cell r="R243" t="str">
            <v>O1i1</v>
          </cell>
        </row>
        <row r="262">
          <cell r="B262" t="str">
            <v>SHROUDS: STAGE 3</v>
          </cell>
          <cell r="D262" t="str">
            <v>O1i0</v>
          </cell>
          <cell r="R262" t="str">
            <v>O1i1</v>
          </cell>
        </row>
        <row r="281">
          <cell r="B281" t="str">
            <v>GENERATOR &amp; ST MAJOR</v>
          </cell>
        </row>
        <row r="300">
          <cell r="B300" t="str">
            <v>ST MINOR</v>
          </cell>
        </row>
        <row r="318">
          <cell r="A318" t="b">
            <v>0</v>
          </cell>
        </row>
        <row r="319">
          <cell r="A319" t="b">
            <v>0</v>
          </cell>
        </row>
      </sheetData>
      <sheetData sheetId="7" refreshError="1"/>
      <sheetData sheetId="8" refreshError="1"/>
      <sheetData sheetId="9" refreshError="1">
        <row r="41">
          <cell r="D41" t="str">
            <v>INITIAL</v>
          </cell>
        </row>
        <row r="45">
          <cell r="D45">
            <v>0</v>
          </cell>
        </row>
        <row r="52">
          <cell r="D52">
            <v>1405000</v>
          </cell>
        </row>
        <row r="59">
          <cell r="D59">
            <v>0</v>
          </cell>
        </row>
      </sheetData>
      <sheetData sheetId="10" refreshError="1"/>
      <sheetData sheetId="11" refreshError="1"/>
      <sheetData sheetId="12" refreshError="1"/>
      <sheetData sheetId="13" refreshError="1"/>
      <sheetData sheetId="14" refreshError="1">
        <row r="1">
          <cell r="A1" t="str">
            <v>Technology</v>
          </cell>
          <cell r="B1">
            <v>8</v>
          </cell>
          <cell r="G1" t="str">
            <v>Combustion</v>
          </cell>
          <cell r="H1">
            <v>4</v>
          </cell>
          <cell r="P1" t="str">
            <v>DataStart</v>
          </cell>
        </row>
        <row r="2">
          <cell r="A2" t="str">
            <v>PG6561B</v>
          </cell>
          <cell r="F2" t="str">
            <v>DLN 2.6 Dual Fuel -- 8K CI</v>
          </cell>
        </row>
        <row r="3">
          <cell r="A3" t="str">
            <v>PG6581B</v>
          </cell>
          <cell r="F3" t="str">
            <v>DLN 2.6 Gas Only -- 8K CI</v>
          </cell>
        </row>
        <row r="4">
          <cell r="A4" t="str">
            <v>PG7121EA</v>
          </cell>
          <cell r="F4" t="str">
            <v>DLN 2.6 Dual Fuel - 12K EL Class C  CI (FINAL)</v>
          </cell>
        </row>
        <row r="5">
          <cell r="A5" t="str">
            <v>PG9171E</v>
          </cell>
          <cell r="F5" t="str">
            <v>DLN 2.6 Gas Only - 12K EL Class C  CI (FINAL)</v>
          </cell>
        </row>
        <row r="6">
          <cell r="A6" t="str">
            <v>PG6101FA</v>
          </cell>
          <cell r="F6" t="str">
            <v/>
          </cell>
        </row>
        <row r="7">
          <cell r="A7" t="str">
            <v>PG7221FA</v>
          </cell>
          <cell r="F7" t="str">
            <v/>
          </cell>
        </row>
        <row r="8">
          <cell r="A8" t="str">
            <v>PG7231FA+</v>
          </cell>
          <cell r="F8" t="str">
            <v/>
          </cell>
        </row>
        <row r="9">
          <cell r="A9" t="str">
            <v>PG7241FA+e</v>
          </cell>
          <cell r="F9" t="str">
            <v/>
          </cell>
        </row>
        <row r="10">
          <cell r="A10" t="str">
            <v>PG9311FA</v>
          </cell>
        </row>
        <row r="11">
          <cell r="A11" t="str">
            <v>PG9351FA+e</v>
          </cell>
        </row>
        <row r="12">
          <cell r="A12" t="str">
            <v>PG5371PA</v>
          </cell>
        </row>
        <row r="13">
          <cell r="A13" t="str">
            <v/>
          </cell>
        </row>
        <row r="14">
          <cell r="A14" t="str">
            <v>SPA Version 8.0, Rev 2</v>
          </cell>
          <cell r="E14">
            <v>38718</v>
          </cell>
        </row>
        <row r="15">
          <cell r="A15">
            <v>2005</v>
          </cell>
        </row>
        <row r="21">
          <cell r="F21">
            <v>0</v>
          </cell>
          <cell r="G21">
            <v>0</v>
          </cell>
          <cell r="H21">
            <v>0</v>
          </cell>
          <cell r="I21">
            <v>0</v>
          </cell>
          <cell r="J21">
            <v>0</v>
          </cell>
          <cell r="K21">
            <v>46800</v>
          </cell>
        </row>
        <row r="22">
          <cell r="F22">
            <v>0</v>
          </cell>
          <cell r="G22">
            <v>0</v>
          </cell>
          <cell r="H22">
            <v>0</v>
          </cell>
          <cell r="I22">
            <v>0</v>
          </cell>
          <cell r="J22">
            <v>0</v>
          </cell>
          <cell r="K22">
            <v>19500</v>
          </cell>
        </row>
        <row r="23">
          <cell r="F23">
            <v>0</v>
          </cell>
          <cell r="G23">
            <v>0</v>
          </cell>
          <cell r="H23">
            <v>0</v>
          </cell>
          <cell r="I23">
            <v>0</v>
          </cell>
          <cell r="J23">
            <v>0</v>
          </cell>
          <cell r="K23">
            <v>167000</v>
          </cell>
        </row>
        <row r="24">
          <cell r="F24">
            <v>0</v>
          </cell>
          <cell r="G24">
            <v>0</v>
          </cell>
          <cell r="H24">
            <v>0</v>
          </cell>
          <cell r="I24">
            <v>4</v>
          </cell>
          <cell r="J24">
            <v>3</v>
          </cell>
          <cell r="K24">
            <v>0</v>
          </cell>
        </row>
        <row r="25">
          <cell r="F25">
            <v>0</v>
          </cell>
          <cell r="G25">
            <v>0</v>
          </cell>
          <cell r="H25">
            <v>163983</v>
          </cell>
          <cell r="I25">
            <v>2</v>
          </cell>
          <cell r="J25">
            <v>5</v>
          </cell>
          <cell r="K25">
            <v>2019646</v>
          </cell>
        </row>
        <row r="26">
          <cell r="F26">
            <v>0</v>
          </cell>
          <cell r="G26">
            <v>0</v>
          </cell>
          <cell r="H26">
            <v>232708</v>
          </cell>
          <cell r="I26">
            <v>3</v>
          </cell>
          <cell r="J26">
            <v>5</v>
          </cell>
          <cell r="K26">
            <v>1979475</v>
          </cell>
        </row>
        <row r="27">
          <cell r="F27">
            <v>0</v>
          </cell>
          <cell r="G27">
            <v>0</v>
          </cell>
          <cell r="H27">
            <v>14599</v>
          </cell>
          <cell r="I27">
            <v>3</v>
          </cell>
          <cell r="J27">
            <v>3</v>
          </cell>
          <cell r="K27">
            <v>1623361</v>
          </cell>
        </row>
        <row r="28">
          <cell r="F28">
            <v>0</v>
          </cell>
          <cell r="G28">
            <v>0</v>
          </cell>
          <cell r="H28">
            <v>1579011</v>
          </cell>
          <cell r="I28">
            <v>3</v>
          </cell>
          <cell r="J28">
            <v>2</v>
          </cell>
          <cell r="K28">
            <v>4371000</v>
          </cell>
        </row>
        <row r="29">
          <cell r="F29">
            <v>0</v>
          </cell>
          <cell r="G29">
            <v>0</v>
          </cell>
          <cell r="H29">
            <v>373469</v>
          </cell>
          <cell r="I29">
            <v>3</v>
          </cell>
          <cell r="J29">
            <v>3</v>
          </cell>
          <cell r="K29">
            <v>2766984</v>
          </cell>
        </row>
        <row r="30">
          <cell r="F30">
            <v>0</v>
          </cell>
          <cell r="G30">
            <v>0</v>
          </cell>
          <cell r="H30">
            <v>314440</v>
          </cell>
          <cell r="I30">
            <v>3</v>
          </cell>
          <cell r="J30">
            <v>3</v>
          </cell>
          <cell r="K30">
            <v>3150617</v>
          </cell>
        </row>
        <row r="31">
          <cell r="F31">
            <v>0</v>
          </cell>
          <cell r="G31">
            <v>0</v>
          </cell>
          <cell r="H31">
            <v>304224</v>
          </cell>
          <cell r="I31">
            <v>2</v>
          </cell>
          <cell r="J31">
            <v>2</v>
          </cell>
          <cell r="K31">
            <v>2245557</v>
          </cell>
        </row>
        <row r="32">
          <cell r="F32">
            <v>0</v>
          </cell>
          <cell r="G32">
            <v>0</v>
          </cell>
          <cell r="H32">
            <v>396172</v>
          </cell>
          <cell r="I32">
            <v>2</v>
          </cell>
          <cell r="J32">
            <v>2</v>
          </cell>
          <cell r="K32">
            <v>2155734</v>
          </cell>
        </row>
        <row r="33">
          <cell r="F33">
            <v>0</v>
          </cell>
          <cell r="G33">
            <v>0</v>
          </cell>
          <cell r="H33">
            <v>71080</v>
          </cell>
          <cell r="I33">
            <v>3</v>
          </cell>
          <cell r="J33">
            <v>3</v>
          </cell>
          <cell r="K33">
            <v>2052813</v>
          </cell>
        </row>
        <row r="34">
          <cell r="F34">
            <v>0</v>
          </cell>
          <cell r="G34">
            <v>0</v>
          </cell>
          <cell r="H34">
            <v>302972</v>
          </cell>
          <cell r="I34">
            <v>2</v>
          </cell>
          <cell r="J34">
            <v>2</v>
          </cell>
          <cell r="K34">
            <v>980852</v>
          </cell>
        </row>
        <row r="35">
          <cell r="F35">
            <v>0</v>
          </cell>
          <cell r="G35">
            <v>0</v>
          </cell>
          <cell r="H35">
            <v>90499</v>
          </cell>
          <cell r="I35">
            <v>2</v>
          </cell>
          <cell r="J35">
            <v>2</v>
          </cell>
          <cell r="K35">
            <v>682736</v>
          </cell>
        </row>
        <row r="36">
          <cell r="F36">
            <v>0</v>
          </cell>
          <cell r="G36">
            <v>0</v>
          </cell>
          <cell r="H36">
            <v>91449</v>
          </cell>
          <cell r="I36">
            <v>3</v>
          </cell>
          <cell r="J36">
            <v>3</v>
          </cell>
          <cell r="K36">
            <v>584124</v>
          </cell>
        </row>
        <row r="37">
          <cell r="F37">
            <v>0</v>
          </cell>
          <cell r="G37">
            <v>0</v>
          </cell>
          <cell r="H37">
            <v>0</v>
          </cell>
          <cell r="I37">
            <v>0</v>
          </cell>
          <cell r="J37">
            <v>0</v>
          </cell>
          <cell r="K37">
            <v>59000</v>
          </cell>
        </row>
        <row r="41">
          <cell r="F41">
            <v>3</v>
          </cell>
        </row>
        <row r="44">
          <cell r="G44">
            <v>0</v>
          </cell>
          <cell r="H44">
            <v>0</v>
          </cell>
          <cell r="I44">
            <v>125190</v>
          </cell>
        </row>
        <row r="45">
          <cell r="G45">
            <v>0</v>
          </cell>
          <cell r="H45">
            <v>0</v>
          </cell>
          <cell r="I45">
            <v>310930</v>
          </cell>
        </row>
        <row r="46">
          <cell r="G46">
            <v>0</v>
          </cell>
          <cell r="H46">
            <v>0</v>
          </cell>
          <cell r="I46">
            <v>268790</v>
          </cell>
        </row>
        <row r="47">
          <cell r="G47">
            <v>0</v>
          </cell>
          <cell r="H47">
            <v>0</v>
          </cell>
          <cell r="I47">
            <v>1178792</v>
          </cell>
        </row>
        <row r="48">
          <cell r="G48">
            <v>0</v>
          </cell>
          <cell r="H48">
            <v>0</v>
          </cell>
          <cell r="I48">
            <v>200304</v>
          </cell>
        </row>
        <row r="49">
          <cell r="G49">
            <v>0</v>
          </cell>
          <cell r="H49">
            <v>0</v>
          </cell>
          <cell r="I49">
            <v>497488</v>
          </cell>
        </row>
        <row r="50">
          <cell r="G50">
            <v>0</v>
          </cell>
          <cell r="H50">
            <v>0</v>
          </cell>
          <cell r="I50">
            <v>353807</v>
          </cell>
        </row>
        <row r="51">
          <cell r="G51">
            <v>0</v>
          </cell>
          <cell r="H51">
            <v>0</v>
          </cell>
          <cell r="I51">
            <v>1522194</v>
          </cell>
        </row>
        <row r="52">
          <cell r="G52">
            <v>0</v>
          </cell>
          <cell r="H52">
            <v>0</v>
          </cell>
          <cell r="I52">
            <v>260395.203125</v>
          </cell>
        </row>
        <row r="53">
          <cell r="G53">
            <v>0</v>
          </cell>
          <cell r="H53">
            <v>0</v>
          </cell>
          <cell r="I53">
            <v>646734.375</v>
          </cell>
        </row>
        <row r="54">
          <cell r="G54">
            <v>0</v>
          </cell>
          <cell r="H54">
            <v>0</v>
          </cell>
          <cell r="I54">
            <v>412879</v>
          </cell>
        </row>
        <row r="55">
          <cell r="G55">
            <v>0</v>
          </cell>
          <cell r="H55">
            <v>0</v>
          </cell>
          <cell r="I55">
            <v>1735416</v>
          </cell>
        </row>
        <row r="56">
          <cell r="G56">
            <v>0</v>
          </cell>
          <cell r="H56">
            <v>0</v>
          </cell>
          <cell r="I56">
            <v>320486.40625</v>
          </cell>
        </row>
        <row r="57">
          <cell r="G57">
            <v>0</v>
          </cell>
          <cell r="H57">
            <v>0</v>
          </cell>
          <cell r="I57">
            <v>795980.8125</v>
          </cell>
        </row>
        <row r="58">
          <cell r="G58">
            <v>0</v>
          </cell>
          <cell r="H58">
            <v>0</v>
          </cell>
          <cell r="I58">
            <v>475316</v>
          </cell>
        </row>
        <row r="59">
          <cell r="G59">
            <v>0</v>
          </cell>
          <cell r="H59">
            <v>0</v>
          </cell>
          <cell r="I59">
            <v>1977597</v>
          </cell>
        </row>
        <row r="61">
          <cell r="C61" t="str">
            <v>STDataStart</v>
          </cell>
        </row>
        <row r="266">
          <cell r="I266" t="str">
            <v>IntervalDataStart</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0003b_contractstatus"/>
      <sheetName val="Sheet1"/>
      <sheetName val="Sheet2"/>
      <sheetName val="Sheet3"/>
    </sheetNames>
    <sheetDataSet>
      <sheetData sheetId="0" refreshError="1"/>
      <sheetData sheetId="1" refreshError="1">
        <row r="1147">
          <cell r="A1147" t="str">
            <v>00075427</v>
          </cell>
          <cell r="B1147" t="str">
            <v>1982-013-01 PL CWT - PSMFC</v>
          </cell>
        </row>
        <row r="1148">
          <cell r="A1148" t="str">
            <v>00075426</v>
          </cell>
          <cell r="B1148" t="str">
            <v>1982-013-02 PL CWT - ODFW</v>
          </cell>
        </row>
        <row r="1149">
          <cell r="A1149" t="str">
            <v>00075424</v>
          </cell>
          <cell r="B1149" t="str">
            <v>1982-013-03 PL CWT- USFWS</v>
          </cell>
        </row>
        <row r="1150">
          <cell r="A1150" t="str">
            <v>00038915</v>
          </cell>
          <cell r="B1150" t="str">
            <v>1982-013-04 PL WASHINGTON CWT</v>
          </cell>
        </row>
        <row r="1151">
          <cell r="A1151" t="str">
            <v>00075418</v>
          </cell>
          <cell r="B1151" t="str">
            <v>1982-013-04 PL WASHINGTON CWT</v>
          </cell>
        </row>
        <row r="1152">
          <cell r="A1152" t="str">
            <v>00038916</v>
          </cell>
          <cell r="B1152" t="str">
            <v>198201301 PL PSMFC CODED WIRE</v>
          </cell>
        </row>
        <row r="1153">
          <cell r="A1153" t="str">
            <v>00038077</v>
          </cell>
          <cell r="B1153" t="str">
            <v>1983-319-00 IL NEW FISH TAG SY</v>
          </cell>
        </row>
        <row r="1154">
          <cell r="A1154" t="str">
            <v>00031984</v>
          </cell>
          <cell r="B1154" t="str">
            <v>1983-319-00 PL NEW FISH TAG</v>
          </cell>
        </row>
        <row r="1155">
          <cell r="A1155" t="str">
            <v>00038330</v>
          </cell>
          <cell r="B1155" t="str">
            <v>1983-350-00 IL NEZ PERCE TRIBA</v>
          </cell>
        </row>
        <row r="1156">
          <cell r="A1156" t="str">
            <v>00002219</v>
          </cell>
          <cell r="B1156" t="str">
            <v>1983-350-00 PL NEZ PERCE HATCH</v>
          </cell>
        </row>
        <row r="1157">
          <cell r="A1157" t="str">
            <v>00035660</v>
          </cell>
          <cell r="B1157" t="str">
            <v>1983-350-00 PL NPTH</v>
          </cell>
        </row>
        <row r="1158">
          <cell r="A1158" t="str">
            <v>00037726</v>
          </cell>
          <cell r="B1158" t="str">
            <v>1983-350-03 PL NPTH M&amp;E</v>
          </cell>
        </row>
        <row r="1159">
          <cell r="A1159" t="str">
            <v>00038073</v>
          </cell>
          <cell r="B1159" t="str">
            <v>1983-435-00 IL BONIFER/MINTHOR</v>
          </cell>
        </row>
        <row r="1160">
          <cell r="A1160" t="str">
            <v>00036697</v>
          </cell>
          <cell r="B1160" t="str">
            <v>1983-435-00 PL UMATILLA SATELL</v>
          </cell>
        </row>
        <row r="1161">
          <cell r="A1161" t="str">
            <v>00038051</v>
          </cell>
          <cell r="B1161" t="str">
            <v>1983-436-00 IL UMATILLA PASSAG</v>
          </cell>
        </row>
        <row r="1162">
          <cell r="A1162" t="str">
            <v>00036020</v>
          </cell>
          <cell r="B1162" t="str">
            <v>1983-436-00 PL UMATILLA PASSAG</v>
          </cell>
        </row>
        <row r="1163">
          <cell r="A1163" t="str">
            <v>00038401</v>
          </cell>
          <cell r="B1163" t="str">
            <v>1984-021-00 IL MAINSTEM MIDDLE</v>
          </cell>
        </row>
        <row r="1164">
          <cell r="A1164" t="str">
            <v>00082710</v>
          </cell>
          <cell r="B1164" t="str">
            <v>1984-021-00 PL PROTECT AND ENH</v>
          </cell>
        </row>
        <row r="1165">
          <cell r="A1165" t="str">
            <v>00075971</v>
          </cell>
          <cell r="B1165" t="str">
            <v>1984-025-00 PL JOSEPH CREEK GR</v>
          </cell>
        </row>
        <row r="1166">
          <cell r="A1166" t="str">
            <v>00081283</v>
          </cell>
          <cell r="B1166" t="str">
            <v>1985-038-00 PL COLVILLE HATCHE</v>
          </cell>
        </row>
        <row r="1167">
          <cell r="A1167" t="str">
            <v>00079102</v>
          </cell>
          <cell r="B1167" t="str">
            <v>1985-062-00 PL PASSAGE IMPROVE</v>
          </cell>
        </row>
        <row r="1168">
          <cell r="A1168" t="str">
            <v>00038317</v>
          </cell>
          <cell r="B1168" t="str">
            <v>1986-050-00 IL EVAL STURGEON</v>
          </cell>
        </row>
        <row r="1169">
          <cell r="A1169" t="str">
            <v>00031998</v>
          </cell>
          <cell r="B1169" t="str">
            <v>1986-050-00 PL LOWER COLUMBIA</v>
          </cell>
        </row>
        <row r="1170">
          <cell r="A1170" t="str">
            <v>00032003</v>
          </cell>
          <cell r="B1170" t="str">
            <v>1986-050-01 PL LOWER COLUMBIA</v>
          </cell>
        </row>
        <row r="1171">
          <cell r="A1171" t="str">
            <v>00033573</v>
          </cell>
          <cell r="B1171" t="str">
            <v>1987-047-00 PL NEZ PERCE STATL</v>
          </cell>
        </row>
        <row r="1172">
          <cell r="A1172" t="str">
            <v>00037773</v>
          </cell>
          <cell r="B1172" t="str">
            <v>1987-099-00 IL IDFG DWORSHAK</v>
          </cell>
        </row>
        <row r="1173">
          <cell r="A1173" t="str">
            <v>00033577</v>
          </cell>
          <cell r="B1173" t="str">
            <v>1987-099-00 PL IDFG ACOUSTICS-</v>
          </cell>
        </row>
        <row r="1174">
          <cell r="A1174" t="str">
            <v>00037783</v>
          </cell>
          <cell r="B1174" t="str">
            <v>1987-100-01 IL UMATILLA HABITA</v>
          </cell>
        </row>
        <row r="1175">
          <cell r="A1175" t="str">
            <v>00033547</v>
          </cell>
          <cell r="B1175" t="str">
            <v>1987-100-01 PL UMATILLA TODD</v>
          </cell>
        </row>
        <row r="1176">
          <cell r="A1176" t="str">
            <v>00038671</v>
          </cell>
          <cell r="B1176" t="str">
            <v>1987-100-02 IL UMATILLA HABITA</v>
          </cell>
        </row>
        <row r="1177">
          <cell r="A1177" t="str">
            <v>00082687</v>
          </cell>
          <cell r="B1177" t="str">
            <v>1987-100-02 PL UMATILLA BASIN</v>
          </cell>
        </row>
        <row r="1178">
          <cell r="A1178" t="str">
            <v>00038078</v>
          </cell>
          <cell r="B1178" t="str">
            <v>1987-127-00 IL SMOLT MONITORIN</v>
          </cell>
        </row>
        <row r="1179">
          <cell r="A1179" t="str">
            <v>00039152</v>
          </cell>
          <cell r="B1179" t="str">
            <v>1987-127-00 PL  SMOLT MONITORI</v>
          </cell>
        </row>
        <row r="1180">
          <cell r="A1180" t="str">
            <v>00038403</v>
          </cell>
          <cell r="B1180" t="str">
            <v>1987-401-00 IL ASSESS SMOLT CO</v>
          </cell>
        </row>
        <row r="1181">
          <cell r="A1181" t="str">
            <v>00078779</v>
          </cell>
          <cell r="B1181" t="str">
            <v>1987-401-00 PL ASSESS SMOLT CO</v>
          </cell>
        </row>
        <row r="1182">
          <cell r="A1182" t="str">
            <v>00038052</v>
          </cell>
          <cell r="B1182" t="str">
            <v>1988-022-00 IL UMATILLA RIVERB</v>
          </cell>
        </row>
        <row r="1183">
          <cell r="A1183" t="str">
            <v>00036698</v>
          </cell>
          <cell r="B1183" t="str">
            <v>1988-022-00 PL UMATILLA FISH P</v>
          </cell>
        </row>
        <row r="1184">
          <cell r="A1184" t="str">
            <v>00038054</v>
          </cell>
          <cell r="B1184" t="str">
            <v>1988-053-01 IL NE OR HATCHERY</v>
          </cell>
        </row>
        <row r="1185">
          <cell r="A1185" t="str">
            <v>00036007</v>
          </cell>
          <cell r="B1185" t="str">
            <v>1988-053-01 PL GRANDE RONDE CO</v>
          </cell>
        </row>
        <row r="1186">
          <cell r="A1186" t="str">
            <v>00036019</v>
          </cell>
          <cell r="B1186" t="str">
            <v>1988-053-01 PL GRANDE RONDE SP</v>
          </cell>
        </row>
        <row r="1187">
          <cell r="A1187" t="str">
            <v>00076908</v>
          </cell>
          <cell r="B1187" t="str">
            <v>1988-053-01 PL GRANDE RONDE/IM</v>
          </cell>
        </row>
        <row r="1188">
          <cell r="A1188" t="str">
            <v>00002648</v>
          </cell>
          <cell r="B1188" t="str">
            <v>1988-053-01 PL NE HATCH MST PL</v>
          </cell>
        </row>
        <row r="1189">
          <cell r="A1189" t="str">
            <v>00038476</v>
          </cell>
          <cell r="B1189" t="str">
            <v>1988-053-02 PL UMATILLA SUPPL</v>
          </cell>
        </row>
        <row r="1190">
          <cell r="A1190" t="str">
            <v>00037757</v>
          </cell>
          <cell r="B1190" t="str">
            <v>1988-053-03 IL HOOD RIVER PROD</v>
          </cell>
        </row>
        <row r="1191">
          <cell r="A1191" t="str">
            <v>00036360</v>
          </cell>
          <cell r="B1191" t="str">
            <v>1988-053-03 PL HOOD RIVER PROD</v>
          </cell>
        </row>
        <row r="1192">
          <cell r="A1192" t="str">
            <v>00033581</v>
          </cell>
          <cell r="B1192" t="str">
            <v>1988-053-04 PL HOOD RIVER PROD</v>
          </cell>
        </row>
        <row r="1193">
          <cell r="A1193" t="str">
            <v>00038067</v>
          </cell>
          <cell r="B1193" t="str">
            <v>1988-053-05 IL NE ORE OUTPLNTG</v>
          </cell>
        </row>
        <row r="1194">
          <cell r="A1194" t="str">
            <v>00075284</v>
          </cell>
          <cell r="B1194" t="str">
            <v>1988-053-05 PL NEOH MASTER PLA</v>
          </cell>
        </row>
        <row r="1195">
          <cell r="A1195" t="str">
            <v>00075469</v>
          </cell>
          <cell r="B1195" t="str">
            <v>1988-053-06 PL HOOD RIVER PROD</v>
          </cell>
        </row>
        <row r="1196">
          <cell r="A1196" t="str">
            <v>00075471</v>
          </cell>
          <cell r="B1196" t="str">
            <v>1988-053-07 PL PARKDALE FISH</v>
          </cell>
        </row>
        <row r="1197">
          <cell r="A1197" t="str">
            <v>00082549</v>
          </cell>
          <cell r="B1197" t="str">
            <v>1988-053-08 PL HOOD RIVER PWR</v>
          </cell>
        </row>
        <row r="1198">
          <cell r="A1198" t="str">
            <v>00103538</v>
          </cell>
          <cell r="B1198" t="str">
            <v>1988-053-12 PL HOOD RIVER STEE</v>
          </cell>
        </row>
        <row r="1199">
          <cell r="A1199" t="str">
            <v>00103541</v>
          </cell>
          <cell r="B1199" t="str">
            <v>1988-053-13 PL HOOD RIVER THRE</v>
          </cell>
        </row>
        <row r="1200">
          <cell r="A1200" t="str">
            <v>00103560</v>
          </cell>
          <cell r="B1200" t="str">
            <v>1988-053-14 PL HOOD RIVER PROG</v>
          </cell>
        </row>
        <row r="1201">
          <cell r="A1201" t="str">
            <v>00037803</v>
          </cell>
          <cell r="B1201" t="str">
            <v>1988-064-00 IL EXPRMNTL STURGE</v>
          </cell>
        </row>
        <row r="1202">
          <cell r="A1202" t="str">
            <v>00033567</v>
          </cell>
          <cell r="B1202" t="str">
            <v>1988-064-00 PL IDFG VAUGHN</v>
          </cell>
        </row>
        <row r="1203">
          <cell r="A1203" t="str">
            <v>00033561</v>
          </cell>
          <cell r="B1203" t="str">
            <v>1988-065-00 PL SUE KOOTENAI</v>
          </cell>
        </row>
        <row r="1204">
          <cell r="A1204" t="str">
            <v>00078928</v>
          </cell>
          <cell r="B1204" t="str">
            <v>1988-108-04 PL PACIFIC NW HYDR</v>
          </cell>
        </row>
        <row r="1205">
          <cell r="A1205" t="str">
            <v>00035794</v>
          </cell>
          <cell r="B1205" t="str">
            <v>1988-108-04 PL STREAMNET (CIS/</v>
          </cell>
        </row>
        <row r="1206">
          <cell r="A1206" t="str">
            <v>00038860</v>
          </cell>
          <cell r="B1206" t="str">
            <v>1988-115-00 PL YAKIMA HATCHERY</v>
          </cell>
        </row>
        <row r="1207">
          <cell r="A1207" t="str">
            <v>00095020</v>
          </cell>
          <cell r="B1207" t="str">
            <v>1988-115-00 PL YAKIMA HATCHERY</v>
          </cell>
        </row>
        <row r="1208">
          <cell r="A1208" t="str">
            <v>00002751</v>
          </cell>
          <cell r="B1208" t="str">
            <v>1988-115-12 PL E CHIN ACCLIMAT</v>
          </cell>
        </row>
        <row r="1209">
          <cell r="A1209" t="str">
            <v>00099245</v>
          </cell>
          <cell r="B1209" t="str">
            <v>1988-115-25 PL  YKFP DESIGN AN</v>
          </cell>
        </row>
        <row r="1210">
          <cell r="A1210" t="str">
            <v>00037846</v>
          </cell>
          <cell r="B1210" t="str">
            <v>1988-120-25 IL YKFP - MANAGEME</v>
          </cell>
        </row>
        <row r="1211">
          <cell r="A1211" t="str">
            <v>00079017</v>
          </cell>
          <cell r="B1211" t="str">
            <v>1988-120-25 PL YKFP MANAGEMENT</v>
          </cell>
        </row>
        <row r="1212">
          <cell r="A1212" t="str">
            <v>00090341</v>
          </cell>
          <cell r="B1212" t="str">
            <v>1988-120-26 PL - YIN HATCHERY</v>
          </cell>
        </row>
        <row r="1213">
          <cell r="A1213" t="str">
            <v>00078786</v>
          </cell>
          <cell r="B1213" t="str">
            <v>1988-156-00 PL DUCK VALLEY RES</v>
          </cell>
        </row>
        <row r="1214">
          <cell r="A1214" t="str">
            <v>00107350</v>
          </cell>
          <cell r="B1214" t="str">
            <v>1988-156-01 PL DUCK VALLEY RES</v>
          </cell>
        </row>
        <row r="1215">
          <cell r="A1215" t="str">
            <v>00040048</v>
          </cell>
          <cell r="B1215" t="str">
            <v>1989-013-00 PL PSMFC CWT</v>
          </cell>
        </row>
        <row r="1216">
          <cell r="A1216" t="str">
            <v>00038063</v>
          </cell>
          <cell r="B1216" t="str">
            <v>1989-024-01 IL EVAL UMATILLA</v>
          </cell>
        </row>
        <row r="1217">
          <cell r="A1217" t="str">
            <v>00038060</v>
          </cell>
          <cell r="B1217" t="str">
            <v>1989-027-00 IL POWER/REPAY O&amp;M</v>
          </cell>
        </row>
        <row r="1218">
          <cell r="A1218" t="str">
            <v>00036084</v>
          </cell>
          <cell r="B1218" t="str">
            <v>1989-027-00 PL UMATILLA POWER</v>
          </cell>
        </row>
        <row r="1219">
          <cell r="A1219" t="str">
            <v>00038068</v>
          </cell>
          <cell r="B1219" t="str">
            <v>1989-035-00 IL UMATILLA HATCHE</v>
          </cell>
        </row>
        <row r="1220">
          <cell r="A1220" t="str">
            <v>00037105</v>
          </cell>
          <cell r="B1220" t="str">
            <v>1989-035-00 PL UMATILLA HATCH</v>
          </cell>
        </row>
        <row r="1221">
          <cell r="A1221" t="str">
            <v>00038396</v>
          </cell>
          <cell r="B1221" t="str">
            <v>1989-062-01 IL ANNUAL WORK PLA</v>
          </cell>
        </row>
        <row r="1222">
          <cell r="A1222" t="str">
            <v>00108696</v>
          </cell>
          <cell r="B1222" t="str">
            <v>1989-062-01 PL ANNUAL WORK PLA</v>
          </cell>
        </row>
        <row r="1223">
          <cell r="A1223" t="str">
            <v>00032640</v>
          </cell>
          <cell r="B1223" t="str">
            <v>1989-062-01 PL CBFWA ANNUAL WO</v>
          </cell>
        </row>
        <row r="1224">
          <cell r="A1224" t="str">
            <v>00038674</v>
          </cell>
          <cell r="B1224" t="str">
            <v>1989-065-00 IL ANN CD WIRE</v>
          </cell>
        </row>
        <row r="1225">
          <cell r="A1225" t="str">
            <v>00040052</v>
          </cell>
          <cell r="B1225" t="str">
            <v>1989-065-00 PL USFWS CWT MISS.</v>
          </cell>
        </row>
        <row r="1226">
          <cell r="A1226" t="str">
            <v>00040044</v>
          </cell>
          <cell r="B1226" t="str">
            <v>1989-066-00 PL WASHINGTON CWT</v>
          </cell>
        </row>
        <row r="1227">
          <cell r="A1227" t="str">
            <v>00040053</v>
          </cell>
          <cell r="B1227" t="str">
            <v>1989-069-00 PL ODFW CWT MISS.</v>
          </cell>
        </row>
        <row r="1228">
          <cell r="A1228" t="str">
            <v>00032529</v>
          </cell>
          <cell r="B1228" t="str">
            <v>1989-072-01 PL DOE-ORNL ISRP S</v>
          </cell>
        </row>
        <row r="1229">
          <cell r="A1229" t="str">
            <v>00038684</v>
          </cell>
          <cell r="B1229" t="str">
            <v>1989-096-00 IL GENTIC MON/EVAL</v>
          </cell>
        </row>
        <row r="1230">
          <cell r="A1230" t="str">
            <v>00089005</v>
          </cell>
          <cell r="B1230" t="str">
            <v>1989-096-00 PL GENETIC M &amp; E</v>
          </cell>
        </row>
        <row r="1231">
          <cell r="A1231" t="str">
            <v>00036687</v>
          </cell>
          <cell r="B1231" t="str">
            <v>1989-098-00 CN IDAHO SUPPLEMEN</v>
          </cell>
        </row>
        <row r="1232">
          <cell r="A1232" t="str">
            <v>00038686</v>
          </cell>
          <cell r="B1232" t="str">
            <v>1989-098-00 IL EVAL SUMMLMTG</v>
          </cell>
        </row>
        <row r="1233">
          <cell r="A1233" t="str">
            <v>00106021</v>
          </cell>
          <cell r="B1233" t="str">
            <v>1989-098-00 PL EVALUATION OF S</v>
          </cell>
        </row>
        <row r="1234">
          <cell r="A1234" t="str">
            <v>00092280</v>
          </cell>
          <cell r="B1234" t="str">
            <v>1989-098-00 SALMON SUPPLEMENTA</v>
          </cell>
        </row>
        <row r="1235">
          <cell r="A1235" t="str">
            <v>00036932</v>
          </cell>
          <cell r="B1235" t="str">
            <v>1989-098-01 PL IDAHO SUPPLEMEN</v>
          </cell>
        </row>
        <row r="1236">
          <cell r="A1236" t="str">
            <v>00083723</v>
          </cell>
          <cell r="B1236" t="str">
            <v>1989-098-01 PL SALMON SUPPLEME</v>
          </cell>
        </row>
        <row r="1237">
          <cell r="A1237" t="str">
            <v>00038688</v>
          </cell>
          <cell r="B1237" t="str">
            <v>1989-098-02 IL SALMON SUPPLE</v>
          </cell>
        </row>
        <row r="1238">
          <cell r="A1238" t="str">
            <v>00035790</v>
          </cell>
          <cell r="B1238" t="str">
            <v>1989-098-02 PL SALMON SUPPLEME</v>
          </cell>
        </row>
        <row r="1239">
          <cell r="A1239" t="str">
            <v>00037723</v>
          </cell>
          <cell r="B1239" t="str">
            <v>1989-098-03 PL SUPP STUDIES ID</v>
          </cell>
        </row>
        <row r="1240">
          <cell r="A1240" t="str">
            <v>00038404</v>
          </cell>
          <cell r="B1240" t="str">
            <v>1989-107-00 IL STATISTICAL SUP</v>
          </cell>
        </row>
        <row r="1241">
          <cell r="A1241" t="str">
            <v>00037210</v>
          </cell>
          <cell r="B1241" t="str">
            <v>1989-107-00 PL STATISTICAL SUP</v>
          </cell>
        </row>
        <row r="1242">
          <cell r="A1242" t="str">
            <v>00108441</v>
          </cell>
          <cell r="B1242" t="str">
            <v>1989-108-00 PL COLUMBIA RIVER</v>
          </cell>
        </row>
        <row r="1243">
          <cell r="A1243" t="str">
            <v>00084903</v>
          </cell>
          <cell r="B1243" t="str">
            <v>1989-108-00 PL MODELING &amp; EVAL</v>
          </cell>
        </row>
        <row r="1244">
          <cell r="A1244" t="str">
            <v>00037104</v>
          </cell>
          <cell r="B1244" t="str">
            <v>198902400 PL UMATILLA PASSAGE</v>
          </cell>
        </row>
        <row r="1245">
          <cell r="A1245" t="str">
            <v>00037102</v>
          </cell>
          <cell r="B1245" t="str">
            <v>1990-005-00 PL UMATILLA HATCHE</v>
          </cell>
        </row>
        <row r="1246">
          <cell r="A1246" t="str">
            <v>00037103</v>
          </cell>
          <cell r="B1246" t="str">
            <v>1990-005-01 PL UMATILLA NAT M&amp;</v>
          </cell>
        </row>
        <row r="1247">
          <cell r="A1247" t="str">
            <v>00033575</v>
          </cell>
          <cell r="B1247" t="str">
            <v>1990-018-00 PL RBT/HAB. COLEVI</v>
          </cell>
        </row>
        <row r="1248">
          <cell r="A1248" t="str">
            <v>00038669</v>
          </cell>
          <cell r="B1248" t="str">
            <v>1990-025-00 IL RIVER WETLAND R</v>
          </cell>
        </row>
        <row r="1249">
          <cell r="A1249" t="str">
            <v>00037753</v>
          </cell>
          <cell r="B1249" t="str">
            <v>1990-044-00 IL STRM SURVEY HTC</v>
          </cell>
        </row>
        <row r="1250">
          <cell r="A1250" t="str">
            <v>00033496</v>
          </cell>
          <cell r="B1250" t="str">
            <v>1990-044-00 PL CDA FISHERIES</v>
          </cell>
        </row>
        <row r="1251">
          <cell r="A1251" t="str">
            <v>00037754</v>
          </cell>
          <cell r="B1251" t="str">
            <v>1990-044-01 IL LAKE CREEK LAND</v>
          </cell>
        </row>
        <row r="1252">
          <cell r="A1252" t="str">
            <v>00035662</v>
          </cell>
          <cell r="B1252" t="str">
            <v>1990-044-01 PD LAKE CR ACQUI</v>
          </cell>
        </row>
        <row r="1253">
          <cell r="A1253" t="str">
            <v>00090374</v>
          </cell>
          <cell r="B1253" t="str">
            <v>1990-044-01 PD LAKE CR LAND AC</v>
          </cell>
        </row>
        <row r="1254">
          <cell r="A1254" t="str">
            <v>00037756</v>
          </cell>
          <cell r="B1254" t="str">
            <v>1990-044-02 IL COEUR D'ALENE T</v>
          </cell>
        </row>
        <row r="1255">
          <cell r="A1255" t="str">
            <v>00035663</v>
          </cell>
          <cell r="B1255" t="str">
            <v>1990-044-02 PD CDA TROUT PROD</v>
          </cell>
        </row>
        <row r="1256">
          <cell r="A1256" t="str">
            <v>00082614</v>
          </cell>
          <cell r="B1256" t="str">
            <v>1990-052-00 PL PERFORMANCE/STO</v>
          </cell>
        </row>
        <row r="1257">
          <cell r="A1257" t="str">
            <v>00106259</v>
          </cell>
          <cell r="B1257" t="str">
            <v>1990-055-00 PL SUPPLEMENTATION</v>
          </cell>
        </row>
        <row r="1258">
          <cell r="A1258" t="str">
            <v>00078189</v>
          </cell>
          <cell r="B1258" t="str">
            <v>1990-077-00 PL NORTHERN PIKEMI</v>
          </cell>
        </row>
        <row r="1259">
          <cell r="A1259" t="str">
            <v>00078191</v>
          </cell>
          <cell r="B1259" t="str">
            <v>1990-078-00 PL EVALUATE PREDAT</v>
          </cell>
        </row>
        <row r="1260">
          <cell r="A1260" t="str">
            <v>00038075</v>
          </cell>
          <cell r="B1260" t="str">
            <v>1990-080-00 IL COLUMBIA BASIN</v>
          </cell>
        </row>
        <row r="1261">
          <cell r="A1261" t="str">
            <v>00075976</v>
          </cell>
          <cell r="B1261" t="str">
            <v>1990-080-00 IL COLUMBIA BASIN</v>
          </cell>
        </row>
        <row r="1262">
          <cell r="A1262" t="str">
            <v>00038248</v>
          </cell>
          <cell r="B1262" t="str">
            <v>1990-080-00 OM COLUMBIA BASIN</v>
          </cell>
        </row>
        <row r="1263">
          <cell r="A1263" t="str">
            <v>00031999</v>
          </cell>
          <cell r="B1263" t="str">
            <v>1990-080-01 PL PIT TAG PURCHAS</v>
          </cell>
        </row>
        <row r="1264">
          <cell r="A1264" t="str">
            <v>00037648</v>
          </cell>
          <cell r="B1264" t="str">
            <v>1990-092-00 PL WANAKET WL MITI</v>
          </cell>
        </row>
        <row r="1265">
          <cell r="A1265" t="str">
            <v>00038050</v>
          </cell>
          <cell r="B1265" t="str">
            <v>1990-093-00 IL GENETIC ANALYSE</v>
          </cell>
        </row>
        <row r="1266">
          <cell r="A1266" t="str">
            <v>00037043</v>
          </cell>
          <cell r="B1266" t="str">
            <v>1990-093-00 PL GENETIC ANALYSI</v>
          </cell>
        </row>
        <row r="1267">
          <cell r="A1267" t="str">
            <v>00038440</v>
          </cell>
          <cell r="B1267" t="str">
            <v>1991-019-01 IL HUNGRY HORSE MI</v>
          </cell>
        </row>
        <row r="1268">
          <cell r="A1268" t="str">
            <v>00035918</v>
          </cell>
          <cell r="B1268" t="str">
            <v>1991-019-01 PL HHR LAKE MONITO</v>
          </cell>
        </row>
        <row r="1269">
          <cell r="A1269" t="str">
            <v>00038443</v>
          </cell>
          <cell r="B1269" t="str">
            <v>1991-019-03 IL HUNGRY HORSE MI</v>
          </cell>
        </row>
        <row r="1270">
          <cell r="A1270" t="str">
            <v>00091132</v>
          </cell>
          <cell r="B1270" t="str">
            <v>1991-019-03 PL HUNGRY HORSE HA</v>
          </cell>
        </row>
        <row r="1271">
          <cell r="A1271" t="str">
            <v>00111061</v>
          </cell>
          <cell r="B1271" t="str">
            <v>1991-019-03 PL HUNGRY HORSE MI</v>
          </cell>
        </row>
        <row r="1272">
          <cell r="A1272" t="str">
            <v>00002311</v>
          </cell>
          <cell r="B1272" t="str">
            <v>1991-019-04 HHR MITIGATION</v>
          </cell>
        </row>
        <row r="1273">
          <cell r="A1273" t="str">
            <v>00038444</v>
          </cell>
          <cell r="B1273" t="str">
            <v>1991-019-04 IL HUNGRY HORSE MI</v>
          </cell>
        </row>
        <row r="1274">
          <cell r="A1274" t="str">
            <v>00032339</v>
          </cell>
          <cell r="B1274" t="str">
            <v>1991-019-04 PL HHR MITIGATION</v>
          </cell>
        </row>
        <row r="1275">
          <cell r="A1275" t="str">
            <v>00038432</v>
          </cell>
          <cell r="B1275" t="str">
            <v>1991-028-00 IL PIT TAG WILD</v>
          </cell>
        </row>
        <row r="1276">
          <cell r="A1276" t="str">
            <v>00084902</v>
          </cell>
          <cell r="B1276" t="str">
            <v>1991-028-00 PL  PIT TAGGING WI</v>
          </cell>
        </row>
        <row r="1277">
          <cell r="A1277" t="str">
            <v>00037842</v>
          </cell>
          <cell r="B1277" t="str">
            <v>1991-029-00 IL POST RELEASE</v>
          </cell>
        </row>
        <row r="1278">
          <cell r="A1278" t="str">
            <v>00082624</v>
          </cell>
          <cell r="B1278" t="str">
            <v>1991-029-00 PL POST-RELEASE AT</v>
          </cell>
        </row>
        <row r="1279">
          <cell r="A1279" t="str">
            <v>00033543</v>
          </cell>
          <cell r="B1279" t="str">
            <v>1991-046-00 PL SPOKANE TRIBAL</v>
          </cell>
        </row>
        <row r="1280">
          <cell r="A1280" t="str">
            <v>00074741</v>
          </cell>
          <cell r="B1280" t="str">
            <v>1991-047-00 PL SHERMAN CR HATC</v>
          </cell>
        </row>
        <row r="1281">
          <cell r="A1281" t="str">
            <v>00032419</v>
          </cell>
          <cell r="B1281" t="str">
            <v>1991-047-00 PL SHERMAN CREEK H</v>
          </cell>
        </row>
        <row r="1282">
          <cell r="A1282" t="str">
            <v>00038431</v>
          </cell>
          <cell r="B1282" t="str">
            <v>1991-051-00 IL M&amp;E STATISTICAL</v>
          </cell>
        </row>
        <row r="1283">
          <cell r="A1283" t="str">
            <v>00038871</v>
          </cell>
          <cell r="B1283" t="str">
            <v>1991-051-00 PL M&amp;E STATISTICAL</v>
          </cell>
        </row>
        <row r="1284">
          <cell r="A1284" t="str">
            <v>00037767</v>
          </cell>
          <cell r="B1284" t="str">
            <v>1991-055-00 PL NATURAL REARING</v>
          </cell>
        </row>
        <row r="1285">
          <cell r="A1285" t="str">
            <v>00038318</v>
          </cell>
          <cell r="B1285" t="str">
            <v>1991-057-00 IL YAKIMA PHASE 2</v>
          </cell>
        </row>
        <row r="1286">
          <cell r="A1286" t="str">
            <v>00079100</v>
          </cell>
          <cell r="B1286" t="str">
            <v>1991-057-00 PL YAKIMA PHASE 2</v>
          </cell>
        </row>
        <row r="1287">
          <cell r="A1287" t="str">
            <v>00036328</v>
          </cell>
          <cell r="B1287" t="str">
            <v>1991-060-00 PL KALISPELL PEND</v>
          </cell>
        </row>
        <row r="1288">
          <cell r="A1288" t="str">
            <v>00033553</v>
          </cell>
          <cell r="B1288" t="str">
            <v>1991-061-00 PL SWANSON LAKES</v>
          </cell>
        </row>
        <row r="1289">
          <cell r="A1289" t="str">
            <v>00084694</v>
          </cell>
          <cell r="B1289" t="str">
            <v>1991-062-00 PL SPOKANE TRIBE</v>
          </cell>
        </row>
        <row r="1290">
          <cell r="A1290" t="str">
            <v>00036953</v>
          </cell>
          <cell r="B1290" t="str">
            <v>1991-071-00  PL SOCKEYE SALMON</v>
          </cell>
        </row>
        <row r="1291">
          <cell r="A1291" t="str">
            <v>00083823</v>
          </cell>
          <cell r="B1291" t="str">
            <v>1991-072-00 PL REDFISH LAKE SO</v>
          </cell>
        </row>
        <row r="1292">
          <cell r="A1292" t="str">
            <v>00038691</v>
          </cell>
          <cell r="B1292" t="str">
            <v>1991-073-00 IL IDAHO NAT PRODU</v>
          </cell>
        </row>
        <row r="1293">
          <cell r="A1293" t="str">
            <v>00089003</v>
          </cell>
          <cell r="B1293" t="str">
            <v>1991-073-00 PL ID NATURAL PROD</v>
          </cell>
        </row>
        <row r="1294">
          <cell r="A1294" t="str">
            <v>00038319</v>
          </cell>
          <cell r="B1294" t="str">
            <v>1991-075-00 IL YAKIMA PHASE LI</v>
          </cell>
        </row>
        <row r="1295">
          <cell r="A1295" t="str">
            <v>00038600</v>
          </cell>
          <cell r="B1295" t="str">
            <v>1991-075-00 PL YAKIMA PH2 SCRE</v>
          </cell>
        </row>
        <row r="1296">
          <cell r="A1296" t="str">
            <v>00079105</v>
          </cell>
          <cell r="B1296" t="str">
            <v>1991-075-00 PL YAKIMA PHASE 2</v>
          </cell>
        </row>
        <row r="1297">
          <cell r="A1297" t="str">
            <v>00082913</v>
          </cell>
          <cell r="B1297" t="str">
            <v>1991-075-03 PL YAKIMA SC CONST</v>
          </cell>
        </row>
        <row r="1298">
          <cell r="A1298" t="str">
            <v>00109733</v>
          </cell>
          <cell r="B1298" t="str">
            <v>1991-075-04 PL SOUTH NACHES FI</v>
          </cell>
        </row>
        <row r="1299">
          <cell r="A1299" t="str">
            <v>00038678</v>
          </cell>
          <cell r="B1299" t="str">
            <v>1991-078-00 IL BURLINGTON BOTT</v>
          </cell>
        </row>
        <row r="1300">
          <cell r="A1300" t="str">
            <v>00082554</v>
          </cell>
          <cell r="B1300" t="str">
            <v>1991-078-00 PL BURLINGTON BOTT</v>
          </cell>
        </row>
        <row r="1301">
          <cell r="A1301" t="str">
            <v>00032335</v>
          </cell>
          <cell r="B1301" t="str">
            <v>199101903 PL HHR MITIGATION-HA</v>
          </cell>
        </row>
        <row r="1302">
          <cell r="A1302" t="str">
            <v>00038913</v>
          </cell>
          <cell r="B1302" t="str">
            <v>199107500 YAKIMA PHASE II FISH</v>
          </cell>
        </row>
        <row r="1303">
          <cell r="A1303" t="str">
            <v>00038320</v>
          </cell>
          <cell r="B1303" t="str">
            <v>1992-009-00 IL YAKIMA SCREENS</v>
          </cell>
        </row>
        <row r="1304">
          <cell r="A1304" t="str">
            <v>00038912</v>
          </cell>
          <cell r="B1304" t="str">
            <v>1992-009-00 PL O&amp;M YAKIMA PHAS</v>
          </cell>
        </row>
        <row r="1305">
          <cell r="A1305" t="str">
            <v>00079106</v>
          </cell>
          <cell r="B1305" t="str">
            <v>1992-009-00 PL YAKIMA PHA2 SCR</v>
          </cell>
        </row>
        <row r="1306">
          <cell r="A1306" t="str">
            <v>00038390</v>
          </cell>
          <cell r="B1306" t="str">
            <v>1992-010-00 IL HABITAT IMPRVMT</v>
          </cell>
        </row>
        <row r="1307">
          <cell r="A1307" t="str">
            <v>00084140</v>
          </cell>
          <cell r="B1307" t="str">
            <v>1992-010-00 PL FT HALL BOTTOMS</v>
          </cell>
        </row>
        <row r="1308">
          <cell r="A1308" t="str">
            <v>00091143</v>
          </cell>
          <cell r="B1308" t="str">
            <v>1992-010-00 PL FT HALL BOTTOMS</v>
          </cell>
        </row>
        <row r="1309">
          <cell r="A1309" t="str">
            <v>00089004</v>
          </cell>
          <cell r="B1309" t="str">
            <v>1992-022-00 PL PHYSIO ASSESSME</v>
          </cell>
        </row>
        <row r="1310">
          <cell r="A1310" t="str">
            <v>00113902</v>
          </cell>
          <cell r="B1310" t="str">
            <v>1992-024-00 PL ENHANCED COLUMB</v>
          </cell>
        </row>
        <row r="1311">
          <cell r="A1311" t="str">
            <v>00037755</v>
          </cell>
          <cell r="B1311" t="str">
            <v>1992-024-09 IL LAW ENFORCEMENT</v>
          </cell>
        </row>
        <row r="1312">
          <cell r="A1312" t="str">
            <v>00038836</v>
          </cell>
          <cell r="B1312" t="str">
            <v>1992-026-01 PL GRAND RONDE MO</v>
          </cell>
        </row>
        <row r="1313">
          <cell r="A1313" t="str">
            <v>00087608</v>
          </cell>
          <cell r="B1313" t="str">
            <v>1992-026-01 PL GRANDE RONDE MO</v>
          </cell>
        </row>
        <row r="1314">
          <cell r="A1314" t="str">
            <v>00076500</v>
          </cell>
          <cell r="B1314" t="str">
            <v>1992-026-03 PL MODEL WATERSHED</v>
          </cell>
        </row>
        <row r="1315">
          <cell r="A1315" t="str">
            <v>00036527</v>
          </cell>
          <cell r="B1315" t="str">
            <v>1992-026-04 PL GRANDE RONDE</v>
          </cell>
        </row>
        <row r="1316">
          <cell r="A1316" t="str">
            <v>00037944</v>
          </cell>
          <cell r="B1316" t="str">
            <v>1992-040-00 IL REDFISH LAKE SO</v>
          </cell>
        </row>
        <row r="1317">
          <cell r="A1317" t="str">
            <v>00037038</v>
          </cell>
          <cell r="B1317" t="str">
            <v>1992-040-00 PL SOCKEYE CAPTIVE</v>
          </cell>
        </row>
        <row r="1318">
          <cell r="A1318" t="str">
            <v>00074740</v>
          </cell>
          <cell r="B1318" t="str">
            <v>1992-048-00 PL HELLSGATE WINTE</v>
          </cell>
        </row>
        <row r="1319">
          <cell r="A1319" t="str">
            <v>00037779</v>
          </cell>
          <cell r="B1319" t="str">
            <v>1992-059-00 IL AMAZON BASIN/EU</v>
          </cell>
        </row>
        <row r="1320">
          <cell r="A1320" t="str">
            <v>00033572</v>
          </cell>
          <cell r="B1320" t="str">
            <v>1992-059-00 PL AMAZON/WILL. TN</v>
          </cell>
        </row>
        <row r="1321">
          <cell r="A1321" t="str">
            <v>00037720</v>
          </cell>
          <cell r="B1321" t="str">
            <v>1992-061-00 IL PEND ORIELLE WE</v>
          </cell>
        </row>
        <row r="1322">
          <cell r="A1322" t="str">
            <v>00002349</v>
          </cell>
          <cell r="B1322" t="str">
            <v>1992-061-00 PL WETLAND IDF&amp;G 1</v>
          </cell>
        </row>
        <row r="1323">
          <cell r="A1323" t="str">
            <v>00035667</v>
          </cell>
          <cell r="B1323" t="str">
            <v>1992-061-02 PL ALBENI FALLS WL</v>
          </cell>
        </row>
        <row r="1324">
          <cell r="A1324" t="str">
            <v>00107774</v>
          </cell>
          <cell r="B1324" t="str">
            <v>1992-061-03 PL PEND OREILLE WI</v>
          </cell>
        </row>
        <row r="1325">
          <cell r="A1325" t="str">
            <v>00104511</v>
          </cell>
          <cell r="B1325" t="str">
            <v>1992-061-05 PL ALBENI  FALLS</v>
          </cell>
        </row>
        <row r="1326">
          <cell r="A1326" t="str">
            <v>00104915</v>
          </cell>
          <cell r="B1326" t="str">
            <v>1992-061-06 PL ALBENI FALLS WL</v>
          </cell>
        </row>
        <row r="1327">
          <cell r="A1327" t="str">
            <v>00090710</v>
          </cell>
          <cell r="B1327" t="str">
            <v>1992-062-00 PL LOWER YAKIMA VA</v>
          </cell>
        </row>
        <row r="1328">
          <cell r="A1328" t="str">
            <v>00089198</v>
          </cell>
          <cell r="B1328" t="str">
            <v>1992-068-00 PL WILLAMETTE BASI</v>
          </cell>
        </row>
        <row r="1329">
          <cell r="A1329" t="str">
            <v>00097254</v>
          </cell>
          <cell r="B1329" t="str">
            <v>1992-073-00 CL AUTOMATED FISH</v>
          </cell>
        </row>
        <row r="1330">
          <cell r="A1330" t="str">
            <v>00038430</v>
          </cell>
          <cell r="B1330" t="str">
            <v>1993-029-00 IL SURVIVAL EST</v>
          </cell>
        </row>
        <row r="1331">
          <cell r="A1331" t="str">
            <v>00082720</v>
          </cell>
          <cell r="B1331" t="str">
            <v>1993-029-00 PL SURVIVAL EST-PA</v>
          </cell>
        </row>
        <row r="1332">
          <cell r="A1332" t="str">
            <v>00077356</v>
          </cell>
          <cell r="B1332" t="str">
            <v>1993-035-01 PL RED RIVER RESTO</v>
          </cell>
        </row>
        <row r="1333">
          <cell r="A1333" t="str">
            <v>00091406</v>
          </cell>
          <cell r="B1333" t="str">
            <v>1993-036-00 PL HAYSFORK GLORY</v>
          </cell>
        </row>
        <row r="1334">
          <cell r="A1334" t="str">
            <v>00033578</v>
          </cell>
          <cell r="B1334" t="str">
            <v>1993-037-01 PL TECH. ASSISTANC</v>
          </cell>
        </row>
        <row r="1335">
          <cell r="A1335" t="str">
            <v>00105277</v>
          </cell>
          <cell r="B1335" t="str">
            <v>1993-038-00 PL N FK. JOHN DAY</v>
          </cell>
        </row>
        <row r="1336">
          <cell r="A1336" t="str">
            <v>00038677</v>
          </cell>
          <cell r="B1336" t="str">
            <v>1993-040-00 IL FIFTEENMILE CRK</v>
          </cell>
        </row>
        <row r="1337">
          <cell r="A1337" t="str">
            <v>00083854</v>
          </cell>
          <cell r="B1337" t="str">
            <v>1993-040-00 PL FIFTEENMILE CRK</v>
          </cell>
        </row>
        <row r="1338">
          <cell r="A1338" t="str">
            <v>00099455</v>
          </cell>
          <cell r="B1338" t="str">
            <v>1993-040-01 PL 15 MILE CRK STE</v>
          </cell>
        </row>
        <row r="1339">
          <cell r="A1339" t="str">
            <v>00037945</v>
          </cell>
          <cell r="B1339" t="str">
            <v>1993-056-00 IL DEMONSTRATION</v>
          </cell>
        </row>
        <row r="1340">
          <cell r="A1340" t="str">
            <v>00082133</v>
          </cell>
          <cell r="B1340" t="str">
            <v>1993-056-00 PL DEMONSTR OF CAP</v>
          </cell>
        </row>
        <row r="1341">
          <cell r="A1341" t="str">
            <v>00082623</v>
          </cell>
          <cell r="B1341" t="str">
            <v>1993-056-00 PL DEMONSTR OF CAP</v>
          </cell>
        </row>
        <row r="1342">
          <cell r="A1342" t="str">
            <v>00032126</v>
          </cell>
          <cell r="B1342" t="str">
            <v>1993-060-00 PL SELECT AREA FIS</v>
          </cell>
        </row>
        <row r="1343">
          <cell r="A1343" t="str">
            <v>00032127</v>
          </cell>
          <cell r="B1343" t="str">
            <v>1993-060-01 PL SELECT AREA FIS</v>
          </cell>
        </row>
        <row r="1344">
          <cell r="A1344" t="str">
            <v>00032125</v>
          </cell>
          <cell r="B1344" t="str">
            <v>1993-060-02 PL SELECT AREA FIS</v>
          </cell>
        </row>
        <row r="1345">
          <cell r="A1345" t="str">
            <v>00083495</v>
          </cell>
          <cell r="B1345" t="str">
            <v>1993-062-00 PL UPPER SALMON</v>
          </cell>
        </row>
        <row r="1346">
          <cell r="A1346" t="str">
            <v>00036429</v>
          </cell>
          <cell r="B1346" t="str">
            <v>1993-062-00 PL UPPER SALMON R</v>
          </cell>
        </row>
        <row r="1347">
          <cell r="A1347" t="str">
            <v>00037106</v>
          </cell>
          <cell r="B1347" t="str">
            <v>1993-066-00 PL OREGON FISH SCR</v>
          </cell>
        </row>
        <row r="1348">
          <cell r="A1348" t="str">
            <v>00037859</v>
          </cell>
          <cell r="B1348" t="str">
            <v>1994-015-00 IL IDAHO FISH SCRE</v>
          </cell>
        </row>
        <row r="1349">
          <cell r="A1349" t="str">
            <v>00083477</v>
          </cell>
          <cell r="B1349" t="str">
            <v>1994-015-00 PL UPPER SALMON R</v>
          </cell>
        </row>
        <row r="1350">
          <cell r="A1350" t="str">
            <v>00036433</v>
          </cell>
          <cell r="B1350" t="str">
            <v>1994-017-00 PL UPPER SALMON</v>
          </cell>
        </row>
        <row r="1351">
          <cell r="A1351" t="str">
            <v>00036532</v>
          </cell>
          <cell r="B1351" t="str">
            <v>1994-018-00 PL PATAHA WATER</v>
          </cell>
        </row>
        <row r="1352">
          <cell r="A1352" t="str">
            <v>00082156</v>
          </cell>
          <cell r="B1352" t="str">
            <v>1994-018-05 PL IMPLEMENT ASOTI</v>
          </cell>
        </row>
        <row r="1353">
          <cell r="A1353" t="str">
            <v>00038598</v>
          </cell>
          <cell r="B1353" t="str">
            <v>1994-018-06 PL TUCANNON MODEL</v>
          </cell>
        </row>
        <row r="1354">
          <cell r="A1354" t="str">
            <v>00037839</v>
          </cell>
          <cell r="B1354" t="str">
            <v>1994-026-00 IL PACIFIC LAMPREY</v>
          </cell>
        </row>
        <row r="1355">
          <cell r="A1355" t="str">
            <v>00075882</v>
          </cell>
          <cell r="B1355" t="str">
            <v>1994-026-00 PL LAMPREY RESEARC</v>
          </cell>
        </row>
        <row r="1356">
          <cell r="A1356" t="str">
            <v>00037709</v>
          </cell>
          <cell r="B1356" t="str">
            <v>1994-033-00 IL FISH PASSAGE CE</v>
          </cell>
        </row>
        <row r="1357">
          <cell r="A1357" t="str">
            <v>00037194</v>
          </cell>
          <cell r="B1357" t="str">
            <v>1994-033-00 PL FISH PASSAGE CE</v>
          </cell>
        </row>
        <row r="1358">
          <cell r="A1358" t="str">
            <v>00037843</v>
          </cell>
          <cell r="B1358" t="str">
            <v>1994-034-00 IL UPPER CLEARWATE</v>
          </cell>
        </row>
        <row r="1359">
          <cell r="A1359" t="str">
            <v>00036166</v>
          </cell>
          <cell r="B1359" t="str">
            <v>1994-034-00 PL ASSESSING SUMME</v>
          </cell>
        </row>
        <row r="1360">
          <cell r="A1360" t="str">
            <v>00036792</v>
          </cell>
          <cell r="B1360" t="str">
            <v>1994-039-00 PL WALLOWA COUNTY</v>
          </cell>
        </row>
        <row r="1361">
          <cell r="A1361" t="str">
            <v>00087671</v>
          </cell>
          <cell r="B1361" t="str">
            <v>1994-042-00 PL TROUT CREEK OP</v>
          </cell>
        </row>
        <row r="1362">
          <cell r="A1362" t="str">
            <v>00037797</v>
          </cell>
          <cell r="B1362" t="str">
            <v>1994-043-00 IL LAKE ROOSEVELT</v>
          </cell>
        </row>
        <row r="1363">
          <cell r="A1363" t="str">
            <v>00033566</v>
          </cell>
          <cell r="B1363" t="str">
            <v>1994-043-00 PL SPOKANE DATA CO</v>
          </cell>
        </row>
        <row r="1364">
          <cell r="A1364" t="str">
            <v>00103065</v>
          </cell>
          <cell r="B1364" t="str">
            <v>1994-044-00 PL SAGEBRUSH FLAT</v>
          </cell>
        </row>
        <row r="1365">
          <cell r="A1365" t="str">
            <v>00033552</v>
          </cell>
          <cell r="B1365" t="str">
            <v>1994-047-00 PL PEND OREILLE</v>
          </cell>
        </row>
        <row r="1366">
          <cell r="A1366" t="str">
            <v>00037798</v>
          </cell>
          <cell r="B1366" t="str">
            <v>1994-049-00 IL KOOTENAI RIVER</v>
          </cell>
        </row>
        <row r="1367">
          <cell r="A1367" t="str">
            <v>00033557</v>
          </cell>
          <cell r="B1367" t="str">
            <v>1994-049-00 PL CHARLIE KOOTENA</v>
          </cell>
        </row>
        <row r="1368">
          <cell r="A1368" t="str">
            <v>00089479</v>
          </cell>
          <cell r="B1368" t="str">
            <v>1994-050-00 PL SALMON RIVER O</v>
          </cell>
        </row>
        <row r="1369">
          <cell r="A1369" t="str">
            <v>00038441</v>
          </cell>
          <cell r="B1369" t="str">
            <v>1994-053-00 IL BULL TROUT ASSE</v>
          </cell>
        </row>
        <row r="1370">
          <cell r="A1370" t="str">
            <v>00032336</v>
          </cell>
          <cell r="B1370" t="str">
            <v>1994-053-00 PL WILLAMETTE BULL</v>
          </cell>
        </row>
        <row r="1371">
          <cell r="A1371" t="str">
            <v>00038442</v>
          </cell>
          <cell r="B1371" t="str">
            <v>1994-054-00 IL BULL TROUT LIFE</v>
          </cell>
        </row>
        <row r="1372">
          <cell r="A1372" t="str">
            <v>00032340</v>
          </cell>
          <cell r="B1372" t="str">
            <v>1994-054-00 PL NEOR BULL TROUT</v>
          </cell>
        </row>
        <row r="1373">
          <cell r="A1373" t="str">
            <v>00082763</v>
          </cell>
          <cell r="B1373" t="str">
            <v>1994-059-00 PL YAKIMA BASIN EN</v>
          </cell>
        </row>
        <row r="1374">
          <cell r="A1374" t="str">
            <v>00037806</v>
          </cell>
          <cell r="B1374" t="str">
            <v>1994-069-00 IL SPAWNING HABITA</v>
          </cell>
        </row>
        <row r="1375">
          <cell r="A1375" t="str">
            <v>00032350</v>
          </cell>
          <cell r="B1375" t="str">
            <v>1994-069-00 PL SPAWNING HABITA</v>
          </cell>
        </row>
        <row r="1376">
          <cell r="A1376" t="str">
            <v>00084762</v>
          </cell>
          <cell r="B1376" t="str">
            <v>1995 027-00 PL LAKE ROOS. STU</v>
          </cell>
        </row>
        <row r="1377">
          <cell r="A1377" t="str">
            <v>00038445</v>
          </cell>
          <cell r="B1377" t="str">
            <v>1995-001-00 IL KALISPEL TRIBE</v>
          </cell>
        </row>
        <row r="1378">
          <cell r="A1378" t="str">
            <v>00081409</v>
          </cell>
          <cell r="B1378" t="str">
            <v>1995-001-00 PL HABITAT IMPROVE</v>
          </cell>
        </row>
        <row r="1379">
          <cell r="A1379" t="str">
            <v>00032346</v>
          </cell>
          <cell r="B1379" t="str">
            <v>1995-001-02 PL BASS O/M - KAL</v>
          </cell>
        </row>
        <row r="1380">
          <cell r="A1380" t="str">
            <v>00105185</v>
          </cell>
          <cell r="B1380" t="str">
            <v>1995-001-02 PL KALISPEL HATCHE</v>
          </cell>
        </row>
        <row r="1381">
          <cell r="A1381" t="str">
            <v>00107252</v>
          </cell>
          <cell r="B1381" t="str">
            <v>1995-001-02 PL KALISPEL POND M</v>
          </cell>
        </row>
        <row r="1382">
          <cell r="A1382" t="str">
            <v>00108328</v>
          </cell>
          <cell r="B1382" t="str">
            <v>1995-001-02PL KALISPEL BASS HA</v>
          </cell>
        </row>
        <row r="1383">
          <cell r="A1383" t="str">
            <v>00091135</v>
          </cell>
          <cell r="B1383" t="str">
            <v>1995-001-03 PL KALISPEL RESIDE</v>
          </cell>
        </row>
        <row r="1384">
          <cell r="A1384" t="str">
            <v>00038446</v>
          </cell>
          <cell r="B1384" t="str">
            <v>1995-004-00 IL LIBBY RESERVOIR</v>
          </cell>
        </row>
        <row r="1385">
          <cell r="A1385" t="str">
            <v>00091136</v>
          </cell>
          <cell r="B1385" t="str">
            <v>1995-004-00 PL LIBBY MITIGATIO</v>
          </cell>
        </row>
        <row r="1386">
          <cell r="A1386" t="str">
            <v>00038447</v>
          </cell>
          <cell r="B1386" t="str">
            <v>1995-006-00 IL COMPREHENSIVE</v>
          </cell>
        </row>
        <row r="1387">
          <cell r="A1387" t="str">
            <v>00091147</v>
          </cell>
          <cell r="B1387" t="str">
            <v>1995-006-00 PL COMPREHENSIVE</v>
          </cell>
        </row>
        <row r="1388">
          <cell r="A1388" t="str">
            <v>00037769</v>
          </cell>
          <cell r="B1388" t="str">
            <v>1995-007-00 IL HOOD RIVER PROD</v>
          </cell>
        </row>
        <row r="1389">
          <cell r="A1389" t="str">
            <v>00033554</v>
          </cell>
          <cell r="B1389" t="str">
            <v>1995-009-00 PL LAKE ROOSEVELT</v>
          </cell>
        </row>
        <row r="1390">
          <cell r="A1390" t="str">
            <v>00078604</v>
          </cell>
          <cell r="B1390" t="str">
            <v>1995-011-00 PL CF. JO. KOK. EN</v>
          </cell>
        </row>
        <row r="1391">
          <cell r="A1391" t="str">
            <v>00078654</v>
          </cell>
          <cell r="B1391" t="str">
            <v>1995-011-01 PL HYDROACOUSTIC A</v>
          </cell>
        </row>
        <row r="1392">
          <cell r="A1392" t="str">
            <v>00081721</v>
          </cell>
          <cell r="B1392" t="str">
            <v>1995-011-02 PL 3-D ACOUSTIC TE</v>
          </cell>
        </row>
        <row r="1393">
          <cell r="A1393" t="str">
            <v>00089872</v>
          </cell>
          <cell r="B1393" t="str">
            <v>1995-013-00 PL NEZ PERCE TROUT</v>
          </cell>
        </row>
        <row r="1394">
          <cell r="A1394" t="str">
            <v>00091206</v>
          </cell>
          <cell r="B1394" t="str">
            <v>1995-025-00 PL FLATHEAD IFIM</v>
          </cell>
        </row>
        <row r="1395">
          <cell r="A1395" t="str">
            <v>00038448</v>
          </cell>
          <cell r="B1395" t="str">
            <v>1995-028-00 IL ASSESS OF FIS</v>
          </cell>
        </row>
        <row r="1396">
          <cell r="A1396" t="str">
            <v>00032440</v>
          </cell>
          <cell r="B1396" t="str">
            <v>1995-028-00 PL MOSES LAKE FISH</v>
          </cell>
        </row>
        <row r="1397">
          <cell r="A1397" t="str">
            <v>00091127</v>
          </cell>
          <cell r="B1397" t="str">
            <v>1995-028-00 PL MOSES LK FISH</v>
          </cell>
        </row>
        <row r="1398">
          <cell r="A1398" t="str">
            <v>00095133</v>
          </cell>
          <cell r="B1398" t="str">
            <v>1995-033-00 PL O&amp;M YAKIMA PH I</v>
          </cell>
        </row>
        <row r="1399">
          <cell r="A1399" t="str">
            <v>00079104</v>
          </cell>
          <cell r="B1399" t="str">
            <v>1995-033-00 PL YAKIMA PH2 FISH</v>
          </cell>
        </row>
        <row r="1400">
          <cell r="A1400" t="str">
            <v>00002964</v>
          </cell>
          <cell r="B1400" t="str">
            <v>1995-056-00 PL LADD MARSH</v>
          </cell>
        </row>
        <row r="1401">
          <cell r="A1401" t="str">
            <v>00038462</v>
          </cell>
          <cell r="B1401" t="str">
            <v>1995-057-00 PL PALISADES WL</v>
          </cell>
        </row>
        <row r="1402">
          <cell r="A1402" t="str">
            <v>00078602</v>
          </cell>
          <cell r="B1402" t="str">
            <v>1995-057-00 PL S.IDAHO WILDLIF</v>
          </cell>
        </row>
        <row r="1403">
          <cell r="A1403" t="str">
            <v>00036435</v>
          </cell>
          <cell r="B1403" t="str">
            <v>1995-057-00 PL SOUTHERN ID WL</v>
          </cell>
        </row>
        <row r="1404">
          <cell r="A1404" t="str">
            <v>00090821</v>
          </cell>
          <cell r="B1404" t="str">
            <v>1995-060-01 PL UMATILLA R RIPA</v>
          </cell>
        </row>
        <row r="1405">
          <cell r="A1405" t="str">
            <v>00104873</v>
          </cell>
          <cell r="B1405" t="str">
            <v>1995-063-01 PL YKFP/M&amp;E CHANDL</v>
          </cell>
        </row>
        <row r="1406">
          <cell r="A1406" t="str">
            <v>00037557</v>
          </cell>
          <cell r="B1406" t="str">
            <v>1995-063-25 PL YAKIMA/KLICKITA</v>
          </cell>
        </row>
        <row r="1407">
          <cell r="A1407" t="str">
            <v>00088494</v>
          </cell>
          <cell r="B1407" t="str">
            <v>1995-063-35 PL YKFP/KLICKITAT</v>
          </cell>
        </row>
        <row r="1408">
          <cell r="A1408" t="str">
            <v>00105876</v>
          </cell>
          <cell r="B1408" t="str">
            <v>1995-064-24 PL WDFW/YKFP SUPPL</v>
          </cell>
        </row>
        <row r="1409">
          <cell r="A1409" t="str">
            <v>00078908</v>
          </cell>
          <cell r="B1409" t="str">
            <v>1995-064-24 YKFP/WDFW SUPPLEME</v>
          </cell>
        </row>
        <row r="1410">
          <cell r="A1410" t="str">
            <v>00037844</v>
          </cell>
          <cell r="B1410" t="str">
            <v>1995-064-25 IL POLICY/TECHNICA</v>
          </cell>
        </row>
        <row r="1411">
          <cell r="A1411" t="str">
            <v>00037563</v>
          </cell>
          <cell r="B1411" t="str">
            <v>1995-064-25 PL YKFP/WDFW POLIC</v>
          </cell>
        </row>
        <row r="1412">
          <cell r="A1412" t="str">
            <v>00090687</v>
          </cell>
          <cell r="B1412" t="str">
            <v>1995-067-00 PL COLVILLE TRIBE</v>
          </cell>
        </row>
        <row r="1413">
          <cell r="A1413" t="str">
            <v>00084384</v>
          </cell>
          <cell r="B1413" t="str">
            <v>1995-068-00 PL KLICKITAT PASS</v>
          </cell>
        </row>
        <row r="1414">
          <cell r="A1414" t="str">
            <v>00032367</v>
          </cell>
          <cell r="B1414" t="str">
            <v>199500400 PL LIBBY MITIGATION</v>
          </cell>
        </row>
        <row r="1415">
          <cell r="A1415" t="str">
            <v>00032526</v>
          </cell>
          <cell r="B1415" t="str">
            <v>1996-005-00 PL CBFWF ISAB</v>
          </cell>
        </row>
        <row r="1416">
          <cell r="A1416" t="str">
            <v>00036632</v>
          </cell>
          <cell r="B1416" t="str">
            <v>1996-007-00 PL UPPER SALMON</v>
          </cell>
        </row>
        <row r="1417">
          <cell r="A1417" t="str">
            <v>00091150</v>
          </cell>
          <cell r="B1417" t="str">
            <v>1996-007-00 PL UPPER SALMON RI</v>
          </cell>
        </row>
        <row r="1418">
          <cell r="A1418" t="str">
            <v>00075286</v>
          </cell>
          <cell r="B1418" t="str">
            <v>1996-011-00 PL HOFER DAM LADDE</v>
          </cell>
        </row>
        <row r="1419">
          <cell r="A1419" t="str">
            <v>00081884</v>
          </cell>
          <cell r="B1419" t="str">
            <v>1996-011-00 PL JUV SCREENS TRA</v>
          </cell>
        </row>
        <row r="1420">
          <cell r="A1420" t="str">
            <v>00075063</v>
          </cell>
          <cell r="B1420" t="str">
            <v>1996-011-00 PL MILL CREEK FISH</v>
          </cell>
        </row>
        <row r="1421">
          <cell r="A1421" t="str">
            <v>00076220</v>
          </cell>
          <cell r="B1421" t="str">
            <v>1996-011-00 PL WALLA WALLA PAS</v>
          </cell>
        </row>
        <row r="1422">
          <cell r="A1422" t="str">
            <v>00081747</v>
          </cell>
          <cell r="B1422" t="str">
            <v>1996-011-00 PL WALLA WALLA PAS</v>
          </cell>
        </row>
        <row r="1423">
          <cell r="A1423" t="str">
            <v>00036925</v>
          </cell>
          <cell r="B1423" t="str">
            <v>1996-011-00 PL WALLA WALLA SCR</v>
          </cell>
        </row>
        <row r="1424">
          <cell r="A1424" t="str">
            <v>00076049</v>
          </cell>
          <cell r="B1424" t="str">
            <v>1996-011-00 PL WALLA WALLA SCR</v>
          </cell>
        </row>
        <row r="1425">
          <cell r="A1425" t="str">
            <v>00090699</v>
          </cell>
          <cell r="B1425" t="str">
            <v>1996-011-01 PL LITTLE WW SCREE</v>
          </cell>
        </row>
        <row r="1426">
          <cell r="A1426" t="str">
            <v>00037107</v>
          </cell>
          <cell r="B1426" t="str">
            <v>1996-011-02 PL GARDEN CITY/LOW</v>
          </cell>
        </row>
        <row r="1427">
          <cell r="A1427" t="str">
            <v>00112280</v>
          </cell>
          <cell r="B1427" t="str">
            <v>1996-017-00 PL BioAnalyst Supp</v>
          </cell>
        </row>
        <row r="1428">
          <cell r="A1428" t="str">
            <v>00032381</v>
          </cell>
          <cell r="B1428" t="str">
            <v>1996-019-00 SECOND TIER DATA</v>
          </cell>
        </row>
        <row r="1429">
          <cell r="A1429" t="str">
            <v>00038315</v>
          </cell>
          <cell r="B1429" t="str">
            <v>1996-020-00 IL PIT TAGGING SPR</v>
          </cell>
        </row>
        <row r="1430">
          <cell r="A1430" t="str">
            <v>00037711</v>
          </cell>
          <cell r="B1430" t="str">
            <v>1996-020-00 PL  PIT TAGGING SP</v>
          </cell>
        </row>
        <row r="1431">
          <cell r="A1431" t="str">
            <v>00039101</v>
          </cell>
          <cell r="B1431" t="str">
            <v>1996-020-00 PL  PIT TAGGING SP</v>
          </cell>
        </row>
        <row r="1432">
          <cell r="A1432" t="str">
            <v>00078192</v>
          </cell>
          <cell r="B1432" t="str">
            <v>1996-021-00 PL GAS BUBBLE DISE</v>
          </cell>
        </row>
        <row r="1433">
          <cell r="A1433" t="str">
            <v>00100432</v>
          </cell>
          <cell r="B1433" t="str">
            <v>1996-032-01 PL K-BASIN FALL CH</v>
          </cell>
        </row>
        <row r="1434">
          <cell r="A1434" t="str">
            <v>00100433</v>
          </cell>
          <cell r="B1434" t="str">
            <v>1996-032-02 PL K-BASIN MASTER</v>
          </cell>
        </row>
        <row r="1435">
          <cell r="A1435" t="str">
            <v>00078261</v>
          </cell>
          <cell r="B1435" t="str">
            <v>1996-033-27 YAKIMA COHO/FALL C</v>
          </cell>
        </row>
        <row r="1436">
          <cell r="A1436" t="str">
            <v>00078917</v>
          </cell>
          <cell r="B1436" t="str">
            <v>1996-033-30  YKFP-LOWER YAKIMA</v>
          </cell>
        </row>
        <row r="1437">
          <cell r="A1437" t="str">
            <v>00090338</v>
          </cell>
          <cell r="B1437" t="str">
            <v>1996-033-30 PL - YKFP O&amp;M YAKI</v>
          </cell>
        </row>
        <row r="1438">
          <cell r="A1438" t="str">
            <v>00074699</v>
          </cell>
          <cell r="B1438" t="str">
            <v>1996-034-01 PL METHOW VLY IR</v>
          </cell>
        </row>
        <row r="1439">
          <cell r="A1439" t="str">
            <v>00075137</v>
          </cell>
          <cell r="B1439" t="str">
            <v>1996-034-01 PL METHOW VLY IR</v>
          </cell>
        </row>
        <row r="1440">
          <cell r="A1440" t="str">
            <v>00090769</v>
          </cell>
          <cell r="B1440" t="str">
            <v>1996-035-00 PL YAKIMA WS RESTO</v>
          </cell>
        </row>
        <row r="1441">
          <cell r="A1441" t="str">
            <v>00095128</v>
          </cell>
          <cell r="B1441" t="str">
            <v>1996-035-01 PL SATUS CREEK WAT</v>
          </cell>
        </row>
        <row r="1442">
          <cell r="A1442" t="str">
            <v>00036693</v>
          </cell>
          <cell r="B1442" t="str">
            <v>1996-040-00 PL MID COLUMBIA CO</v>
          </cell>
        </row>
        <row r="1443">
          <cell r="A1443" t="str">
            <v>00098651</v>
          </cell>
          <cell r="B1443" t="str">
            <v>1996-040-05 PL BIRDHOUSES FOR</v>
          </cell>
        </row>
        <row r="1444">
          <cell r="A1444" t="str">
            <v>00038360</v>
          </cell>
          <cell r="B1444" t="str">
            <v>1996-042-00 IL OKANOGAN FOCUS</v>
          </cell>
        </row>
        <row r="1445">
          <cell r="A1445" t="str">
            <v>00089606</v>
          </cell>
          <cell r="B1445" t="str">
            <v>1996-042-00 PL OKANOGAN RIVER</v>
          </cell>
        </row>
        <row r="1446">
          <cell r="A1446" t="str">
            <v>00002496</v>
          </cell>
          <cell r="B1446" t="str">
            <v>1996-042-00 PL RESTORE ANAD FI</v>
          </cell>
        </row>
        <row r="1447">
          <cell r="A1447" t="str">
            <v>00079097</v>
          </cell>
          <cell r="B1447" t="str">
            <v>1996-042-00 PL RESTORE/ENHANC</v>
          </cell>
        </row>
        <row r="1448">
          <cell r="A1448" t="str">
            <v>00038326</v>
          </cell>
          <cell r="B1448" t="str">
            <v>1996-043-00 IL JOHNSON CREEK</v>
          </cell>
        </row>
        <row r="1449">
          <cell r="A1449" t="str">
            <v>00037776</v>
          </cell>
          <cell r="B1449" t="str">
            <v>1996-043-00 PL JCAPE</v>
          </cell>
        </row>
        <row r="1450">
          <cell r="A1450" t="str">
            <v>00089006</v>
          </cell>
          <cell r="B1450" t="str">
            <v>1996-043-02 PL JCAPE - PREL DE</v>
          </cell>
        </row>
        <row r="1451">
          <cell r="A1451" t="str">
            <v>00111884</v>
          </cell>
          <cell r="B1451" t="str">
            <v>1996-043-03 PL JOHNSON CREEK W</v>
          </cell>
        </row>
        <row r="1452">
          <cell r="A1452" t="str">
            <v>00033550</v>
          </cell>
          <cell r="B1452" t="str">
            <v>1996-046-01 PL  UMATILLA JED</v>
          </cell>
        </row>
        <row r="1453">
          <cell r="A1453" t="str">
            <v>00082618</v>
          </cell>
          <cell r="B1453" t="str">
            <v>1996-053-00 PL NORTH FORK JOHN</v>
          </cell>
        </row>
        <row r="1454">
          <cell r="A1454" t="str">
            <v>00037941</v>
          </cell>
          <cell r="B1454" t="str">
            <v>1996-067-00 IL MANCHESTER SPRI</v>
          </cell>
        </row>
        <row r="1455">
          <cell r="A1455" t="str">
            <v>00037340</v>
          </cell>
          <cell r="B1455" t="str">
            <v>1996-067-00 PL MANCHESTER SPRI</v>
          </cell>
        </row>
        <row r="1456">
          <cell r="A1456" t="str">
            <v>00036533</v>
          </cell>
          <cell r="B1456" t="str">
            <v>1996-070-00 PL MCKENZIE FOCUS</v>
          </cell>
        </row>
        <row r="1457">
          <cell r="A1457" t="str">
            <v>00075450</v>
          </cell>
          <cell r="B1457" t="str">
            <v>1996-077-02 PL LOLO CREEK</v>
          </cell>
        </row>
        <row r="1458">
          <cell r="A1458" t="str">
            <v>00075439</v>
          </cell>
          <cell r="B1458" t="str">
            <v>1996-077-03 PL SQUAW AND PAPO</v>
          </cell>
        </row>
        <row r="1459">
          <cell r="A1459" t="str">
            <v>00075466</v>
          </cell>
          <cell r="B1459" t="str">
            <v>1996-077-05 PL MCCOMAS MEADOWS</v>
          </cell>
        </row>
        <row r="1460">
          <cell r="A1460" t="str">
            <v>00038089</v>
          </cell>
          <cell r="B1460" t="str">
            <v>1996-080-00 NE OREGON WILDLIFE</v>
          </cell>
        </row>
        <row r="1461">
          <cell r="A1461" t="str">
            <v>00089843</v>
          </cell>
          <cell r="B1461" t="str">
            <v>1996-083-00  PL MCCOY MEADOWS</v>
          </cell>
        </row>
        <row r="1462">
          <cell r="A1462" t="str">
            <v>00090628</v>
          </cell>
          <cell r="B1462" t="str">
            <v>1996-083-00 PL CTUIR-GRANDE RO</v>
          </cell>
        </row>
        <row r="1463">
          <cell r="A1463" t="str">
            <v>00033541</v>
          </cell>
          <cell r="B1463" t="str">
            <v>1996-083-01 MCCOY MEADOWS WATE</v>
          </cell>
        </row>
        <row r="1464">
          <cell r="A1464" t="str">
            <v>00090248</v>
          </cell>
          <cell r="B1464" t="str">
            <v>1996-086-00 PL CLEARWATER FOCU</v>
          </cell>
        </row>
        <row r="1465">
          <cell r="A1465" t="str">
            <v>00032525</v>
          </cell>
          <cell r="B1465" t="str">
            <v>1996-087-01 PL CSKT FLATHEAD W</v>
          </cell>
        </row>
        <row r="1466">
          <cell r="A1466" t="str">
            <v>00091137</v>
          </cell>
          <cell r="B1466" t="str">
            <v>1996-087-01 PL FOCUS WATERSHED</v>
          </cell>
        </row>
        <row r="1467">
          <cell r="A1467" t="str">
            <v>00091142</v>
          </cell>
          <cell r="B1467" t="str">
            <v>1996-087-02 PL FOCUS WATERSHED</v>
          </cell>
        </row>
        <row r="1468">
          <cell r="A1468" t="str">
            <v>00035910</v>
          </cell>
          <cell r="B1468" t="str">
            <v>1996-087-02 PL MONTANA FOCUS W</v>
          </cell>
        </row>
        <row r="1469">
          <cell r="A1469" t="str">
            <v>00090688</v>
          </cell>
          <cell r="B1469" t="str">
            <v>1996-094-00 PL WDFW HABITAT UN</v>
          </cell>
        </row>
        <row r="1470">
          <cell r="A1470" t="str">
            <v>00075538</v>
          </cell>
          <cell r="B1470" t="str">
            <v>1996-094-01 PL SCOTCH CREEK WL</v>
          </cell>
        </row>
        <row r="1471">
          <cell r="A1471" t="str">
            <v>00094622</v>
          </cell>
          <cell r="B1471" t="str">
            <v>1996-102-60 PL F&amp;W LAND ACQUIS</v>
          </cell>
        </row>
        <row r="1472">
          <cell r="A1472" t="str">
            <v>00037777</v>
          </cell>
          <cell r="B1472" t="str">
            <v>1996-46-00 IL WALLA WALLA RIVE</v>
          </cell>
        </row>
        <row r="1473">
          <cell r="A1473" t="str">
            <v>00037108</v>
          </cell>
          <cell r="B1473" t="str">
            <v>199601105 PL MILTON DITCH CONS</v>
          </cell>
        </row>
        <row r="1474">
          <cell r="A1474" t="str">
            <v>00037109</v>
          </cell>
          <cell r="B1474" t="str">
            <v>199601201 PL NURSERY BRIDGE</v>
          </cell>
        </row>
        <row r="1475">
          <cell r="A1475" t="str">
            <v>00032000</v>
          </cell>
          <cell r="B1475" t="str">
            <v>1997-001-00 PL IDAHO CHINOOK S</v>
          </cell>
        </row>
        <row r="1476">
          <cell r="A1476" t="str">
            <v>00038439</v>
          </cell>
          <cell r="B1476" t="str">
            <v>1997-004-00 IL RESIDENT FISH</v>
          </cell>
        </row>
        <row r="1477">
          <cell r="A1477" t="str">
            <v>00081406</v>
          </cell>
          <cell r="B1477" t="str">
            <v>1997-004-00 PL UPPER COL RESID</v>
          </cell>
        </row>
        <row r="1478">
          <cell r="A1478" t="str">
            <v>00032359</v>
          </cell>
          <cell r="B1478" t="str">
            <v>1997-004-00 PL UPPER COL STOCK</v>
          </cell>
        </row>
        <row r="1479">
          <cell r="A1479" t="str">
            <v>00038869</v>
          </cell>
          <cell r="B1479" t="str">
            <v>1997-009-00 PL NEZ PERCE LOWER</v>
          </cell>
        </row>
        <row r="1480">
          <cell r="A1480" t="str">
            <v>00078791</v>
          </cell>
          <cell r="B1480" t="str">
            <v>1997-011-00 PL SHOSHONE-PAIUTE</v>
          </cell>
        </row>
        <row r="1481">
          <cell r="A1481" t="str">
            <v>00105877</v>
          </cell>
          <cell r="B1481" t="str">
            <v>1997-013-00 PL CLE ELUM (YAKIM</v>
          </cell>
        </row>
        <row r="1482">
          <cell r="A1482" t="str">
            <v>00078915</v>
          </cell>
          <cell r="B1482" t="str">
            <v>1997-013-00 UPPER YAKIMA (CLE</v>
          </cell>
        </row>
        <row r="1483">
          <cell r="A1483" t="str">
            <v>00078933</v>
          </cell>
          <cell r="B1483" t="str">
            <v>1997-013-00 UPPER YAKIMA (CLE</v>
          </cell>
        </row>
        <row r="1484">
          <cell r="A1484" t="str">
            <v>00037561</v>
          </cell>
          <cell r="B1484" t="str">
            <v>1997-013-25 PL YKFP OPERATIONS</v>
          </cell>
        </row>
        <row r="1485">
          <cell r="A1485" t="str">
            <v>00041464</v>
          </cell>
          <cell r="B1485" t="str">
            <v>1997-014-00 PL FALL CHINOOK ST</v>
          </cell>
        </row>
        <row r="1486">
          <cell r="A1486" t="str">
            <v>00038333</v>
          </cell>
          <cell r="B1486" t="str">
            <v>1997-015-00 IL NEZ PERCE MSTR</v>
          </cell>
        </row>
        <row r="1487">
          <cell r="A1487" t="str">
            <v>00037537</v>
          </cell>
          <cell r="B1487" t="str">
            <v>1997-015-01 PL IMNAHA RIVER SM</v>
          </cell>
        </row>
        <row r="1488">
          <cell r="A1488" t="str">
            <v>00037796</v>
          </cell>
          <cell r="B1488" t="str">
            <v>1997-019-00 IL STINKING WATER</v>
          </cell>
        </row>
        <row r="1489">
          <cell r="A1489" t="str">
            <v>00033562</v>
          </cell>
          <cell r="B1489" t="str">
            <v>1997-019-00 PL STINK.WATER B.P</v>
          </cell>
        </row>
        <row r="1490">
          <cell r="A1490" t="str">
            <v>00038438</v>
          </cell>
          <cell r="B1490" t="str">
            <v>1997-019-01 IL N FORK MALHEUR</v>
          </cell>
        </row>
        <row r="1491">
          <cell r="A1491" t="str">
            <v>00033564</v>
          </cell>
          <cell r="B1491" t="str">
            <v>1997-019-01 PL NFK MALH. BP</v>
          </cell>
        </row>
        <row r="1492">
          <cell r="A1492" t="str">
            <v>00036665</v>
          </cell>
          <cell r="B1492" t="str">
            <v>1997-023-00 PL INDEPENDENT SCI</v>
          </cell>
        </row>
        <row r="1493">
          <cell r="A1493" t="str">
            <v>00038695</v>
          </cell>
          <cell r="B1493" t="str">
            <v>1997-024-00 IL AVIAN PREDATION</v>
          </cell>
        </row>
        <row r="1494">
          <cell r="A1494" t="str">
            <v>00002575</v>
          </cell>
          <cell r="B1494" t="str">
            <v>1997-024-00 PL AVIAN PREDATION</v>
          </cell>
        </row>
        <row r="1495">
          <cell r="A1495" t="str">
            <v>00074637</v>
          </cell>
          <cell r="B1495" t="str">
            <v>1997-024-00 PL AVIAN PREDATION</v>
          </cell>
        </row>
        <row r="1496">
          <cell r="A1496" t="str">
            <v>00074672</v>
          </cell>
          <cell r="B1496" t="str">
            <v>1997-024-00 PL AVIAN PREDATION</v>
          </cell>
        </row>
        <row r="1497">
          <cell r="A1497" t="str">
            <v>00083157</v>
          </cell>
          <cell r="B1497" t="str">
            <v>1997-024-00 PL AVIAN PREDATION</v>
          </cell>
        </row>
        <row r="1498">
          <cell r="A1498" t="str">
            <v>00102413</v>
          </cell>
          <cell r="B1498" t="str">
            <v>1997-024-00 PL AVIAN PREDATION</v>
          </cell>
        </row>
        <row r="1499">
          <cell r="A1499" t="str">
            <v>00098652</v>
          </cell>
          <cell r="B1499" t="str">
            <v>1997-024-01 PL VIRGINIA CREEK</v>
          </cell>
        </row>
        <row r="1500">
          <cell r="A1500" t="str">
            <v>00098654</v>
          </cell>
          <cell r="B1500" t="str">
            <v>1997-024-01 PL VIRGINIA CREEK</v>
          </cell>
        </row>
        <row r="1501">
          <cell r="A1501" t="str">
            <v>00098655</v>
          </cell>
          <cell r="B1501" t="str">
            <v>1997-024-01 PL VIRGINIA CREEK</v>
          </cell>
        </row>
        <row r="1502">
          <cell r="A1502" t="str">
            <v>00038606</v>
          </cell>
          <cell r="B1502" t="str">
            <v>1997-025-00 PL WALLOWA COUNTY</v>
          </cell>
        </row>
        <row r="1503">
          <cell r="A1503" t="str">
            <v>00038693</v>
          </cell>
          <cell r="B1503" t="str">
            <v>1997-030-00 IL LISTED STOCK AD</v>
          </cell>
        </row>
        <row r="1504">
          <cell r="A1504" t="str">
            <v>00035771</v>
          </cell>
          <cell r="B1504" t="str">
            <v>1997-030-00 PL LISTED CHINOOK</v>
          </cell>
        </row>
        <row r="1505">
          <cell r="A1505" t="str">
            <v>00035798</v>
          </cell>
          <cell r="B1505" t="str">
            <v>1997-034-00 PL MONITORING FINE</v>
          </cell>
        </row>
        <row r="1506">
          <cell r="A1506" t="str">
            <v>00038323</v>
          </cell>
          <cell r="B1506" t="str">
            <v>1997-038-00 IL LISTED STOCK CH</v>
          </cell>
        </row>
        <row r="1507">
          <cell r="A1507" t="str">
            <v>00088997</v>
          </cell>
          <cell r="B1507" t="str">
            <v>1997-038-00 PL GAMETE PRESER</v>
          </cell>
        </row>
        <row r="1508">
          <cell r="A1508" t="str">
            <v>00037722</v>
          </cell>
          <cell r="B1508" t="str">
            <v>1997-038-00 PL SALMONID GAMETE</v>
          </cell>
        </row>
        <row r="1509">
          <cell r="A1509" t="str">
            <v>00089933</v>
          </cell>
          <cell r="B1509" t="str">
            <v>1997-044-00 PL HYDRO REGULATOR</v>
          </cell>
        </row>
        <row r="1510">
          <cell r="A1510" t="str">
            <v>00089947</v>
          </cell>
          <cell r="B1510" t="str">
            <v>1997-047-00 PL YAKIMA RBASIN S</v>
          </cell>
        </row>
        <row r="1511">
          <cell r="A1511" t="str">
            <v>00081684</v>
          </cell>
          <cell r="B1511" t="str">
            <v>1997-049-00 PL TEANAWAY R INST</v>
          </cell>
        </row>
        <row r="1512">
          <cell r="A1512" t="str">
            <v>00090596</v>
          </cell>
          <cell r="B1512" t="str">
            <v>1997-049-00 PL TEANAWAY RIVER</v>
          </cell>
        </row>
        <row r="1513">
          <cell r="A1513" t="str">
            <v>00090602</v>
          </cell>
          <cell r="B1513" t="str">
            <v>1997-049-01 PL TEANAWAY R INST</v>
          </cell>
        </row>
        <row r="1514">
          <cell r="A1514" t="str">
            <v>00090609</v>
          </cell>
          <cell r="B1514" t="str">
            <v>1997-049-02 PL TEANAWAY R INST</v>
          </cell>
        </row>
        <row r="1515">
          <cell r="A1515" t="str">
            <v>00090616</v>
          </cell>
          <cell r="B1515" t="str">
            <v>1997-049-02 PL TEANAWAY R INST</v>
          </cell>
        </row>
        <row r="1516">
          <cell r="A1516" t="str">
            <v>00104577</v>
          </cell>
          <cell r="B1516" t="str">
            <v>1997-051-00 PL YAKIMA SIDE CHA</v>
          </cell>
        </row>
        <row r="1517">
          <cell r="A1517" t="str">
            <v>00078907</v>
          </cell>
          <cell r="B1517" t="str">
            <v>1997-051-00 YAKIMA RIVER SIDE</v>
          </cell>
        </row>
        <row r="1518">
          <cell r="A1518" t="str">
            <v>00090800</v>
          </cell>
          <cell r="B1518" t="str">
            <v>1997-052-00 PL YAKIMA R REARIN</v>
          </cell>
        </row>
        <row r="1519">
          <cell r="A1519" t="str">
            <v>00088377</v>
          </cell>
          <cell r="B1519" t="str">
            <v>1997-053-00 PL TOPPENISH-SIMCO</v>
          </cell>
        </row>
        <row r="1520">
          <cell r="A1520" t="str">
            <v>00083825</v>
          </cell>
          <cell r="B1520" t="str">
            <v>1997-056-00 PL LO KLICKITAT RE</v>
          </cell>
        </row>
        <row r="1521">
          <cell r="A1521" t="str">
            <v>00033499</v>
          </cell>
          <cell r="B1521" t="str">
            <v>1997-059-00 PL WILDLIFE COALIT</v>
          </cell>
        </row>
        <row r="1522">
          <cell r="A1522" t="str">
            <v>00091588</v>
          </cell>
          <cell r="B1522" t="str">
            <v>1997-059-02 PL WSIR-ORWL PLAN</v>
          </cell>
        </row>
        <row r="1523">
          <cell r="A1523" t="str">
            <v>00095637</v>
          </cell>
          <cell r="B1523" t="str">
            <v>1997-059-03 PL OREGON WILDLIFE</v>
          </cell>
        </row>
        <row r="1524">
          <cell r="A1524" t="str">
            <v>00076114</v>
          </cell>
          <cell r="B1524" t="str">
            <v>1997-060-00 PL CLEARWATER FOC</v>
          </cell>
        </row>
        <row r="1525">
          <cell r="A1525" t="str">
            <v>00075454</v>
          </cell>
          <cell r="B1525" t="str">
            <v>1997-060-00 PL CLEARWATER FOCU</v>
          </cell>
        </row>
        <row r="1526">
          <cell r="A1526" t="str">
            <v>00112170</v>
          </cell>
          <cell r="B1526" t="str">
            <v>1997-097-00   PL LITTLE DARK C</v>
          </cell>
        </row>
        <row r="1527">
          <cell r="A1527" t="str">
            <v>00091580</v>
          </cell>
          <cell r="B1527" t="str">
            <v>1997-100-00 PL CTUIR HABITAT A</v>
          </cell>
        </row>
        <row r="1528">
          <cell r="A1528" t="str">
            <v>00078456</v>
          </cell>
          <cell r="B1528" t="str">
            <v>199701300 - YKFP CLE ELUM HATC</v>
          </cell>
        </row>
        <row r="1529">
          <cell r="A1529" t="str">
            <v>00098653</v>
          </cell>
          <cell r="B1529" t="str">
            <v>1997702401 PL VIRGINIA CREEEK</v>
          </cell>
        </row>
        <row r="1530">
          <cell r="A1530" t="str">
            <v>00035678</v>
          </cell>
          <cell r="B1530" t="str">
            <v>1998-001-00 PL  ANALYTICAL SUP</v>
          </cell>
        </row>
        <row r="1531">
          <cell r="A1531" t="str">
            <v>00036335</v>
          </cell>
          <cell r="B1531" t="str">
            <v>1998-001-003 PL SPAWNING DISTR</v>
          </cell>
        </row>
        <row r="1532">
          <cell r="A1532" t="str">
            <v>00036437</v>
          </cell>
          <cell r="B1532" t="str">
            <v>1998-001-004 PL M&amp;E-YEARLING</v>
          </cell>
        </row>
        <row r="1533">
          <cell r="A1533" t="str">
            <v>00038436</v>
          </cell>
          <cell r="B1533" t="str">
            <v>1998-002-00 IL SNAKE RIVER NAT</v>
          </cell>
        </row>
        <row r="1534">
          <cell r="A1534" t="str">
            <v>00032371</v>
          </cell>
          <cell r="B1534" t="str">
            <v>1998-002-00 PL SNAKE R SALMON</v>
          </cell>
        </row>
        <row r="1535">
          <cell r="A1535" t="str">
            <v>00091139</v>
          </cell>
          <cell r="B1535" t="str">
            <v>1998-002-00 PL SNAKE R SALMONI</v>
          </cell>
        </row>
        <row r="1536">
          <cell r="A1536" t="str">
            <v>00083824</v>
          </cell>
          <cell r="B1536" t="str">
            <v>1998-003-00 PL SPOKANE WL O&amp;M</v>
          </cell>
        </row>
        <row r="1537">
          <cell r="A1537" t="str">
            <v>00032655</v>
          </cell>
          <cell r="B1537" t="str">
            <v>1998-004-01 PL ELECTRONIC FISH</v>
          </cell>
        </row>
        <row r="1538">
          <cell r="A1538" t="str">
            <v>00102607</v>
          </cell>
          <cell r="B1538" t="str">
            <v>1998-004-04 PL DEVELOPMENT OF</v>
          </cell>
        </row>
        <row r="1539">
          <cell r="A1539" t="str">
            <v>00076219</v>
          </cell>
          <cell r="B1539" t="str">
            <v>1998-007-01 PL GRESP ACCLIMATI</v>
          </cell>
        </row>
        <row r="1540">
          <cell r="A1540" t="str">
            <v>00090441</v>
          </cell>
          <cell r="B1540" t="str">
            <v>1998-007-01 PL GRESSPP SATELLI</v>
          </cell>
        </row>
        <row r="1541">
          <cell r="A1541" t="str">
            <v>00036946</v>
          </cell>
          <cell r="B1541" t="str">
            <v>1998-007-02 PL GRANDE RONDE CH</v>
          </cell>
        </row>
        <row r="1542">
          <cell r="A1542" t="str">
            <v>00038071</v>
          </cell>
          <cell r="B1542" t="str">
            <v>1998-007-03 IL GRANDE RONDE SU</v>
          </cell>
        </row>
        <row r="1543">
          <cell r="A1543" t="str">
            <v>00037111</v>
          </cell>
          <cell r="B1543" t="str">
            <v>1998-007-03 PL GRANDE RONDE OM</v>
          </cell>
        </row>
        <row r="1544">
          <cell r="A1544" t="str">
            <v>00037972</v>
          </cell>
          <cell r="B1544" t="str">
            <v>1998-007-04 PL GR SUPPLEMENTA</v>
          </cell>
        </row>
        <row r="1545">
          <cell r="A1545" t="str">
            <v>00078072</v>
          </cell>
          <cell r="B1545" t="str">
            <v>1998-008-00 PL REGIONAL FORUM</v>
          </cell>
        </row>
        <row r="1546">
          <cell r="A1546" t="str">
            <v>00037943</v>
          </cell>
          <cell r="B1546" t="str">
            <v>1998-010-01 IL GRANDE RONDE CA</v>
          </cell>
        </row>
        <row r="1547">
          <cell r="A1547" t="str">
            <v>00032004</v>
          </cell>
          <cell r="B1547" t="str">
            <v>1998-010-01 PL GRANDE RONDE SP</v>
          </cell>
        </row>
        <row r="1548">
          <cell r="A1548" t="str">
            <v>00037731</v>
          </cell>
          <cell r="B1548" t="str">
            <v>1998-010-05 PL FALL CHINOOK AC</v>
          </cell>
        </row>
        <row r="1549">
          <cell r="A1549" t="str">
            <v>00038328</v>
          </cell>
          <cell r="B1549" t="str">
            <v>1998-010-06 IL CAPTIVE BTROODS</v>
          </cell>
        </row>
        <row r="1550">
          <cell r="A1550" t="str">
            <v>00037708</v>
          </cell>
          <cell r="B1550" t="str">
            <v>1998-010-06 PL CAPTIVE BROODST</v>
          </cell>
        </row>
        <row r="1551">
          <cell r="A1551" t="str">
            <v>00040227</v>
          </cell>
          <cell r="B1551" t="str">
            <v>1998-011-00 PL MT NAT HERITAGE</v>
          </cell>
        </row>
        <row r="1552">
          <cell r="A1552" t="str">
            <v>00075598</v>
          </cell>
          <cell r="B1552" t="str">
            <v>1998-012-00 PL GEOGRAPHIC INFO</v>
          </cell>
        </row>
        <row r="1553">
          <cell r="A1553" t="str">
            <v>00091723</v>
          </cell>
          <cell r="B1553" t="str">
            <v>1998-013-00 PL WRITER-EDITOR</v>
          </cell>
        </row>
        <row r="1554">
          <cell r="A1554" t="str">
            <v>00082533</v>
          </cell>
          <cell r="B1554" t="str">
            <v>1998-013-01 SOCKEYE/CHINOOK</v>
          </cell>
        </row>
        <row r="1555">
          <cell r="A1555" t="str">
            <v>00094832</v>
          </cell>
          <cell r="B1555" t="str">
            <v>1998-014-00 PL CANADA-USA SHEL</v>
          </cell>
        </row>
        <row r="1556">
          <cell r="A1556" t="str">
            <v>00082531</v>
          </cell>
          <cell r="B1556" t="str">
            <v>1998-014-00 PL OCEAN SURVIVAL</v>
          </cell>
        </row>
        <row r="1557">
          <cell r="A1557" t="str">
            <v>00075539</v>
          </cell>
          <cell r="B1557" t="str">
            <v>1998-015-00 PL USFWS WASHINGTO</v>
          </cell>
        </row>
        <row r="1558">
          <cell r="A1558" t="str">
            <v>00078905</v>
          </cell>
          <cell r="B1558" t="str">
            <v>1998-015-06 PL LAKE BILLY SHAW</v>
          </cell>
        </row>
        <row r="1559">
          <cell r="A1559" t="str">
            <v>00088546</v>
          </cell>
          <cell r="B1559" t="str">
            <v>1998-016-00 PL ODFW JOHN DAY</v>
          </cell>
        </row>
        <row r="1560">
          <cell r="A1560" t="str">
            <v>00090641</v>
          </cell>
          <cell r="B1560" t="str">
            <v>1998-017-00 PL GRAVEL PUSH UP</v>
          </cell>
        </row>
        <row r="1561">
          <cell r="A1561" t="str">
            <v>00038253</v>
          </cell>
          <cell r="B1561" t="str">
            <v>1998-018-00 IL INSTALL IRRIGAT</v>
          </cell>
        </row>
        <row r="1562">
          <cell r="A1562" t="str">
            <v>00035922</v>
          </cell>
          <cell r="B1562" t="str">
            <v>1998-018-00 PL JOHN DAY WATER</v>
          </cell>
        </row>
        <row r="1563">
          <cell r="A1563" t="str">
            <v>00083395</v>
          </cell>
          <cell r="B1563" t="str">
            <v>1998-018-00 PL JOHN DAY WATER</v>
          </cell>
        </row>
        <row r="1564">
          <cell r="A1564" t="str">
            <v>00032002</v>
          </cell>
          <cell r="B1564" t="str">
            <v>1998-019-00 PL WIND RIVER WATE</v>
          </cell>
        </row>
        <row r="1565">
          <cell r="A1565" t="str">
            <v>00083320</v>
          </cell>
          <cell r="B1565" t="str">
            <v>1998-019-00 PL WIND RIVER WTR</v>
          </cell>
        </row>
        <row r="1566">
          <cell r="A1566" t="str">
            <v>00082149</v>
          </cell>
          <cell r="B1566" t="str">
            <v>1998-019-01 PL WIND RIVER WTR</v>
          </cell>
        </row>
        <row r="1567">
          <cell r="A1567" t="str">
            <v>00033570</v>
          </cell>
          <cell r="B1567" t="str">
            <v>1998-020-00 PL GLENN WDF</v>
          </cell>
        </row>
        <row r="1568">
          <cell r="A1568" t="str">
            <v>00035657</v>
          </cell>
          <cell r="B1568" t="str">
            <v>1998-021-00 PL HOOD RIVER FISH</v>
          </cell>
        </row>
        <row r="1569">
          <cell r="A1569" t="str">
            <v>00087673</v>
          </cell>
          <cell r="B1569" t="str">
            <v>1998-021-00 PL HOOD RIVER FISH</v>
          </cell>
        </row>
        <row r="1570">
          <cell r="A1570" t="str">
            <v>00032578</v>
          </cell>
          <cell r="B1570" t="str">
            <v>1998-022-00 PL ACQUISITION OF</v>
          </cell>
        </row>
        <row r="1571">
          <cell r="A1571" t="str">
            <v>00091343</v>
          </cell>
          <cell r="B1571" t="str">
            <v>1998-025-00 PL EARLY WINTER CK</v>
          </cell>
        </row>
        <row r="1572">
          <cell r="A1572" t="str">
            <v>00081414</v>
          </cell>
          <cell r="B1572" t="str">
            <v>1998-026-00 PL DOCUMENT NATIVE</v>
          </cell>
        </row>
        <row r="1573">
          <cell r="A1573" t="str">
            <v>00091138</v>
          </cell>
          <cell r="B1573" t="str">
            <v>1998-026-00 PL NATIVE TROUT DO</v>
          </cell>
        </row>
        <row r="1574">
          <cell r="A1574" t="str">
            <v>00075979</v>
          </cell>
          <cell r="B1574" t="str">
            <v>1998-028-00 PL IMPLEMENT TROUT</v>
          </cell>
        </row>
        <row r="1575">
          <cell r="A1575" t="str">
            <v>00076484</v>
          </cell>
          <cell r="B1575" t="str">
            <v>1998-028-01 PL TROUT CREEK WAT</v>
          </cell>
        </row>
        <row r="1576">
          <cell r="A1576" t="str">
            <v>00091349</v>
          </cell>
          <cell r="B1576" t="str">
            <v>1998-029-00 PL GOAT CRK IN-ST</v>
          </cell>
        </row>
        <row r="1577">
          <cell r="A1577" t="str">
            <v>00090339</v>
          </cell>
          <cell r="B1577" t="str">
            <v>1998-031-00 PL WY-KAN-USH-MI</v>
          </cell>
        </row>
        <row r="1578">
          <cell r="A1578" t="str">
            <v>00090375</v>
          </cell>
          <cell r="B1578" t="str">
            <v>1998-031-00 PL WY-KAN-USH-MI</v>
          </cell>
        </row>
        <row r="1579">
          <cell r="A1579" t="str">
            <v>00090711</v>
          </cell>
          <cell r="B1579" t="str">
            <v>1998-033-00 PL UPPER TOPPENISH</v>
          </cell>
        </row>
        <row r="1580">
          <cell r="A1580" t="str">
            <v>00081751</v>
          </cell>
          <cell r="B1580" t="str">
            <v>1998-034-00 ME SAFE ACCES YAKI</v>
          </cell>
        </row>
        <row r="1581">
          <cell r="A1581" t="str">
            <v>00032421</v>
          </cell>
          <cell r="B1581" t="str">
            <v>1998-034-00 PL EST SAFE ACCESS</v>
          </cell>
        </row>
        <row r="1582">
          <cell r="A1582" t="str">
            <v>00089189</v>
          </cell>
          <cell r="B1582" t="str">
            <v>1998-034-00 PL REESTAB SAFE AC</v>
          </cell>
        </row>
        <row r="1583">
          <cell r="A1583" t="str">
            <v>00082428</v>
          </cell>
          <cell r="B1583" t="str">
            <v>1998-035-01 PL WATRSHD RSPNSE</v>
          </cell>
        </row>
        <row r="1584">
          <cell r="A1584" t="str">
            <v>00040233</v>
          </cell>
          <cell r="B1584" t="str">
            <v>1998-051-00 PL WA NAT HERITAGE</v>
          </cell>
        </row>
        <row r="1585">
          <cell r="A1585" t="str">
            <v>00088882</v>
          </cell>
          <cell r="B1585" t="str">
            <v>1998-056-00 PL NMFS NET EXCHAN</v>
          </cell>
        </row>
        <row r="1586">
          <cell r="A1586" t="str">
            <v>00038604</v>
          </cell>
          <cell r="B1586" t="str">
            <v>1999-002-00 ASOTIN MODEL WATER</v>
          </cell>
        </row>
        <row r="1587">
          <cell r="A1587" t="str">
            <v>00106022</v>
          </cell>
          <cell r="B1587" t="str">
            <v>1999-002-00 PL ASOTIN WATERSHE</v>
          </cell>
        </row>
        <row r="1588">
          <cell r="A1588" t="str">
            <v>00108838</v>
          </cell>
          <cell r="B1588" t="str">
            <v>1999-002-00 PL ASOTIN WATERSHE</v>
          </cell>
        </row>
        <row r="1589">
          <cell r="A1589" t="str">
            <v>00031987</v>
          </cell>
          <cell r="B1589" t="str">
            <v>1999-003-01 PL SALMON SPAWNING</v>
          </cell>
        </row>
        <row r="1590">
          <cell r="A1590" t="str">
            <v>00031990</v>
          </cell>
          <cell r="B1590" t="str">
            <v>1999-003-02 PL SALMON SPAWNING</v>
          </cell>
        </row>
        <row r="1591">
          <cell r="A1591" t="str">
            <v>00031992</v>
          </cell>
          <cell r="B1591" t="str">
            <v>1999-003-03 PL SALMON SPAWNING</v>
          </cell>
        </row>
        <row r="1592">
          <cell r="A1592" t="str">
            <v>00031982</v>
          </cell>
          <cell r="B1592" t="str">
            <v>1999-003-04 PL F CHIN &amp; CHUM S</v>
          </cell>
        </row>
        <row r="1593">
          <cell r="A1593" t="str">
            <v>00031993</v>
          </cell>
          <cell r="B1593" t="str">
            <v>1999-003-05 PL FALL CHIN &amp; CHU</v>
          </cell>
        </row>
        <row r="1594">
          <cell r="A1594" t="str">
            <v>00090799</v>
          </cell>
          <cell r="B1594" t="str">
            <v>1999-006-00 PL BAKEOVEN RIPARI</v>
          </cell>
        </row>
        <row r="1595">
          <cell r="A1595" t="str">
            <v>00082706</v>
          </cell>
          <cell r="B1595" t="str">
            <v>1999-008-00 PL  Water Acquisit</v>
          </cell>
        </row>
        <row r="1596">
          <cell r="A1596" t="str">
            <v>00090762</v>
          </cell>
          <cell r="B1596" t="str">
            <v>1999-010-00 PL PINE HOLLOW</v>
          </cell>
        </row>
        <row r="1597">
          <cell r="A1597" t="str">
            <v>00033538</v>
          </cell>
          <cell r="B1597" t="str">
            <v>1999-013-00 PL AHTANUM CR WATE</v>
          </cell>
        </row>
        <row r="1598">
          <cell r="A1598" t="str">
            <v>00088422</v>
          </cell>
          <cell r="B1598" t="str">
            <v>1999-014-00 PL LITTLE CANYON</v>
          </cell>
        </row>
        <row r="1599">
          <cell r="A1599" t="str">
            <v>00083488</v>
          </cell>
          <cell r="B1599" t="str">
            <v>1999-015-00 PL NICHOLS CANYON</v>
          </cell>
        </row>
        <row r="1600">
          <cell r="A1600" t="str">
            <v>00075462</v>
          </cell>
          <cell r="B1600" t="str">
            <v>1999-016-00 PL BIG CANYON CREE</v>
          </cell>
        </row>
        <row r="1601">
          <cell r="A1601" t="str">
            <v>00075461</v>
          </cell>
          <cell r="B1601" t="str">
            <v>1999-017-00 PL LAPWAI CREEK</v>
          </cell>
        </row>
        <row r="1602">
          <cell r="A1602" t="str">
            <v>00038461</v>
          </cell>
          <cell r="B1602" t="str">
            <v>1999-018-00 PL QUALIFY/QUANTIF</v>
          </cell>
        </row>
        <row r="1603">
          <cell r="A1603" t="str">
            <v>00089478</v>
          </cell>
          <cell r="B1603" t="str">
            <v>1999-019-00 PL SALMON RIVER CH</v>
          </cell>
        </row>
        <row r="1604">
          <cell r="A1604" t="str">
            <v>00089487</v>
          </cell>
          <cell r="B1604" t="str">
            <v>1999-020-00 PL ANALYSE PERSIST</v>
          </cell>
        </row>
        <row r="1605">
          <cell r="A1605" t="str">
            <v>00036951</v>
          </cell>
          <cell r="B1605" t="str">
            <v>1999-021-00 PL PATAHA WATER</v>
          </cell>
        </row>
        <row r="1606">
          <cell r="A1606" t="str">
            <v>00038437</v>
          </cell>
          <cell r="B1606" t="str">
            <v>1999-022-00 IL ASSESSING GENET</v>
          </cell>
        </row>
        <row r="1607">
          <cell r="A1607" t="str">
            <v>00032353</v>
          </cell>
          <cell r="B1607" t="str">
            <v>1999-022-00 PL ASSESS COL R ST</v>
          </cell>
        </row>
        <row r="1608">
          <cell r="A1608" t="str">
            <v>00039741</v>
          </cell>
          <cell r="B1608" t="str">
            <v>1999-023-00 PL CHUMSTICK CK NO</v>
          </cell>
        </row>
        <row r="1609">
          <cell r="A1609" t="str">
            <v>00091140</v>
          </cell>
          <cell r="B1609" t="str">
            <v>1999-024-00 PL BULL TROUT ASSE</v>
          </cell>
        </row>
        <row r="1610">
          <cell r="A1610" t="str">
            <v>00096601</v>
          </cell>
          <cell r="B1610" t="str">
            <v>1999-024-00 PL BULL TROUT ASSE</v>
          </cell>
        </row>
        <row r="1611">
          <cell r="A1611" t="str">
            <v>00082604</v>
          </cell>
          <cell r="B1611" t="str">
            <v>1999-025-00 PL SANDY R DELTA</v>
          </cell>
        </row>
        <row r="1612">
          <cell r="A1612" t="str">
            <v>00038679</v>
          </cell>
          <cell r="B1612" t="str">
            <v>1999-026-00 IL SANDY RIVER DEL</v>
          </cell>
        </row>
        <row r="1613">
          <cell r="A1613" t="str">
            <v>00082605</v>
          </cell>
          <cell r="B1613" t="str">
            <v>1999-026-00 PL SANDY RIV DELTA</v>
          </cell>
        </row>
        <row r="1614">
          <cell r="A1614" t="str">
            <v>00076782</v>
          </cell>
          <cell r="B1614" t="str">
            <v>1999-034-00 PL FEDERAL CAUCUS</v>
          </cell>
        </row>
        <row r="1615">
          <cell r="A1615" t="str">
            <v>00076108</v>
          </cell>
          <cell r="B1615" t="str">
            <v>1999-034-00 PL FEDERAL CAUCUS/</v>
          </cell>
        </row>
        <row r="1616">
          <cell r="A1616" t="str">
            <v>00036694</v>
          </cell>
          <cell r="B1616" t="str">
            <v>1999-035-00 PL HATCHERY &amp; HARV</v>
          </cell>
        </row>
        <row r="1617">
          <cell r="A1617" t="str">
            <v>00091348</v>
          </cell>
          <cell r="B1617" t="str">
            <v>1999-041-00 PL NUTRIENTS SPAWN</v>
          </cell>
        </row>
        <row r="1618">
          <cell r="A1618" t="str">
            <v>00094984</v>
          </cell>
          <cell r="B1618" t="str">
            <v>1999-047-00 PL WET MEADOW INVE</v>
          </cell>
        </row>
        <row r="1619">
          <cell r="A1619" t="str">
            <v>00106487</v>
          </cell>
          <cell r="B1619" t="str">
            <v>1999-054-00 PL ASOTIN CREEK IN</v>
          </cell>
        </row>
        <row r="1620">
          <cell r="A1620" t="str">
            <v>00081282</v>
          </cell>
          <cell r="B1620" t="str">
            <v>1999-056-00 PL LADD MARSH</v>
          </cell>
        </row>
        <row r="1621">
          <cell r="A1621" t="str">
            <v>00106486</v>
          </cell>
          <cell r="B1621" t="str">
            <v>1999-060-00 PL ASOTIN WATERSHE</v>
          </cell>
        </row>
        <row r="1622">
          <cell r="A1622" t="str">
            <v>00039683</v>
          </cell>
          <cell r="B1622" t="str">
            <v>1999-061-00 GRANDE RONDE-UNION</v>
          </cell>
        </row>
        <row r="1623">
          <cell r="A1623" t="str">
            <v>00111107</v>
          </cell>
          <cell r="B1623" t="str">
            <v>1999-070-00 PL WALLOWA COUNTY</v>
          </cell>
        </row>
        <row r="1624">
          <cell r="A1624" t="str">
            <v>00032341</v>
          </cell>
          <cell r="B1624" t="str">
            <v>199902400 BULL TROUT ASSESSMEN</v>
          </cell>
        </row>
        <row r="1625">
          <cell r="A1625" t="str">
            <v>00036700</v>
          </cell>
          <cell r="B1625" t="str">
            <v>2000-001-00 PL OMAK CREEK</v>
          </cell>
        </row>
        <row r="1626">
          <cell r="A1626" t="str">
            <v>00090891</v>
          </cell>
          <cell r="B1626" t="str">
            <v>2000-002-00 PL REMOVE BARRIERS</v>
          </cell>
        </row>
        <row r="1627">
          <cell r="A1627" t="str">
            <v>00091346</v>
          </cell>
          <cell r="B1627" t="str">
            <v>2000-002-00 PL REMOVE BARRIERS</v>
          </cell>
        </row>
        <row r="1628">
          <cell r="A1628" t="str">
            <v>00038435</v>
          </cell>
          <cell r="B1628" t="str">
            <v>2000-004-00 IL PROTECT WIGWAM</v>
          </cell>
        </row>
        <row r="1629">
          <cell r="A1629" t="str">
            <v>00087405</v>
          </cell>
          <cell r="B1629" t="str">
            <v>2000-004-00 PL WIGWAM BULL TR</v>
          </cell>
        </row>
        <row r="1630">
          <cell r="A1630" t="str">
            <v>00036949</v>
          </cell>
          <cell r="B1630" t="str">
            <v>2000-006-00 PL TRNG SUPPORT</v>
          </cell>
        </row>
        <row r="1631">
          <cell r="A1631" t="str">
            <v>00091134</v>
          </cell>
          <cell r="B1631" t="str">
            <v>2000-007-00 PL ERYTHROMYCIN IN</v>
          </cell>
        </row>
        <row r="1632">
          <cell r="A1632" t="str">
            <v>00032384</v>
          </cell>
          <cell r="B1632" t="str">
            <v>2000-007-00 PL INFRASTRUCTURE</v>
          </cell>
        </row>
        <row r="1633">
          <cell r="A1633" t="str">
            <v>00033565</v>
          </cell>
          <cell r="B1633" t="str">
            <v>2000-009-00 PL LOGAN VALLEY WL</v>
          </cell>
        </row>
        <row r="1634">
          <cell r="A1634" t="str">
            <v>00101201</v>
          </cell>
          <cell r="B1634" t="str">
            <v>2000-010-00 PL KLICKITAT RIVER</v>
          </cell>
        </row>
        <row r="1635">
          <cell r="A1635" t="str">
            <v>00101205</v>
          </cell>
          <cell r="B1635" t="str">
            <v>2000-011-00 PL ROCK CREEK WATE</v>
          </cell>
        </row>
        <row r="1636">
          <cell r="A1636" t="str">
            <v>00037841</v>
          </cell>
          <cell r="B1636" t="str">
            <v>2000-012-00 IL EVAL FACTORS LI</v>
          </cell>
        </row>
        <row r="1637">
          <cell r="A1637" t="str">
            <v>00036336</v>
          </cell>
          <cell r="B1637" t="str">
            <v>2000-012-00 PL EVALUATE FACTOR</v>
          </cell>
        </row>
        <row r="1638">
          <cell r="A1638" t="str">
            <v>00037939</v>
          </cell>
          <cell r="B1638" t="str">
            <v>2000-013-00 IL EVAL REINTRODUC</v>
          </cell>
        </row>
        <row r="1639">
          <cell r="A1639" t="str">
            <v>00082989</v>
          </cell>
          <cell r="B1639" t="str">
            <v>2000-013-00 PL  EVAL REINTRO O</v>
          </cell>
        </row>
        <row r="1640">
          <cell r="A1640" t="str">
            <v>00036338</v>
          </cell>
          <cell r="B1640" t="str">
            <v>2000-014-00 PL HABITAT&amp;POP DYN</v>
          </cell>
        </row>
        <row r="1641">
          <cell r="A1641" t="str">
            <v>00038252</v>
          </cell>
          <cell r="B1641" t="str">
            <v>2000-015-00 IL ACQUIRE OXBOW</v>
          </cell>
        </row>
        <row r="1642">
          <cell r="A1642" t="str">
            <v>00038767</v>
          </cell>
          <cell r="B1642" t="str">
            <v>2000-015-00 PL ACQUIRE OXBOW</v>
          </cell>
        </row>
        <row r="1643">
          <cell r="A1643" t="str">
            <v>00033545</v>
          </cell>
          <cell r="B1643" t="str">
            <v>2000-016-00 PL TUAL. ACQ.</v>
          </cell>
        </row>
        <row r="1644">
          <cell r="A1644" t="str">
            <v>00037721</v>
          </cell>
          <cell r="B1644" t="str">
            <v>2000-017-00 IL RECONDITION WIL</v>
          </cell>
        </row>
        <row r="1645">
          <cell r="A1645" t="str">
            <v>00035659</v>
          </cell>
          <cell r="B1645" t="str">
            <v>2000-017-00 PL CRITFC WILD KEL</v>
          </cell>
        </row>
        <row r="1646">
          <cell r="A1646" t="str">
            <v>00082615</v>
          </cell>
          <cell r="B1646" t="str">
            <v>2000-018-00 PL LAKE ROOSEVELT</v>
          </cell>
        </row>
        <row r="1647">
          <cell r="A1647" t="str">
            <v>00003025</v>
          </cell>
          <cell r="B1647" t="str">
            <v>2000-019-00 PL TUCANNON R SPR</v>
          </cell>
        </row>
        <row r="1648">
          <cell r="A1648" t="str">
            <v>00031996</v>
          </cell>
          <cell r="B1648" t="str">
            <v>2000-019-00 PL TUCANNON RIVER</v>
          </cell>
        </row>
        <row r="1649">
          <cell r="A1649" t="str">
            <v>00033582</v>
          </cell>
          <cell r="B1649" t="str">
            <v>2000-023-00 PL ODFW HORN BUTTE</v>
          </cell>
        </row>
        <row r="1650">
          <cell r="A1650" t="str">
            <v>00038080</v>
          </cell>
          <cell r="B1650" t="str">
            <v>2000-025-00 IL EAGLE LAKES RAN</v>
          </cell>
        </row>
        <row r="1651">
          <cell r="A1651" t="str">
            <v>00082199</v>
          </cell>
          <cell r="B1651" t="str">
            <v>2000-026-00 PL RAINWATER WL</v>
          </cell>
        </row>
        <row r="1652">
          <cell r="A1652" t="str">
            <v>00033542</v>
          </cell>
          <cell r="B1652" t="str">
            <v>2000-027-00 PL DENNY-JONES</v>
          </cell>
        </row>
        <row r="1653">
          <cell r="A1653" t="str">
            <v>00101768</v>
          </cell>
          <cell r="B1653" t="str">
            <v>2000-027-00 PL MALHEUR WL MITI</v>
          </cell>
        </row>
        <row r="1654">
          <cell r="A1654" t="str">
            <v>00037807</v>
          </cell>
          <cell r="B1654" t="str">
            <v>2000-028-00 IL EVAL PACIFIC LA</v>
          </cell>
        </row>
        <row r="1655">
          <cell r="A1655" t="str">
            <v>00037411</v>
          </cell>
          <cell r="B1655" t="str">
            <v>2000-028-00 PL STATUS OF PACIF</v>
          </cell>
        </row>
        <row r="1656">
          <cell r="A1656" t="str">
            <v>00032128</v>
          </cell>
          <cell r="B1656" t="str">
            <v>2000-029-00 PL ID LAMPREYS &amp; T</v>
          </cell>
        </row>
        <row r="1657">
          <cell r="A1657" t="str">
            <v>00090759</v>
          </cell>
          <cell r="B1657" t="str">
            <v>2000-031-00 PL ENHANCE N FORK</v>
          </cell>
        </row>
        <row r="1658">
          <cell r="A1658" t="str">
            <v>00038065</v>
          </cell>
          <cell r="B1658" t="str">
            <v>2000-033-00 IL WALLA WALLA RIV</v>
          </cell>
        </row>
        <row r="1659">
          <cell r="A1659" t="str">
            <v>00109427</v>
          </cell>
          <cell r="B1659" t="str">
            <v>2000-033-00 PL WALLA WALLA FIS</v>
          </cell>
        </row>
        <row r="1660">
          <cell r="A1660" t="str">
            <v>00075448</v>
          </cell>
          <cell r="B1660" t="str">
            <v>2000-034-00 PL NORTH LOCHSA FA</v>
          </cell>
        </row>
        <row r="1661">
          <cell r="A1661" t="str">
            <v>00075463</v>
          </cell>
          <cell r="B1661" t="str">
            <v>2000-035-00 PL NEWSOME CREEK</v>
          </cell>
        </row>
        <row r="1662">
          <cell r="A1662" t="str">
            <v>00075451</v>
          </cell>
          <cell r="B1662" t="str">
            <v>2000-036-00 PL  MILL CREEK</v>
          </cell>
        </row>
        <row r="1663">
          <cell r="A1663" t="str">
            <v>00037112</v>
          </cell>
          <cell r="B1663" t="str">
            <v>2000-038-00 PL WALLA WALLA(NEO</v>
          </cell>
        </row>
        <row r="1664">
          <cell r="A1664" t="str">
            <v>00118651</v>
          </cell>
          <cell r="B1664" t="str">
            <v>2000-039-00 PL WALLA WALLA BAS</v>
          </cell>
        </row>
        <row r="1665">
          <cell r="A1665" t="str">
            <v>00037110</v>
          </cell>
          <cell r="B1665" t="str">
            <v>2000-039-00 PL WALLA WALLA M&amp;E</v>
          </cell>
        </row>
        <row r="1666">
          <cell r="A1666" t="str">
            <v>00091303</v>
          </cell>
          <cell r="B1666" t="str">
            <v>2000-041-00 PL TECHNICAL SUPPO</v>
          </cell>
        </row>
        <row r="1667">
          <cell r="A1667" t="str">
            <v>00106598</v>
          </cell>
          <cell r="B1667" t="str">
            <v>2000-046-00 PL ASOTIN CR ISCO</v>
          </cell>
        </row>
        <row r="1668">
          <cell r="A1668" t="str">
            <v>00106485</v>
          </cell>
          <cell r="B1668" t="str">
            <v>2000-047-00 PL GIS MAPPING OF</v>
          </cell>
        </row>
        <row r="1669">
          <cell r="A1669" t="str">
            <v>00090803</v>
          </cell>
          <cell r="B1669" t="str">
            <v>2000-048-00 PL YAKIMA BENTHIC</v>
          </cell>
        </row>
        <row r="1670">
          <cell r="A1670" t="str">
            <v>00083037</v>
          </cell>
          <cell r="B1670" t="str">
            <v>2000-049-00 PL DIET DISTRIBUT</v>
          </cell>
        </row>
        <row r="1671">
          <cell r="A1671" t="str">
            <v>00090156</v>
          </cell>
          <cell r="B1671" t="str">
            <v>2000-050-00 PL RIPARIAN RECOVE</v>
          </cell>
        </row>
        <row r="1672">
          <cell r="A1672" t="str">
            <v>00090158</v>
          </cell>
          <cell r="B1672" t="str">
            <v>2000-051-00 PL RESEARCH/EVAL R</v>
          </cell>
        </row>
        <row r="1673">
          <cell r="A1673" t="str">
            <v>00090160</v>
          </cell>
          <cell r="B1673" t="str">
            <v>2000-051-01 PL RESEARCH STREAM</v>
          </cell>
        </row>
        <row r="1674">
          <cell r="A1674" t="str">
            <v>00090229</v>
          </cell>
          <cell r="B1674" t="str">
            <v>2000-052-00 PL UPSTREAM MIGRAT</v>
          </cell>
        </row>
        <row r="1675">
          <cell r="A1675" t="str">
            <v>00106484</v>
          </cell>
          <cell r="B1675" t="str">
            <v>2000-053-00 PL  ASOTIN CREEK R</v>
          </cell>
        </row>
        <row r="1676">
          <cell r="A1676" t="str">
            <v>00106261</v>
          </cell>
          <cell r="B1676" t="str">
            <v>2000-054-00 PL ASOTIN CREEK RI</v>
          </cell>
        </row>
        <row r="1677">
          <cell r="A1677" t="str">
            <v>00106914</v>
          </cell>
          <cell r="B1677" t="str">
            <v>2000-054-00 PL ASOTIN CREEK RI</v>
          </cell>
        </row>
        <row r="1678">
          <cell r="A1678" t="str">
            <v>00036710</v>
          </cell>
          <cell r="B1678" t="str">
            <v>2000-055-00 PL NEZ PERCE LAW</v>
          </cell>
        </row>
        <row r="1679">
          <cell r="A1679" t="str">
            <v>00037719</v>
          </cell>
          <cell r="B1679" t="str">
            <v>2000-056-00 IL LAW ENFORCEMENT</v>
          </cell>
        </row>
        <row r="1680">
          <cell r="A1680" t="str">
            <v>00035665</v>
          </cell>
          <cell r="B1680" t="str">
            <v>2000-056-00 PL CRITFC LAW ENFO</v>
          </cell>
        </row>
        <row r="1681">
          <cell r="A1681" t="str">
            <v>00088622</v>
          </cell>
          <cell r="B1681" t="str">
            <v>2000-056-00 PL CRITFC LAW ENFO</v>
          </cell>
        </row>
        <row r="1682">
          <cell r="A1682" t="str">
            <v>00090697</v>
          </cell>
          <cell r="B1682" t="str">
            <v>2000-057-00 PL EFFECTS OF TURB</v>
          </cell>
        </row>
        <row r="1683">
          <cell r="A1683" t="str">
            <v>00105929</v>
          </cell>
          <cell r="B1683" t="str">
            <v>2000-058-00 PL EFFECTS OF GAS</v>
          </cell>
        </row>
        <row r="1684">
          <cell r="A1684" t="str">
            <v>00089846</v>
          </cell>
          <cell r="B1684" t="str">
            <v>2000-061-00 PL UPPER WILDCAT</v>
          </cell>
        </row>
        <row r="1685">
          <cell r="A1685" t="str">
            <v>00089639</v>
          </cell>
          <cell r="B1685" t="str">
            <v>2000-066-00 PL MCCOY CREEK-ALT</v>
          </cell>
        </row>
        <row r="1686">
          <cell r="A1686" t="str">
            <v>00106481</v>
          </cell>
          <cell r="B1686" t="str">
            <v>2000-067-00 PL ASOTIN CR CHANN</v>
          </cell>
        </row>
        <row r="1687">
          <cell r="A1687" t="str">
            <v>00106262</v>
          </cell>
          <cell r="B1687" t="str">
            <v>2000-067-00 PL ASOTIN CREEK RI</v>
          </cell>
        </row>
        <row r="1688">
          <cell r="A1688" t="str">
            <v>00037040</v>
          </cell>
          <cell r="B1688" t="str">
            <v>2000-071-00 PL ANALYZE SALMON</v>
          </cell>
        </row>
        <row r="1689">
          <cell r="A1689" t="str">
            <v>00092279</v>
          </cell>
          <cell r="B1689" t="str">
            <v>2000-072-00 HERITABILITY OF DI</v>
          </cell>
        </row>
        <row r="1690">
          <cell r="A1690" t="str">
            <v>00090689</v>
          </cell>
          <cell r="B1690" t="str">
            <v>2000-073-00 PL SUBBASIN ASSESS</v>
          </cell>
        </row>
        <row r="1691">
          <cell r="A1691" t="str">
            <v>00095252</v>
          </cell>
          <cell r="B1691" t="str">
            <v>2000-074-02 PL WDFW BASELINE</v>
          </cell>
        </row>
        <row r="1692">
          <cell r="A1692" t="str">
            <v>00090705</v>
          </cell>
          <cell r="B1692" t="str">
            <v>2000-076-00 PL TECHNICAL SUPPO</v>
          </cell>
        </row>
        <row r="1693">
          <cell r="A1693" t="str">
            <v>00075978</v>
          </cell>
          <cell r="B1693" t="str">
            <v>2000-079-00 IL OWYHEE DVIR RES</v>
          </cell>
        </row>
        <row r="1694">
          <cell r="A1694" t="str">
            <v>00074767</v>
          </cell>
          <cell r="B1694" t="str">
            <v>2000-079-00 PL ASSESS RESIDENT</v>
          </cell>
        </row>
        <row r="1695">
          <cell r="A1695" t="str">
            <v>00076915</v>
          </cell>
          <cell r="B1695" t="str">
            <v>2000-080-00 PL OCEAN TRACKING</v>
          </cell>
        </row>
        <row r="1696">
          <cell r="A1696" t="str">
            <v>00031995</v>
          </cell>
          <cell r="B1696" t="str">
            <v>2001-001-00 PL DEVELOPMENT OF</v>
          </cell>
        </row>
        <row r="1697">
          <cell r="A1697" t="str">
            <v>00036954</v>
          </cell>
          <cell r="B1697" t="str">
            <v>2001-002-00 PL ASOTIN WATERSHE</v>
          </cell>
        </row>
        <row r="1698">
          <cell r="A1698" t="str">
            <v>00094477</v>
          </cell>
          <cell r="B1698" t="str">
            <v>2001-003-00 PL ADULT PIT DETEC</v>
          </cell>
        </row>
        <row r="1699">
          <cell r="A1699" t="str">
            <v>00038764</v>
          </cell>
          <cell r="B1699" t="str">
            <v>2001-003-00 PL RAINWATER WILDL</v>
          </cell>
        </row>
        <row r="1700">
          <cell r="A1700" t="str">
            <v>00038920</v>
          </cell>
          <cell r="B1700" t="str">
            <v>2001-004-00 PL HOLLLIDAY CONSE</v>
          </cell>
        </row>
        <row r="1701">
          <cell r="A1701" t="str">
            <v>00040234</v>
          </cell>
          <cell r="B1701" t="str">
            <v>2001-005-00 PL GIS SUBBASIN</v>
          </cell>
        </row>
        <row r="1702">
          <cell r="A1702" t="str">
            <v>00105324</v>
          </cell>
          <cell r="B1702" t="str">
            <v>2001-006-00 PL MISC F&amp;W SPONSO</v>
          </cell>
        </row>
        <row r="1703">
          <cell r="A1703" t="str">
            <v>00107274</v>
          </cell>
          <cell r="B1703" t="str">
            <v>2001-006-00 PL MISC F&amp;W SPONSO</v>
          </cell>
        </row>
        <row r="1704">
          <cell r="A1704" t="str">
            <v>00089981</v>
          </cell>
          <cell r="B1704" t="str">
            <v>2001-006-00 SALMON 'WATCH PROG</v>
          </cell>
        </row>
        <row r="1705">
          <cell r="A1705" t="str">
            <v>00108691</v>
          </cell>
          <cell r="B1705" t="str">
            <v>2001-006-02 PL MISC F&amp;W SPONSO</v>
          </cell>
        </row>
        <row r="1706">
          <cell r="A1706" t="str">
            <v>00076224</v>
          </cell>
          <cell r="B1706" t="str">
            <v>2001-007-00 PL EVALUATE LIVE C</v>
          </cell>
        </row>
        <row r="1707">
          <cell r="A1707" t="str">
            <v>00081702</v>
          </cell>
          <cell r="B1707" t="str">
            <v>2001-007-00 PL EVALUATE LIVE C</v>
          </cell>
        </row>
        <row r="1708">
          <cell r="A1708" t="str">
            <v>00076842</v>
          </cell>
          <cell r="B1708" t="str">
            <v>2001-008-00 PL GENETIC SEX OF</v>
          </cell>
        </row>
        <row r="1709">
          <cell r="A1709" t="str">
            <v>00081967</v>
          </cell>
          <cell r="B1709" t="str">
            <v>2001-010-00 PL INNOVATIVE- JUV</v>
          </cell>
        </row>
        <row r="1710">
          <cell r="A1710" t="str">
            <v>00082155</v>
          </cell>
          <cell r="B1710" t="str">
            <v>2001-011-00 PL HABITAT DIVERSI</v>
          </cell>
        </row>
        <row r="1711">
          <cell r="A1711" t="str">
            <v>00083767</v>
          </cell>
          <cell r="B1711" t="str">
            <v>2001-012-00 PL  EVAL RESTORATI</v>
          </cell>
        </row>
        <row r="1712">
          <cell r="A1712" t="str">
            <v>00083040</v>
          </cell>
          <cell r="B1712" t="str">
            <v>2001-013-00 PL EVAL. NUTRIENTS</v>
          </cell>
        </row>
        <row r="1713">
          <cell r="A1713" t="str">
            <v>00082818</v>
          </cell>
          <cell r="B1713" t="str">
            <v>2001-014-00 PL WTR. &amp; AQU. HAB</v>
          </cell>
        </row>
        <row r="1714">
          <cell r="A1714" t="str">
            <v>00091987</v>
          </cell>
          <cell r="B1714" t="str">
            <v>2001-015-00 PL ECHO MEADOW ART</v>
          </cell>
        </row>
        <row r="1715">
          <cell r="A1715" t="str">
            <v>00078122</v>
          </cell>
          <cell r="B1715" t="str">
            <v>2001-017-00 PL IDAHO CONSERVAT</v>
          </cell>
        </row>
        <row r="1716">
          <cell r="A1716" t="str">
            <v>00081281</v>
          </cell>
          <cell r="B1716" t="str">
            <v>2001-018-00 PL PHILLIPS-GORDO</v>
          </cell>
        </row>
        <row r="1717">
          <cell r="A1717" t="str">
            <v>00081391</v>
          </cell>
          <cell r="B1717" t="str">
            <v>2001-019-00 PL LITTLE CATHERIN</v>
          </cell>
        </row>
        <row r="1718">
          <cell r="A1718" t="str">
            <v>00082559</v>
          </cell>
          <cell r="B1718" t="str">
            <v>2001-020-00 PL 15 MILE CRK RIP</v>
          </cell>
        </row>
        <row r="1719">
          <cell r="A1719" t="str">
            <v>00083857</v>
          </cell>
          <cell r="B1719" t="str">
            <v>2001-020-00 PL 15 MILE CRK RIP</v>
          </cell>
        </row>
        <row r="1720">
          <cell r="A1720" t="str">
            <v>00082560</v>
          </cell>
          <cell r="B1720" t="str">
            <v>2001-021-00 PL 15 MILE CRK RIP</v>
          </cell>
        </row>
        <row r="1721">
          <cell r="A1721" t="str">
            <v>00082562</v>
          </cell>
          <cell r="B1721" t="str">
            <v>2001-022-00 PL 15 MILE CRK OR</v>
          </cell>
        </row>
        <row r="1722">
          <cell r="A1722" t="str">
            <v>00083859</v>
          </cell>
          <cell r="B1722" t="str">
            <v>2001-022-00 PL 15 MILE CRK OR</v>
          </cell>
        </row>
        <row r="1723">
          <cell r="A1723" t="str">
            <v>00103076</v>
          </cell>
          <cell r="B1723" t="str">
            <v>2001-024-00 PL SALMON &amp; STEELH</v>
          </cell>
        </row>
        <row r="1724">
          <cell r="A1724" t="str">
            <v>00088495</v>
          </cell>
          <cell r="B1724" t="str">
            <v>2001-024-00 PL UPSTREAM EXER</v>
          </cell>
        </row>
        <row r="1725">
          <cell r="A1725" t="str">
            <v>00083625</v>
          </cell>
          <cell r="B1725" t="str">
            <v>2001-025-00 PL SALMONID PRODUC</v>
          </cell>
        </row>
        <row r="1726">
          <cell r="A1726" t="str">
            <v>00088180</v>
          </cell>
          <cell r="B1726" t="str">
            <v>2001-026-00 PL EVALUATE COASTA</v>
          </cell>
        </row>
        <row r="1727">
          <cell r="A1727" t="str">
            <v>00083860</v>
          </cell>
          <cell r="B1727" t="str">
            <v>2001-027-00 PL WEST POND TURT</v>
          </cell>
        </row>
        <row r="1728">
          <cell r="A1728" t="str">
            <v>00082561</v>
          </cell>
          <cell r="B1728" t="str">
            <v>2001-027-00 PL WEST POND TURTL</v>
          </cell>
        </row>
        <row r="1729">
          <cell r="A1729" t="str">
            <v>00083771</v>
          </cell>
          <cell r="B1729" t="str">
            <v>2001-028-00 PL EVAL BANKS LAKE</v>
          </cell>
        </row>
        <row r="1730">
          <cell r="A1730" t="str">
            <v>00082702</v>
          </cell>
          <cell r="B1730" t="str">
            <v>2001-029-00 PL FORD HATCHERY I</v>
          </cell>
        </row>
        <row r="1731">
          <cell r="A1731" t="str">
            <v>00090813</v>
          </cell>
          <cell r="B1731" t="str">
            <v>2001-030-00 PL RESTORE HABITAT</v>
          </cell>
        </row>
        <row r="1732">
          <cell r="A1732" t="str">
            <v>00082300</v>
          </cell>
          <cell r="B1732" t="str">
            <v>2001-031-00 PL INTERMOUNTAIN P</v>
          </cell>
        </row>
        <row r="1733">
          <cell r="A1733" t="str">
            <v>00104517</v>
          </cell>
          <cell r="B1733" t="str">
            <v>2001-033-00 OM PROTECT &amp; RESTO</v>
          </cell>
        </row>
        <row r="1734">
          <cell r="A1734" t="str">
            <v>00104567</v>
          </cell>
          <cell r="B1734" t="str">
            <v>2001-033-00 PL PROTECT &amp; RESTR</v>
          </cell>
        </row>
        <row r="1735">
          <cell r="A1735" t="str">
            <v>00089844</v>
          </cell>
          <cell r="B1735" t="str">
            <v>2001-034-00 PL FORAGE QUALITY</v>
          </cell>
        </row>
        <row r="1736">
          <cell r="A1736" t="str">
            <v>00093819</v>
          </cell>
          <cell r="B1736" t="str">
            <v>2001-035-00 PL BEAR VALLY SPAW</v>
          </cell>
        </row>
        <row r="1737">
          <cell r="A1737" t="str">
            <v>00089331</v>
          </cell>
          <cell r="B1737" t="str">
            <v>2001-036-00 PL AMES CREEK REST</v>
          </cell>
        </row>
        <row r="1738">
          <cell r="A1738" t="str">
            <v>00083481</v>
          </cell>
          <cell r="B1738" t="str">
            <v>2001-037-00 PL ARROWLEAF CONSE</v>
          </cell>
        </row>
        <row r="1739">
          <cell r="A1739" t="str">
            <v>00089654</v>
          </cell>
          <cell r="B1739" t="str">
            <v>2001-038-00 PL GOURLEY CREEK R</v>
          </cell>
        </row>
        <row r="1740">
          <cell r="A1740" t="str">
            <v>00106265</v>
          </cell>
          <cell r="B1740" t="str">
            <v>2001-039-00 PL PROTECT ESA FIS</v>
          </cell>
        </row>
        <row r="1741">
          <cell r="A1741" t="str">
            <v>00089935</v>
          </cell>
          <cell r="B1741" t="str">
            <v>2001-040-00 PL WAGNER RANCH</v>
          </cell>
        </row>
        <row r="1742">
          <cell r="A1742" t="str">
            <v>00090758</v>
          </cell>
          <cell r="B1742" t="str">
            <v>2001-041-00 PL FOREST RANCH</v>
          </cell>
        </row>
        <row r="1743">
          <cell r="A1743" t="str">
            <v>00101771</v>
          </cell>
          <cell r="B1743" t="str">
            <v>2001-043-00 PL ZUMWALT CAMP CK</v>
          </cell>
        </row>
        <row r="1744">
          <cell r="A1744" t="str">
            <v>00093821</v>
          </cell>
          <cell r="B1744" t="str">
            <v>2001-044-00 PL BAKER EASEMENT/</v>
          </cell>
        </row>
        <row r="1745">
          <cell r="A1745" t="str">
            <v>00084588</v>
          </cell>
          <cell r="B1745" t="str">
            <v>2001-045-00 PL ACTION PLAN PRO</v>
          </cell>
        </row>
        <row r="1746">
          <cell r="A1746" t="str">
            <v>00083921</v>
          </cell>
          <cell r="B1746" t="str">
            <v>2001-046-00 PL CENTER FISH SCI</v>
          </cell>
        </row>
        <row r="1747">
          <cell r="A1747" t="str">
            <v>00084504</v>
          </cell>
          <cell r="B1747" t="str">
            <v>2001-047-00 PL REINTRO SUCCESS</v>
          </cell>
        </row>
        <row r="1748">
          <cell r="A1748" t="str">
            <v>00084377</v>
          </cell>
          <cell r="B1748" t="str">
            <v>2001-048-00 PL EDT</v>
          </cell>
        </row>
        <row r="1749">
          <cell r="A1749" t="str">
            <v>00084693</v>
          </cell>
          <cell r="B1749" t="str">
            <v>2001-049-00 PL SAFETY NET COOR</v>
          </cell>
        </row>
        <row r="1750">
          <cell r="A1750" t="str">
            <v>00093286</v>
          </cell>
          <cell r="B1750" t="str">
            <v>2001-051-00 PL LITTLE MORGON</v>
          </cell>
        </row>
        <row r="1751">
          <cell r="A1751" t="str">
            <v>00093292</v>
          </cell>
          <cell r="B1751" t="str">
            <v>2001-052-00 PL HAWLEY</v>
          </cell>
        </row>
        <row r="1752">
          <cell r="A1752" t="str">
            <v>00090384</v>
          </cell>
          <cell r="B1752" t="str">
            <v>2001-053-00 PL REINTRO OF COLU</v>
          </cell>
        </row>
        <row r="1753">
          <cell r="A1753" t="str">
            <v>00087675</v>
          </cell>
          <cell r="B1753" t="str">
            <v>2001-054-00 PL SUPPL FLOWS BUC</v>
          </cell>
        </row>
        <row r="1754">
          <cell r="A1754" t="str">
            <v>00088243</v>
          </cell>
          <cell r="B1754" t="str">
            <v>2001-055-00 PL SALMON RESPONSE</v>
          </cell>
        </row>
        <row r="1755">
          <cell r="A1755" t="str">
            <v>00093253</v>
          </cell>
          <cell r="B1755" t="str">
            <v>2001-056-00 PL TROUT CREEK STR</v>
          </cell>
        </row>
        <row r="1756">
          <cell r="A1756" t="str">
            <v>00092833</v>
          </cell>
          <cell r="B1756" t="str">
            <v>2001-058-00 PL REMOVAL OF GHOS</v>
          </cell>
        </row>
        <row r="1757">
          <cell r="A1757" t="str">
            <v>00091298</v>
          </cell>
          <cell r="B1757" t="str">
            <v>2001-059-00 PL SP&amp;SUMMER CHIN</v>
          </cell>
        </row>
        <row r="1758">
          <cell r="A1758" t="str">
            <v>00091718</v>
          </cell>
          <cell r="B1758" t="str">
            <v>2001-060-00 PL ADULT OUTPLANT</v>
          </cell>
        </row>
        <row r="1759">
          <cell r="A1759" t="str">
            <v>00097333</v>
          </cell>
          <cell r="B1759" t="str">
            <v>2001-061-00 PL TOUCHET R FLOW</v>
          </cell>
        </row>
        <row r="1760">
          <cell r="A1760" t="str">
            <v>00101770</v>
          </cell>
          <cell r="B1760" t="str">
            <v>2001-062-00 PL LOSTINE RIVER</v>
          </cell>
        </row>
        <row r="1761">
          <cell r="A1761" t="str">
            <v>00094635</v>
          </cell>
          <cell r="B1761" t="str">
            <v>2001-063-00 PL METHOW RIVER BA</v>
          </cell>
        </row>
        <row r="1762">
          <cell r="A1762" t="str">
            <v>00104641</v>
          </cell>
          <cell r="B1762" t="str">
            <v>2001-064-00 PL SIMCOE CREEK ST</v>
          </cell>
        </row>
        <row r="1763">
          <cell r="A1763" t="str">
            <v>00102414</v>
          </cell>
          <cell r="B1763" t="str">
            <v>2001-065-00 CI HANCOCK SP PASS</v>
          </cell>
        </row>
        <row r="1764">
          <cell r="A1764" t="str">
            <v>00106002</v>
          </cell>
          <cell r="B1764" t="str">
            <v>2001-065-00 PL HANCOCK SPRING</v>
          </cell>
        </row>
        <row r="1765">
          <cell r="A1765" t="str">
            <v>00090233</v>
          </cell>
          <cell r="B1765" t="str">
            <v>2001-066-00 PL LAKE ROOSEVELT</v>
          </cell>
        </row>
        <row r="1766">
          <cell r="A1766" t="str">
            <v>00093824</v>
          </cell>
          <cell r="B1766" t="str">
            <v>2001-067-00 CL LEMHI/SALMON PA</v>
          </cell>
        </row>
        <row r="1767">
          <cell r="A1767" t="str">
            <v>00093827</v>
          </cell>
          <cell r="B1767" t="str">
            <v>2001-068-00 PL LEMHI RIVER STR</v>
          </cell>
        </row>
        <row r="1768">
          <cell r="A1768" t="str">
            <v>00092750</v>
          </cell>
          <cell r="B1768" t="str">
            <v>2001-069-00 PL JOHN DAY STREA</v>
          </cell>
        </row>
        <row r="1769">
          <cell r="A1769" t="str">
            <v>00093750</v>
          </cell>
          <cell r="B1769" t="str">
            <v>2001-070-00 PL EDT MODEL EVAL</v>
          </cell>
        </row>
        <row r="1770">
          <cell r="A1770" t="str">
            <v>00107102</v>
          </cell>
          <cell r="B1770" t="str">
            <v>2001-071-00 PL WAPATOX WATER P</v>
          </cell>
        </row>
        <row r="1771">
          <cell r="A1771" t="str">
            <v>00090426</v>
          </cell>
          <cell r="B1771" t="str">
            <v>2001-074-00 PL NPPC REGIONAL</v>
          </cell>
        </row>
        <row r="1772">
          <cell r="A1772" t="str">
            <v>00092278</v>
          </cell>
          <cell r="B1772" t="str">
            <v>2001-075-00 PL WALLA WALLA BAS</v>
          </cell>
        </row>
        <row r="1773">
          <cell r="A1773" t="str">
            <v>00097324</v>
          </cell>
          <cell r="B1773" t="str">
            <v>2001-076-00 PL ACQUIRE TUCANNO</v>
          </cell>
        </row>
        <row r="1774">
          <cell r="A1774" t="str">
            <v>00095101</v>
          </cell>
          <cell r="B1774" t="str">
            <v>2001-078-00 CL EDT USFS VALIDA</v>
          </cell>
        </row>
        <row r="1775">
          <cell r="A1775" t="str">
            <v>00100530</v>
          </cell>
          <cell r="B1775" t="str">
            <v>2001-079-00  PL WA DOE WATER</v>
          </cell>
        </row>
        <row r="1776">
          <cell r="A1776" t="str">
            <v>00088856</v>
          </cell>
          <cell r="B1776" t="str">
            <v>200103200 HANGMAN CREEK FISHER</v>
          </cell>
        </row>
        <row r="1777">
          <cell r="A1777" t="str">
            <v>00088854</v>
          </cell>
          <cell r="B1777" t="str">
            <v>200103300  HANGMAN WATERSHED H</v>
          </cell>
        </row>
        <row r="1778">
          <cell r="A1778" t="str">
            <v>00088858</v>
          </cell>
          <cell r="B1778" t="str">
            <v>200103400 FORAGE QUALITY AND M</v>
          </cell>
        </row>
        <row r="1779">
          <cell r="A1779" t="str">
            <v>00110274</v>
          </cell>
          <cell r="B1779" t="str">
            <v>20012-057-00 PL WESTLAND-RAMOS</v>
          </cell>
        </row>
        <row r="1780">
          <cell r="A1780" t="str">
            <v>00096634</v>
          </cell>
          <cell r="B1780" t="str">
            <v>2002-001-00 PL CCT ELLISFORD</v>
          </cell>
        </row>
        <row r="1781">
          <cell r="A1781" t="str">
            <v>00103073</v>
          </cell>
          <cell r="B1781" t="str">
            <v>2002-002-00 PL FEAS. OF ENHAN</v>
          </cell>
        </row>
        <row r="1782">
          <cell r="A1782" t="str">
            <v>00100566</v>
          </cell>
          <cell r="B1782" t="str">
            <v>2002-004-00 PL SAFETY-NET ARTI</v>
          </cell>
        </row>
        <row r="1783">
          <cell r="A1783" t="str">
            <v>00101882</v>
          </cell>
          <cell r="B1783" t="str">
            <v>2002-004-01 PL SAFETY-NET ARTI</v>
          </cell>
        </row>
        <row r="1784">
          <cell r="A1784" t="str">
            <v>00105721</v>
          </cell>
          <cell r="B1784" t="str">
            <v>2002-004-02 PL SAFETY-NET ARTI</v>
          </cell>
        </row>
        <row r="1785">
          <cell r="A1785" t="str">
            <v>00101646</v>
          </cell>
          <cell r="B1785" t="str">
            <v>2002-004-04 PL SAFETY-NET ARTI</v>
          </cell>
        </row>
        <row r="1786">
          <cell r="A1786" t="str">
            <v>00100610</v>
          </cell>
          <cell r="B1786" t="str">
            <v>2002-005-00 PL FISHER FISHERIE</v>
          </cell>
        </row>
        <row r="1787">
          <cell r="A1787" t="str">
            <v>00106940</v>
          </cell>
          <cell r="B1787" t="str">
            <v>2002-006-00 PL BULL TROUT MOVE</v>
          </cell>
        </row>
        <row r="1788">
          <cell r="A1788" t="str">
            <v>00101769</v>
          </cell>
          <cell r="B1788" t="str">
            <v>2002-007-00 LOSTINE WATER RIGH</v>
          </cell>
        </row>
        <row r="1789">
          <cell r="A1789" t="str">
            <v>00103418</v>
          </cell>
          <cell r="B1789" t="str">
            <v>2002-007-00 PL RESTORE BT HAB</v>
          </cell>
        </row>
        <row r="1790">
          <cell r="A1790" t="str">
            <v>00103062</v>
          </cell>
          <cell r="B1790" t="str">
            <v>2002-008-00 PL RECONNECT FLDP</v>
          </cell>
        </row>
        <row r="1791">
          <cell r="A1791" t="str">
            <v>00106394</v>
          </cell>
          <cell r="B1791" t="str">
            <v>2002-008-00 PL RECONNECT FLDPL</v>
          </cell>
        </row>
        <row r="1792">
          <cell r="A1792" t="str">
            <v>00106480</v>
          </cell>
          <cell r="B1792" t="str">
            <v>2002-008-00 PL RECONNECT FLDPL</v>
          </cell>
        </row>
        <row r="1793">
          <cell r="A1793" t="str">
            <v>00103063</v>
          </cell>
          <cell r="B1793" t="str">
            <v>2002-009-00 OM LAKE PO PREDATO</v>
          </cell>
        </row>
        <row r="1794">
          <cell r="A1794" t="str">
            <v>00103064</v>
          </cell>
          <cell r="B1794" t="str">
            <v>2002-010-00 PL ACQUIRE AND CO</v>
          </cell>
        </row>
        <row r="1795">
          <cell r="A1795" t="str">
            <v>00103068</v>
          </cell>
          <cell r="B1795" t="str">
            <v>2002-011-00 PL OPER. LOSS</v>
          </cell>
        </row>
        <row r="1796">
          <cell r="A1796" t="str">
            <v>00101968</v>
          </cell>
          <cell r="B1796" t="str">
            <v>2002-012-00 PL LOWER COLUMBIA</v>
          </cell>
        </row>
        <row r="1797">
          <cell r="A1797" t="str">
            <v>00101780</v>
          </cell>
          <cell r="B1797" t="str">
            <v>2002-013-00 PL ANN SQUIER</v>
          </cell>
        </row>
        <row r="1798">
          <cell r="A1798" t="str">
            <v>00101778</v>
          </cell>
          <cell r="B1798" t="str">
            <v>2002-013-00 PL DAR CRAMMOND</v>
          </cell>
        </row>
        <row r="1799">
          <cell r="A1799" t="str">
            <v>00101776</v>
          </cell>
          <cell r="B1799" t="str">
            <v>2002-013-00 PL DON CHAPMAN</v>
          </cell>
        </row>
        <row r="1800">
          <cell r="A1800" t="str">
            <v>00103066</v>
          </cell>
          <cell r="B1800" t="str">
            <v>2002-014-00 PL SUNNYSIDE WL MI</v>
          </cell>
        </row>
        <row r="1801">
          <cell r="A1801" t="str">
            <v>00106552</v>
          </cell>
          <cell r="B1801" t="str">
            <v>2002-015-00 PL WATERSHED COUN</v>
          </cell>
        </row>
        <row r="1802">
          <cell r="A1802" t="str">
            <v>00104501</v>
          </cell>
          <cell r="B1802" t="str">
            <v>2002-015-00 PL WATERSHED COUNC</v>
          </cell>
        </row>
        <row r="1803">
          <cell r="A1803" t="str">
            <v>00104102</v>
          </cell>
          <cell r="B1803" t="str">
            <v>2002-016-00 PL LAMPREY ABUNDAN</v>
          </cell>
        </row>
        <row r="1804">
          <cell r="A1804" t="str">
            <v>00109046</v>
          </cell>
          <cell r="B1804" t="str">
            <v>2002-017-00 PL REGIONAL STREAM</v>
          </cell>
        </row>
        <row r="1805">
          <cell r="A1805" t="str">
            <v>00104519</v>
          </cell>
          <cell r="B1805" t="str">
            <v>2002-018-00 PL TAPTEAL BEND RI</v>
          </cell>
        </row>
        <row r="1806">
          <cell r="A1806" t="str">
            <v>00104448</v>
          </cell>
          <cell r="B1806" t="str">
            <v>2002-019-00 PL WACO RIPARIAN B</v>
          </cell>
        </row>
        <row r="1807">
          <cell r="A1807" t="str">
            <v>00106008</v>
          </cell>
          <cell r="B1807" t="str">
            <v>2002-020-00 PL HUNTSVILLE MILL</v>
          </cell>
        </row>
        <row r="1808">
          <cell r="A1808" t="str">
            <v>00105330</v>
          </cell>
          <cell r="B1808" t="str">
            <v>2002-021-00 PL REDUCE WATER TE</v>
          </cell>
        </row>
        <row r="1809">
          <cell r="A1809" t="str">
            <v>00114555</v>
          </cell>
          <cell r="B1809" t="str">
            <v>2002-022-00 PL BIG CREEK PASSA</v>
          </cell>
        </row>
        <row r="1810">
          <cell r="A1810" t="str">
            <v>00106314</v>
          </cell>
          <cell r="B1810" t="str">
            <v>2002-025-00 PL YAKIMA TRIBUTAR</v>
          </cell>
        </row>
        <row r="1811">
          <cell r="A1811" t="str">
            <v>00115719</v>
          </cell>
          <cell r="B1811" t="str">
            <v>2002-025-01 PL YAKIMA TRIBUTAR</v>
          </cell>
        </row>
        <row r="1812">
          <cell r="A1812" t="str">
            <v>00104450</v>
          </cell>
          <cell r="B1812" t="str">
            <v>2002-026-00 PL MORROW COUNTY R</v>
          </cell>
        </row>
        <row r="1813">
          <cell r="A1813" t="str">
            <v>00105328</v>
          </cell>
          <cell r="B1813" t="str">
            <v>2002-027-00 PL LOWER SNAKE HYD</v>
          </cell>
        </row>
        <row r="1814">
          <cell r="A1814" t="str">
            <v>00104526</v>
          </cell>
          <cell r="B1814" t="str">
            <v>2002-029-00 PL FISH PASSAGE WD</v>
          </cell>
        </row>
        <row r="1815">
          <cell r="A1815" t="str">
            <v>00106007</v>
          </cell>
          <cell r="B1815" t="str">
            <v>2002-030-00 PL PROGENY MARKERS</v>
          </cell>
        </row>
        <row r="1816">
          <cell r="A1816" t="str">
            <v>00104103</v>
          </cell>
          <cell r="B1816" t="str">
            <v>2002-031-00 PL SPRING CHINOOK</v>
          </cell>
        </row>
        <row r="1817">
          <cell r="A1817" t="str">
            <v>00104100</v>
          </cell>
          <cell r="B1817" t="str">
            <v>2002-032-00 PL FALL CHINOOK PA</v>
          </cell>
        </row>
        <row r="1818">
          <cell r="A1818" t="str">
            <v>00110824</v>
          </cell>
          <cell r="B1818" t="str">
            <v>2002-033-00 PL JOHN DAY RECOVE</v>
          </cell>
        </row>
        <row r="1819">
          <cell r="A1819" t="str">
            <v>00104507</v>
          </cell>
          <cell r="B1819" t="str">
            <v>2002-034-00 PL WHEELER COUNTY</v>
          </cell>
        </row>
        <row r="1820">
          <cell r="A1820" t="str">
            <v>00104502</v>
          </cell>
          <cell r="B1820" t="str">
            <v>2002-035-00 PL GILLIAM COUNTY</v>
          </cell>
        </row>
        <row r="1821">
          <cell r="A1821" t="str">
            <v>00105423</v>
          </cell>
          <cell r="B1821" t="str">
            <v>2002-036-00 PL WW RIVER FLOW R</v>
          </cell>
        </row>
        <row r="1822">
          <cell r="A1822" t="str">
            <v>00104101</v>
          </cell>
          <cell r="B1822" t="str">
            <v>2002-037-00 PL FRESHWATER MUSS</v>
          </cell>
        </row>
        <row r="1823">
          <cell r="A1823" t="str">
            <v>00108440</v>
          </cell>
          <cell r="B1823" t="str">
            <v>2002-038-00 PL HABITAT ACQUISI</v>
          </cell>
        </row>
        <row r="1824">
          <cell r="A1824" t="str">
            <v>00105687</v>
          </cell>
          <cell r="B1824" t="str">
            <v>2002-039-00 PL SMITH CREEK RES</v>
          </cell>
        </row>
        <row r="1825">
          <cell r="A1825" t="str">
            <v>00105723</v>
          </cell>
          <cell r="B1825" t="str">
            <v>2002-04-03 PL SAFETY-NET ARTIF</v>
          </cell>
        </row>
        <row r="1826">
          <cell r="A1826" t="str">
            <v>00109306</v>
          </cell>
          <cell r="B1826" t="str">
            <v>2002-040-00 PL SQUAW CREEK CUL</v>
          </cell>
        </row>
        <row r="1827">
          <cell r="A1827" t="str">
            <v>00104528</v>
          </cell>
          <cell r="B1827" t="str">
            <v>2002-041-00 PL COLUMBIA CASCA</v>
          </cell>
        </row>
        <row r="1828">
          <cell r="A1828" t="str">
            <v>00104435</v>
          </cell>
          <cell r="B1828" t="str">
            <v>2002-043-00 ME GENETIC INVENTO</v>
          </cell>
        </row>
        <row r="1829">
          <cell r="A1829" t="str">
            <v>00104440</v>
          </cell>
          <cell r="B1829" t="str">
            <v>2002-044-00 PL FISHER PURCHASE</v>
          </cell>
        </row>
        <row r="1830">
          <cell r="A1830" t="str">
            <v>00105696</v>
          </cell>
          <cell r="B1830" t="str">
            <v>2002-046-00 PL FISH ALIGNMENT</v>
          </cell>
        </row>
        <row r="1831">
          <cell r="A1831" t="str">
            <v>00111870</v>
          </cell>
          <cell r="B1831" t="str">
            <v>2002-046-00 PL FISH ALIGNMENT</v>
          </cell>
        </row>
        <row r="1832">
          <cell r="A1832" t="str">
            <v>00106006</v>
          </cell>
          <cell r="B1832" t="str">
            <v>2002-047-00 ART PROD REVIEW</v>
          </cell>
        </row>
        <row r="1833">
          <cell r="A1833" t="str">
            <v>00105355</v>
          </cell>
          <cell r="B1833" t="str">
            <v>2002-048-00 PL IMPLEMENT BIOP</v>
          </cell>
        </row>
        <row r="1834">
          <cell r="A1834" t="str">
            <v>00109308</v>
          </cell>
          <cell r="B1834" t="str">
            <v>2002-049-00 PL CHINOOK SALMON</v>
          </cell>
        </row>
        <row r="1835">
          <cell r="A1835" t="str">
            <v>00117709</v>
          </cell>
          <cell r="B1835" t="str">
            <v>2002-050-00 PL ASOTIN COUNTY B</v>
          </cell>
        </row>
        <row r="1836">
          <cell r="A1836" t="str">
            <v>00107723</v>
          </cell>
          <cell r="B1836" t="str">
            <v>2002-051-00 PL SUBBASIN PLANNI</v>
          </cell>
        </row>
        <row r="1837">
          <cell r="A1837" t="str">
            <v>00118694</v>
          </cell>
          <cell r="B1837" t="str">
            <v>2002-051-00 PL SUBBASIN PLANNI</v>
          </cell>
        </row>
        <row r="1838">
          <cell r="A1838" t="str">
            <v>00118716</v>
          </cell>
          <cell r="B1838" t="str">
            <v>2002-051-00 PL SUBBASIN PLANNI</v>
          </cell>
        </row>
        <row r="1839">
          <cell r="A1839" t="str">
            <v>00118688</v>
          </cell>
          <cell r="B1839" t="str">
            <v>2002-051-04  PL SUBBASIN PLANN</v>
          </cell>
        </row>
        <row r="1840">
          <cell r="A1840" t="str">
            <v>00108110</v>
          </cell>
          <cell r="B1840" t="str">
            <v>2002-052-00 PL NACHES RIVER WA</v>
          </cell>
        </row>
        <row r="1841">
          <cell r="A1841" t="str">
            <v>00110343</v>
          </cell>
          <cell r="B1841" t="str">
            <v>2002-054-00 PL PROTECT AND RES</v>
          </cell>
        </row>
        <row r="1842">
          <cell r="A1842" t="str">
            <v>00117422</v>
          </cell>
          <cell r="B1842" t="str">
            <v>2002-055-00 OREGON PLAN FISH S</v>
          </cell>
        </row>
        <row r="1843">
          <cell r="A1843" t="str">
            <v>00114056</v>
          </cell>
          <cell r="B1843" t="str">
            <v>2002-058-00 PL SCARROW EASEMEN</v>
          </cell>
        </row>
        <row r="1844">
          <cell r="A1844" t="str">
            <v>00111809</v>
          </cell>
          <cell r="B1844" t="str">
            <v>2002-059-00 PL YANKEE FORK SAL</v>
          </cell>
        </row>
        <row r="1845">
          <cell r="A1845" t="str">
            <v>00114046</v>
          </cell>
          <cell r="B1845" t="str">
            <v>2002-061-00 PL POTLACH RIVER W</v>
          </cell>
        </row>
        <row r="1846">
          <cell r="A1846" t="str">
            <v>00115544</v>
          </cell>
          <cell r="B1846" t="str">
            <v>2002-061-00 PL POTLACH RIVER W</v>
          </cell>
        </row>
        <row r="1847">
          <cell r="A1847" t="str">
            <v>00111799</v>
          </cell>
          <cell r="B1847" t="str">
            <v>2002-063-00 PL PAHSIMEROI HOLI</v>
          </cell>
        </row>
        <row r="1848">
          <cell r="A1848" t="str">
            <v>00111807</v>
          </cell>
          <cell r="B1848" t="str">
            <v>2002-064-00 PL LEMHI HOLISTIC</v>
          </cell>
        </row>
        <row r="1849">
          <cell r="A1849" t="str">
            <v>00111801</v>
          </cell>
          <cell r="B1849" t="str">
            <v>2002-065-00  PL EAST FORK HOLI</v>
          </cell>
        </row>
        <row r="1850">
          <cell r="A1850" t="str">
            <v>00111804</v>
          </cell>
          <cell r="B1850" t="str">
            <v>2002-066-00 PL MIDDLE SALMON P</v>
          </cell>
        </row>
        <row r="1851">
          <cell r="A1851" t="str">
            <v>00111805</v>
          </cell>
          <cell r="B1851" t="str">
            <v>2002-067-00 PL UPPER SALMON HO</v>
          </cell>
        </row>
        <row r="1852">
          <cell r="A1852" t="str">
            <v>00114049</v>
          </cell>
          <cell r="B1852" t="str">
            <v>2002-069-00 PL PROTECT &amp; RESTO</v>
          </cell>
        </row>
        <row r="1853">
          <cell r="A1853" t="str">
            <v>00114052</v>
          </cell>
          <cell r="B1853" t="str">
            <v>2002-070-00 PL LAPWAI CREEK AN</v>
          </cell>
        </row>
        <row r="1854">
          <cell r="A1854" t="str">
            <v>00110797</v>
          </cell>
          <cell r="B1854" t="str">
            <v>2002-071-00 PL DEVELOPMENT OF</v>
          </cell>
        </row>
        <row r="1855">
          <cell r="A1855" t="str">
            <v>00114053</v>
          </cell>
          <cell r="B1855" t="str">
            <v>2002-072-00 PL RED RIVER WATER</v>
          </cell>
        </row>
        <row r="1856">
          <cell r="A1856" t="str">
            <v>00114055</v>
          </cell>
          <cell r="B1856" t="str">
            <v>2002-074-00 PL CROOKED FORK CR</v>
          </cell>
        </row>
        <row r="1857">
          <cell r="A1857" t="str">
            <v>00114048</v>
          </cell>
          <cell r="B1857" t="str">
            <v>2002-076-00 PROTECT &amp; RESTORE</v>
          </cell>
        </row>
        <row r="1858">
          <cell r="A1858" t="str">
            <v>00114012</v>
          </cell>
          <cell r="B1858" t="str">
            <v>2002-077-00 PL ESTUARY/OCEAN R</v>
          </cell>
        </row>
        <row r="1859">
          <cell r="A1859" t="str">
            <v>00114192</v>
          </cell>
          <cell r="B1859" t="str">
            <v>2002-078-00 - SNAKE RIVER HYPO</v>
          </cell>
        </row>
        <row r="1860">
          <cell r="A1860" t="str">
            <v>00108753</v>
          </cell>
          <cell r="B1860" t="str">
            <v>200201300:PL:Water Entity 151</v>
          </cell>
        </row>
        <row r="1861">
          <cell r="A1861" t="str">
            <v>00118648</v>
          </cell>
          <cell r="B1861" t="str">
            <v>200205100 SUBBASIN PLANNING</v>
          </cell>
        </row>
        <row r="1862">
          <cell r="A1862" t="str">
            <v>00118590</v>
          </cell>
          <cell r="B1862" t="str">
            <v>2002051032 SUBBASIN PLANNING -</v>
          </cell>
        </row>
        <row r="1863">
          <cell r="A1863" t="str">
            <v>00002930</v>
          </cell>
          <cell r="B1863" t="str">
            <v>EXCESS DRAW HUNGRY HORSE &amp; RES</v>
          </cell>
        </row>
        <row r="1864">
          <cell r="A1864" t="str">
            <v>00002931</v>
          </cell>
          <cell r="B1864" t="str">
            <v>EXCESS DRAW HUNGRY HORSE RES C</v>
          </cell>
        </row>
        <row r="1865">
          <cell r="A1865" t="str">
            <v>00002255</v>
          </cell>
          <cell r="B1865" t="str">
            <v>EXPRMNTL STURG HTCH&amp;KOOTENAI W</v>
          </cell>
        </row>
        <row r="1866">
          <cell r="A1866" t="str">
            <v>00002728</v>
          </cell>
          <cell r="B1866" t="str">
            <v>FLATHEAD R INSTREAM</v>
          </cell>
        </row>
        <row r="1867">
          <cell r="A1867" t="str">
            <v>00003062</v>
          </cell>
          <cell r="B1867" t="str">
            <v>FLATHEAD RIVER NATIVE SPECIES</v>
          </cell>
        </row>
        <row r="1868">
          <cell r="A1868" t="str">
            <v>00002743</v>
          </cell>
          <cell r="B1868" t="str">
            <v>GRANDE RONDE SUPP</v>
          </cell>
        </row>
        <row r="1869">
          <cell r="A1869" t="str">
            <v>00002308</v>
          </cell>
          <cell r="B1869" t="str">
            <v>HUNGRY HORSE MIT FLATHEAD LAKE</v>
          </cell>
        </row>
        <row r="1870">
          <cell r="A1870" t="str">
            <v>00002309</v>
          </cell>
          <cell r="B1870" t="str">
            <v>HUNGRY HORSE MIT/HABITA IMPROV</v>
          </cell>
        </row>
        <row r="1871">
          <cell r="A1871" t="str">
            <v>00007868</v>
          </cell>
          <cell r="B1871" t="str">
            <v>HYDROACOUSTIC &amp; SONIC TAG TRAC</v>
          </cell>
        </row>
        <row r="1872">
          <cell r="A1872" t="str">
            <v>00002457</v>
          </cell>
          <cell r="B1872" t="str">
            <v>JUV SCREENS,SMOLT TRAPS AT WAL</v>
          </cell>
        </row>
        <row r="1873">
          <cell r="A1873" t="str">
            <v>00002256</v>
          </cell>
          <cell r="B1873" t="str">
            <v>KOOTENAI RV FISHERIES INVESTIG</v>
          </cell>
        </row>
        <row r="1874">
          <cell r="A1874" t="str">
            <v>00002408</v>
          </cell>
          <cell r="B1874" t="str">
            <v>KOOTENAI RV RES FISH ASSESSMNT</v>
          </cell>
        </row>
        <row r="1875">
          <cell r="A1875" t="str">
            <v>00002422</v>
          </cell>
          <cell r="B1875" t="str">
            <v>LIBBY RESERVOIR MITIGATION PLA</v>
          </cell>
        </row>
        <row r="1876">
          <cell r="A1876" t="str">
            <v>00020090</v>
          </cell>
          <cell r="B1876" t="str">
            <v>LOSTINE RIVER PASSAGE</v>
          </cell>
        </row>
        <row r="1877">
          <cell r="A1877" t="str">
            <v>00003061</v>
          </cell>
          <cell r="B1877" t="str">
            <v>MITIGATION EXCESSIVE DRAWDOWNS</v>
          </cell>
        </row>
        <row r="1878">
          <cell r="A1878" t="str">
            <v>00002544</v>
          </cell>
          <cell r="B1878" t="str">
            <v>MONTANA FOCUS WATERSHED COORDN</v>
          </cell>
        </row>
        <row r="1879">
          <cell r="A1879" t="str">
            <v>00002545</v>
          </cell>
          <cell r="B1879" t="str">
            <v>MONTANA FOCUS WATERSHED COORDN</v>
          </cell>
        </row>
        <row r="1880">
          <cell r="A1880" t="str">
            <v>00002218</v>
          </cell>
          <cell r="B1880" t="str">
            <v>NEZ PERCE TRIBAL HATCHERY -C</v>
          </cell>
        </row>
        <row r="1881">
          <cell r="A1881" t="str">
            <v>00002235</v>
          </cell>
          <cell r="B1881" t="str">
            <v>PASSAGE IMPROVEMENT EVALUATION</v>
          </cell>
        </row>
        <row r="1882">
          <cell r="A1882" t="str">
            <v>00002857</v>
          </cell>
          <cell r="B1882" t="str">
            <v>PRE DESIGN-JOHNSON CR ART PROP</v>
          </cell>
        </row>
        <row r="1883">
          <cell r="A1883" t="str">
            <v>00002855</v>
          </cell>
          <cell r="B1883" t="str">
            <v>SITE INVESTIGATION ALLOTMENT</v>
          </cell>
        </row>
        <row r="1884">
          <cell r="A1884" t="str">
            <v>00002266</v>
          </cell>
          <cell r="B1884" t="str">
            <v>STEELHEAD &amp; FALL CHINK PRODUCT</v>
          </cell>
        </row>
        <row r="1885">
          <cell r="A1885" t="str">
            <v>00106551</v>
          </cell>
          <cell r="B1885" t="str">
            <v>TEST WORKORDER</v>
          </cell>
        </row>
        <row r="1886">
          <cell r="A1886" t="str">
            <v>00110201</v>
          </cell>
          <cell r="B1886" t="str">
            <v>TRT TASKS</v>
          </cell>
        </row>
        <row r="1887">
          <cell r="A1887" t="str">
            <v>00002965</v>
          </cell>
          <cell r="B1887" t="str">
            <v>WHITE STURGEON SUPP RESEARCH</v>
          </cell>
        </row>
      </sheetData>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4.04"/>
      <sheetName val="FR.Rev"/>
      <sheetName val="18230042"/>
      <sheetName val="SAP Download"/>
      <sheetName val="SAP.Revenue"/>
      <sheetName val="BS"/>
      <sheetName val="BS (2)"/>
      <sheetName val="Muni Taxes"/>
      <sheetName val="Summary"/>
      <sheetName val="SAP LOW INCOME"/>
      <sheetName val="LowInc BILLED"/>
      <sheetName val="2006"/>
      <sheetName val="2004GRC"/>
      <sheetName val="Sheet1"/>
    </sheetNames>
    <sheetDataSet>
      <sheetData sheetId="0"/>
      <sheetData sheetId="1" refreshError="1">
        <row r="6">
          <cell r="A6" t="str">
            <v xml:space="preserve">                                                                                        FOR THE TWELVE MONTHS ENDING SEPTEMBER 30, 2006</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Scenario Summary"/>
      <sheetName val="Monthly Cost Summary"/>
      <sheetName val="Exclude MF Scenario=====&gt;"/>
      <sheetName val="Aurora &amp; Non Aurora WHE"/>
      <sheetName val="AURORA Total WHE"/>
      <sheetName val="Pivot Costs WHE"/>
      <sheetName val="Pivot Energy WHE"/>
      <sheetName val="Exclude WHE Scenario=====&gt;"/>
      <sheetName val="Aurora &amp; Non Aurora MF"/>
      <sheetName val="AURORA Total MF"/>
      <sheetName val="Pivot Costs MF"/>
      <sheetName val="Pivot Energy MF"/>
      <sheetName val="Map Table"/>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sheetData sheetId="11" refreshError="1"/>
      <sheetData sheetId="12" refreshError="1"/>
      <sheetData sheetId="13" refreshError="1">
        <row r="4">
          <cell r="B4" t="str">
            <v>Baker Replacement 1997-2025</v>
          </cell>
          <cell r="C4" t="str">
            <v>Baker Replacement</v>
          </cell>
        </row>
        <row r="5">
          <cell r="B5" t="str">
            <v>BC Hydro Point Roberts 2004-2007</v>
          </cell>
          <cell r="C5" t="str">
            <v>BC Hydro Point Roberts</v>
          </cell>
        </row>
        <row r="6">
          <cell r="B6" t="str">
            <v>BC Hydro Point Roberts 2007-2025</v>
          </cell>
          <cell r="C6" t="str">
            <v>BC Hydro Point Roberts</v>
          </cell>
        </row>
        <row r="7">
          <cell r="B7" t="str">
            <v>BPA Snohomish Conservation  2004-2010</v>
          </cell>
          <cell r="C7" t="str">
            <v>BPA Snohomish Conservation</v>
          </cell>
        </row>
        <row r="8">
          <cell r="B8" t="str">
            <v>Canadian EA 2004-2025</v>
          </cell>
          <cell r="C8" t="str">
            <v>Canadian EA</v>
          </cell>
        </row>
        <row r="9">
          <cell r="B9" t="str">
            <v>Colstrip 1</v>
          </cell>
          <cell r="C9" t="str">
            <v>Colstrip 1&amp;2</v>
          </cell>
        </row>
        <row r="10">
          <cell r="B10" t="str">
            <v>Colstrip 2</v>
          </cell>
          <cell r="C10" t="str">
            <v>Colstrip 1&amp;2</v>
          </cell>
        </row>
        <row r="11">
          <cell r="B11" t="str">
            <v>Colstrip 3</v>
          </cell>
          <cell r="C11" t="str">
            <v>Colstrip 3&amp;4</v>
          </cell>
        </row>
        <row r="12">
          <cell r="B12" t="str">
            <v>Colstrip 4</v>
          </cell>
          <cell r="C12" t="str">
            <v>Colstrip 3&amp;4</v>
          </cell>
        </row>
        <row r="13">
          <cell r="B13" t="str">
            <v xml:space="preserve">Electron </v>
          </cell>
          <cell r="C13" t="str">
            <v>Puget's Hydro</v>
          </cell>
        </row>
        <row r="14">
          <cell r="B14" t="str">
            <v>Encogen 1</v>
          </cell>
          <cell r="C14" t="str">
            <v>Encogen</v>
          </cell>
        </row>
        <row r="15">
          <cell r="B15" t="str">
            <v>Frederickson 1</v>
          </cell>
          <cell r="C15" t="str">
            <v>Frederickson 1&amp;2</v>
          </cell>
        </row>
        <row r="16">
          <cell r="B16" t="str">
            <v>Frederickson 2</v>
          </cell>
          <cell r="C16" t="str">
            <v>Frederickson 1&amp;2</v>
          </cell>
        </row>
        <row r="17">
          <cell r="B17" t="str">
            <v>Frederickson Primary</v>
          </cell>
          <cell r="C17" t="str">
            <v>Fred 1</v>
          </cell>
        </row>
        <row r="18">
          <cell r="B18" t="str">
            <v>Frederickson Duct Firing</v>
          </cell>
          <cell r="C18" t="str">
            <v>Fred 1</v>
          </cell>
        </row>
        <row r="19">
          <cell r="B19" t="str">
            <v>Fredonia 1</v>
          </cell>
          <cell r="C19" t="str">
            <v>Fredonia 1&amp;2</v>
          </cell>
        </row>
        <row r="20">
          <cell r="B20" t="str">
            <v>Fredonia 2</v>
          </cell>
          <cell r="C20" t="str">
            <v>Fredonia 1&amp;2</v>
          </cell>
        </row>
        <row r="21">
          <cell r="B21" t="str">
            <v>Fredonia 3-4</v>
          </cell>
          <cell r="C21" t="str">
            <v>Fredonia 3&amp;4</v>
          </cell>
        </row>
        <row r="22">
          <cell r="B22" t="str">
            <v>Goldendale Energy Center</v>
          </cell>
          <cell r="C22" t="str">
            <v>Goldendale</v>
          </cell>
        </row>
        <row r="23">
          <cell r="B23" t="str">
            <v>Goldendale Duct Firing</v>
          </cell>
          <cell r="C23" t="str">
            <v>Goldendale</v>
          </cell>
        </row>
        <row r="24">
          <cell r="B24" t="str">
            <v>Hopkins Ridge Wind</v>
          </cell>
          <cell r="C24" t="str">
            <v>Hopkins Ridge Wind</v>
          </cell>
        </row>
        <row r="25">
          <cell r="B25" t="str">
            <v>Lower Baker 1</v>
          </cell>
          <cell r="C25" t="str">
            <v>Puget's Hydro</v>
          </cell>
        </row>
        <row r="26">
          <cell r="B26" t="str">
            <v>March Point 1 MRun 2004-2011</v>
          </cell>
          <cell r="C26" t="str">
            <v>QF March Point 1</v>
          </cell>
        </row>
        <row r="27">
          <cell r="B27" t="str">
            <v>March Point 2 Dis 2004-2011</v>
          </cell>
          <cell r="C27" t="str">
            <v>QF March Point 2</v>
          </cell>
        </row>
        <row r="28">
          <cell r="B28" t="str">
            <v>March Point 2 MRun  2004-2011</v>
          </cell>
          <cell r="C28" t="str">
            <v>QF March Point 2</v>
          </cell>
        </row>
        <row r="29">
          <cell r="B29" t="str">
            <v>Market Purchases</v>
          </cell>
          <cell r="C29" t="str">
            <v>Market Purchase</v>
          </cell>
        </row>
        <row r="30">
          <cell r="B30" t="str">
            <v>Market Sales</v>
          </cell>
          <cell r="C30" t="str">
            <v>Market Sale</v>
          </cell>
        </row>
        <row r="31">
          <cell r="B31" t="str">
            <v>Northwestern Energy 2004-2010</v>
          </cell>
          <cell r="C31" t="str">
            <v>Northwestern Energy</v>
          </cell>
        </row>
        <row r="32">
          <cell r="B32" t="str">
            <v>Nooksack Hydro 2004-2008</v>
          </cell>
          <cell r="C32" t="str">
            <v>Nooksack Hydro</v>
          </cell>
        </row>
        <row r="33">
          <cell r="B33" t="str">
            <v>North Wasco 2004-2012</v>
          </cell>
          <cell r="C33" t="str">
            <v>Wasco Hydro</v>
          </cell>
        </row>
        <row r="34">
          <cell r="B34" t="str">
            <v>PG&amp;E Exchange In 2004-2008</v>
          </cell>
          <cell r="C34" t="str">
            <v>PG&amp;E Exchange</v>
          </cell>
        </row>
        <row r="35">
          <cell r="B35" t="str">
            <v>PG&amp;E Exchange Out 2004-2008</v>
          </cell>
          <cell r="C35" t="str">
            <v>PG&amp;E Exchange</v>
          </cell>
        </row>
        <row r="36">
          <cell r="B36" t="str">
            <v>PR Disp Product 2005-2011</v>
          </cell>
          <cell r="C36" t="str">
            <v>PR Displacement Product</v>
          </cell>
        </row>
        <row r="37">
          <cell r="B37" t="str">
            <v>Priest Rapids</v>
          </cell>
          <cell r="C37" t="str">
            <v>Mid Columbia</v>
          </cell>
        </row>
        <row r="38">
          <cell r="B38" t="str">
            <v>QF Koma Kulshan Hydro 2004-2025</v>
          </cell>
          <cell r="C38" t="str">
            <v>QF Koma Kulshan Hydro</v>
          </cell>
        </row>
        <row r="39">
          <cell r="B39" t="str">
            <v>QF PERC 2004-2009</v>
          </cell>
          <cell r="C39" t="str">
            <v>QF PERC</v>
          </cell>
        </row>
        <row r="40">
          <cell r="B40" t="str">
            <v>QF Port Townsend Hydro 2000-2025</v>
          </cell>
          <cell r="C40" t="str">
            <v>QF Port Townsend Hydro</v>
          </cell>
        </row>
        <row r="41">
          <cell r="B41" t="str">
            <v>QF Spokane MSW 2004-2011</v>
          </cell>
          <cell r="C41" t="str">
            <v>QF Spokane MSW</v>
          </cell>
        </row>
        <row r="42">
          <cell r="B42" t="str">
            <v>QF Sygitowicz 2004-2014</v>
          </cell>
          <cell r="C42" t="str">
            <v>QF Sygitowicz</v>
          </cell>
        </row>
        <row r="43">
          <cell r="B43" t="str">
            <v>QF Sygitowicz 2014 - 2025</v>
          </cell>
          <cell r="C43" t="str">
            <v>QF Sygitowicz</v>
          </cell>
        </row>
        <row r="44">
          <cell r="B44" t="str">
            <v>QF Twin Falls 2004-2025</v>
          </cell>
          <cell r="C44" t="str">
            <v>QF Twin Falls</v>
          </cell>
        </row>
        <row r="45">
          <cell r="B45" t="str">
            <v>QF Weeks Falls 2004-2025</v>
          </cell>
          <cell r="C45" t="str">
            <v>QF Weeks Falls</v>
          </cell>
        </row>
        <row r="46">
          <cell r="B46" t="str">
            <v>Resource Total</v>
          </cell>
          <cell r="C46" t="str">
            <v>Resource Total</v>
          </cell>
        </row>
        <row r="47">
          <cell r="B47" t="str">
            <v>Rock Island 1</v>
          </cell>
          <cell r="C47" t="str">
            <v>Mid Columbia</v>
          </cell>
        </row>
        <row r="48">
          <cell r="B48" t="str">
            <v>Rock Island 2</v>
          </cell>
          <cell r="C48" t="str">
            <v>Mid Columbia</v>
          </cell>
        </row>
        <row r="49">
          <cell r="B49" t="str">
            <v>Rocky Reach 1-11</v>
          </cell>
          <cell r="C49" t="str">
            <v>Mid Columbia</v>
          </cell>
        </row>
        <row r="50">
          <cell r="B50" t="str">
            <v>Snoqualmie Falls</v>
          </cell>
          <cell r="C50" t="str">
            <v>Puget's Hydro</v>
          </cell>
        </row>
        <row r="51">
          <cell r="B51" t="str">
            <v>Tenaska 2004-2011</v>
          </cell>
          <cell r="C51" t="str">
            <v>QF Tenaska</v>
          </cell>
        </row>
        <row r="52">
          <cell r="B52" t="str">
            <v>Tenaska Excess Energy 2004-2011</v>
          </cell>
          <cell r="C52" t="str">
            <v>Tenaska Excess Energy</v>
          </cell>
        </row>
        <row r="53">
          <cell r="B53" t="str">
            <v>Total</v>
          </cell>
          <cell r="C53" t="str">
            <v>Total</v>
          </cell>
        </row>
        <row r="54">
          <cell r="B54" t="str">
            <v>Total Contract Purchases</v>
          </cell>
          <cell r="C54" t="str">
            <v>Total Contract Purchases</v>
          </cell>
        </row>
        <row r="55">
          <cell r="B55" t="str">
            <v>Total Contract Sales</v>
          </cell>
          <cell r="C55" t="str">
            <v>Total Contract Sales</v>
          </cell>
        </row>
        <row r="56">
          <cell r="B56" t="str">
            <v>Upper Baker</v>
          </cell>
          <cell r="C56" t="str">
            <v>Puget's Hydro</v>
          </cell>
        </row>
        <row r="57">
          <cell r="B57" t="str">
            <v xml:space="preserve">Wanapum </v>
          </cell>
          <cell r="C57" t="str">
            <v>Mid Columbia</v>
          </cell>
        </row>
        <row r="58">
          <cell r="B58" t="str">
            <v xml:space="preserve">Wells </v>
          </cell>
          <cell r="C58" t="str">
            <v>Mid Columbia</v>
          </cell>
        </row>
        <row r="59">
          <cell r="B59" t="str">
            <v>Whitehorn 2 (Point Whitehorn)</v>
          </cell>
          <cell r="C59" t="str">
            <v>Whitehorn 2&amp;3</v>
          </cell>
        </row>
        <row r="60">
          <cell r="B60" t="str">
            <v>Whitehorn 3 (Point Whitehorn)</v>
          </cell>
          <cell r="C60" t="str">
            <v>Whitehorn 2&amp;3</v>
          </cell>
        </row>
        <row r="61">
          <cell r="B61" t="str">
            <v>Wild Horse Wind Project</v>
          </cell>
          <cell r="C61" t="str">
            <v>Wild Horse Wind</v>
          </cell>
        </row>
        <row r="62">
          <cell r="B62" t="str">
            <v>WNP-3 BPA Exch Power 2004-2017</v>
          </cell>
          <cell r="C62" t="str">
            <v>BPA Firm - WNP #3 Exchange</v>
          </cell>
        </row>
        <row r="63">
          <cell r="B63" t="str">
            <v>WNP-3 Return  2000 - 2017</v>
          </cell>
          <cell r="C63" t="str">
            <v>WNP-3 Return</v>
          </cell>
        </row>
        <row r="64">
          <cell r="B64" t="str">
            <v>Klondike III PPA 2007-2026</v>
          </cell>
          <cell r="C64" t="str">
            <v>Klondike Wind PPA</v>
          </cell>
        </row>
        <row r="65">
          <cell r="B65" t="str">
            <v>Lehman Brothers 2009-2013</v>
          </cell>
          <cell r="C65" t="str">
            <v>Lehman Brothers PPA</v>
          </cell>
        </row>
        <row r="66">
          <cell r="B66" t="str">
            <v>Powerex OnPeak PPA 2008-2012</v>
          </cell>
          <cell r="C66" t="str">
            <v>Powerex OnPeak PPA</v>
          </cell>
        </row>
        <row r="67">
          <cell r="B67" t="str">
            <v>Sempra Energy 2009-2013</v>
          </cell>
          <cell r="C67" t="str">
            <v>Sempra PPA</v>
          </cell>
        </row>
        <row r="68">
          <cell r="B68" t="str">
            <v>PSE ST OnPeak Contracts</v>
          </cell>
          <cell r="C68" t="str">
            <v>PSE Short Term Contracts</v>
          </cell>
        </row>
        <row r="69">
          <cell r="B69" t="str">
            <v>PSE ST OffPeak Contracts</v>
          </cell>
          <cell r="C69" t="str">
            <v>PSE Short Term Contracts</v>
          </cell>
        </row>
        <row r="70">
          <cell r="B70" t="str">
            <v>Sumas Energy 1-2</v>
          </cell>
          <cell r="C70" t="str">
            <v>Sumas</v>
          </cell>
        </row>
        <row r="71">
          <cell r="B71" t="str">
            <v>TransAlta Exchange in 2007-2010</v>
          </cell>
          <cell r="C71" t="str">
            <v>TransAlta Exchange</v>
          </cell>
        </row>
        <row r="72">
          <cell r="B72" t="str">
            <v>TransAlta Exchange out 2007-2010</v>
          </cell>
          <cell r="C72" t="str">
            <v>TransAlta Exchange</v>
          </cell>
        </row>
        <row r="73">
          <cell r="B73" t="str">
            <v>Credit Suisse 2009-2013</v>
          </cell>
          <cell r="C73" t="str">
            <v>Credit Suisse</v>
          </cell>
        </row>
        <row r="74">
          <cell r="B74" t="str">
            <v>Qualco</v>
          </cell>
          <cell r="C74" t="str">
            <v>Qualco Dairy Digester</v>
          </cell>
        </row>
        <row r="75">
          <cell r="B75" t="str">
            <v>Mint Farm Energy Center</v>
          </cell>
          <cell r="C75" t="str">
            <v>Mint Farm</v>
          </cell>
        </row>
        <row r="76">
          <cell r="B76" t="str">
            <v>Mint Farm Duct Firing</v>
          </cell>
          <cell r="C76" t="str">
            <v>Mint Farm</v>
          </cell>
        </row>
        <row r="77">
          <cell r="B77" t="str">
            <v>Wild Horse Expansion</v>
          </cell>
          <cell r="C77" t="str">
            <v>Wild Horse Expansion</v>
          </cell>
        </row>
        <row r="78">
          <cell r="B78" t="str">
            <v>Priest Rapids</v>
          </cell>
          <cell r="C78" t="str">
            <v>Mid Columbia</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gy Supply by Fuel Type"/>
      <sheetName val="#REF"/>
    </sheetNames>
    <sheetDataSet>
      <sheetData sheetId="0"/>
      <sheetData sheetId="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und5"/>
      <sheetName val="Sheet2"/>
      <sheetName val="Sheet3"/>
      <sheetName val="CBCWPI7A"/>
      <sheetName val="fuelbudg"/>
    </sheetNames>
    <definedNames>
      <definedName name="Round5"/>
    </definedNames>
    <sheetDataSet>
      <sheetData sheetId="0"/>
      <sheetData sheetId="1"/>
      <sheetData sheetId="2"/>
      <sheetData sheetId="3" refreshError="1"/>
      <sheetData sheetId="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heet1"/>
      <sheetName val="Offer_Value"/>
      <sheetName val="_cashflow"/>
    </sheetNames>
    <sheetDataSet>
      <sheetData sheetId="0" refreshError="1"/>
      <sheetData sheetId="1" refreshError="1"/>
      <sheetData sheetId="2" refreshError="1">
        <row r="14">
          <cell r="B14">
            <v>37257</v>
          </cell>
        </row>
        <row r="15">
          <cell r="B15">
            <v>37287</v>
          </cell>
          <cell r="C15">
            <v>37318</v>
          </cell>
          <cell r="D15">
            <v>37346</v>
          </cell>
          <cell r="E15">
            <v>37377</v>
          </cell>
          <cell r="F15">
            <v>37407</v>
          </cell>
          <cell r="G15">
            <v>37438</v>
          </cell>
          <cell r="H15">
            <v>37468</v>
          </cell>
          <cell r="I15">
            <v>37499</v>
          </cell>
          <cell r="J15">
            <v>37530</v>
          </cell>
          <cell r="K15">
            <v>37560</v>
          </cell>
          <cell r="L15">
            <v>37591</v>
          </cell>
          <cell r="M15">
            <v>37621</v>
          </cell>
          <cell r="N15">
            <v>37652</v>
          </cell>
          <cell r="O15">
            <v>37683</v>
          </cell>
          <cell r="P15">
            <v>37711</v>
          </cell>
          <cell r="Q15">
            <v>37742</v>
          </cell>
          <cell r="R15">
            <v>37772</v>
          </cell>
          <cell r="S15">
            <v>37803</v>
          </cell>
          <cell r="T15">
            <v>37833</v>
          </cell>
          <cell r="U15">
            <v>37864</v>
          </cell>
          <cell r="V15">
            <v>37895</v>
          </cell>
          <cell r="W15">
            <v>37925</v>
          </cell>
          <cell r="X15">
            <v>37956</v>
          </cell>
          <cell r="Y15">
            <v>37986</v>
          </cell>
          <cell r="Z15">
            <v>38017</v>
          </cell>
          <cell r="AA15">
            <v>38048</v>
          </cell>
          <cell r="AB15">
            <v>38077</v>
          </cell>
          <cell r="AC15">
            <v>38108</v>
          </cell>
          <cell r="AD15">
            <v>38138</v>
          </cell>
          <cell r="AE15">
            <v>38169</v>
          </cell>
        </row>
        <row r="36">
          <cell r="B36">
            <v>31.835000000000001</v>
          </cell>
          <cell r="C36">
            <v>26.377940000000002</v>
          </cell>
          <cell r="D36">
            <v>27.690020000000001</v>
          </cell>
          <cell r="E36">
            <v>27.180595</v>
          </cell>
          <cell r="F36">
            <v>27.856515000000002</v>
          </cell>
          <cell r="G36">
            <v>28.502615000000002</v>
          </cell>
          <cell r="H36">
            <v>29.099015000000001</v>
          </cell>
          <cell r="I36">
            <v>29.645715000000003</v>
          </cell>
          <cell r="J36">
            <v>29.645715000000003</v>
          </cell>
          <cell r="K36">
            <v>29.884275000000002</v>
          </cell>
          <cell r="L36">
            <v>33.313575</v>
          </cell>
          <cell r="M36">
            <v>35.291635000000007</v>
          </cell>
          <cell r="N36">
            <v>36.156415000000003</v>
          </cell>
          <cell r="O36">
            <v>35.659415000000003</v>
          </cell>
          <cell r="P36">
            <v>34.834395000000001</v>
          </cell>
          <cell r="Q36">
            <v>32.81906</v>
          </cell>
          <cell r="R36">
            <v>32.918459999999996</v>
          </cell>
          <cell r="S36">
            <v>33.435339999999997</v>
          </cell>
          <cell r="T36">
            <v>33.783240000000006</v>
          </cell>
          <cell r="U36">
            <v>34.329939999999993</v>
          </cell>
          <cell r="V36">
            <v>34.419399999999996</v>
          </cell>
          <cell r="W36">
            <v>34.55856</v>
          </cell>
          <cell r="X36">
            <v>37.080835</v>
          </cell>
          <cell r="Y36">
            <v>38.641415000000002</v>
          </cell>
          <cell r="Z36">
            <v>39.648515000000003</v>
          </cell>
          <cell r="AA36">
            <v>38.893074999999996</v>
          </cell>
          <cell r="AB36">
            <v>37.561115000000001</v>
          </cell>
          <cell r="AC36">
            <v>35.00902</v>
          </cell>
          <cell r="AD36">
            <v>35.118360000000003</v>
          </cell>
          <cell r="AE36">
            <v>35.466259999999998</v>
          </cell>
        </row>
      </sheetData>
      <sheetData sheetId="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5"/>
      <sheetName val="IPOA20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11">
          <cell r="B11">
            <v>11862537</v>
          </cell>
        </row>
      </sheetData>
      <sheetData sheetId="28"/>
      <sheetData sheetId="29"/>
      <sheetData sheetId="30"/>
      <sheetData sheetId="3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INPUTS"/>
      <sheetName val="assumptions"/>
      <sheetName val="bond alloc"/>
      <sheetName val="Gas Curve"/>
      <sheetName val="prepayment calc"/>
      <sheetName val="cash_flow"/>
      <sheetName val="bond structuring"/>
      <sheetName val="Unearned Amount"/>
      <sheetName val="SPV_portfolio"/>
      <sheetName val="coverage_reinvest"/>
      <sheetName val="indicative project flows"/>
      <sheetName val="Cash Flow"/>
      <sheetName val="Prices"/>
      <sheetName val="Prepay Cash flow &amp; % prod"/>
      <sheetName val="surety bond sizing for supplier"/>
      <sheetName val="print macros"/>
      <sheetName val="#REF"/>
    </sheetNames>
    <sheetDataSet>
      <sheetData sheetId="0"/>
      <sheetData sheetId="1"/>
      <sheetData sheetId="2">
        <row r="16">
          <cell r="F16">
            <v>38808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roperty Taxes Project XYZ"/>
      <sheetName val="Assumptions Project XYZ"/>
      <sheetName val="Sharon's Worksheet"/>
      <sheetName val="pivoted data"/>
    </sheetNames>
    <sheetDataSet>
      <sheetData sheetId="0"/>
      <sheetData sheetId="1"/>
      <sheetData sheetId="2" refreshError="1">
        <row r="1">
          <cell r="A1" t="str">
            <v>WH Expansion Project</v>
          </cell>
        </row>
        <row r="4">
          <cell r="C4">
            <v>92000000</v>
          </cell>
        </row>
      </sheetData>
      <sheetData sheetId="3"/>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X"/>
      <sheetName val="USD_LIBOR"/>
      <sheetName val="CAD_Rates"/>
      <sheetName val="FIM"/>
      <sheetName val="BEF"/>
      <sheetName val="EURO"/>
      <sheetName val="PTE"/>
      <sheetName val="ESP"/>
      <sheetName val="DEM"/>
      <sheetName val="ITL"/>
      <sheetName val="SEK_Rates"/>
      <sheetName val="NOK"/>
      <sheetName val="AUD_Rates"/>
      <sheetName val="FFR_Rates"/>
      <sheetName val="GBP_Rates"/>
      <sheetName val="HK_Rates"/>
      <sheetName val="ZAR"/>
      <sheetName val="Yen_Rates"/>
      <sheetName val="FromCatalyst"/>
      <sheetName val="assumptions"/>
    </sheetNames>
    <sheetDataSet>
      <sheetData sheetId="0"/>
      <sheetData sheetId="1">
        <row r="32">
          <cell r="D32">
            <v>36445</v>
          </cell>
          <cell r="E32">
            <v>5.33E-2</v>
          </cell>
        </row>
        <row r="33">
          <cell r="D33">
            <v>36453</v>
          </cell>
          <cell r="E33">
            <v>5.3699999999999998E-2</v>
          </cell>
        </row>
        <row r="34">
          <cell r="D34">
            <v>36479</v>
          </cell>
          <cell r="E34">
            <v>5.3699999999999998E-2</v>
          </cell>
        </row>
        <row r="35">
          <cell r="D35">
            <v>36507</v>
          </cell>
          <cell r="E35">
            <v>5.5E-2</v>
          </cell>
        </row>
        <row r="36">
          <cell r="D36">
            <v>36538</v>
          </cell>
          <cell r="E36">
            <v>6.1799999999999994E-2</v>
          </cell>
        </row>
        <row r="37">
          <cell r="D37">
            <v>36629</v>
          </cell>
          <cell r="E37">
            <v>6.1200000000000004E-2</v>
          </cell>
        </row>
        <row r="38">
          <cell r="D38">
            <v>36720</v>
          </cell>
          <cell r="E38">
            <v>6.1200000000000004E-2</v>
          </cell>
        </row>
        <row r="39">
          <cell r="D39">
            <v>36812</v>
          </cell>
          <cell r="E39">
            <v>6.25E-2</v>
          </cell>
        </row>
        <row r="40">
          <cell r="D40">
            <v>36907</v>
          </cell>
          <cell r="E40">
            <v>6.411E-2</v>
          </cell>
        </row>
        <row r="41">
          <cell r="D41">
            <v>36994</v>
          </cell>
          <cell r="E41">
            <v>6.4430000000000001E-2</v>
          </cell>
        </row>
        <row r="42">
          <cell r="D42">
            <v>37085</v>
          </cell>
          <cell r="E42">
            <v>6.4960000000000004E-2</v>
          </cell>
        </row>
        <row r="43">
          <cell r="D43">
            <v>37179</v>
          </cell>
          <cell r="E43">
            <v>6.5629999999999994E-2</v>
          </cell>
        </row>
        <row r="44">
          <cell r="D44">
            <v>37270</v>
          </cell>
          <cell r="E44">
            <v>6.6040000000000001E-2</v>
          </cell>
        </row>
        <row r="45">
          <cell r="D45">
            <v>37361</v>
          </cell>
          <cell r="E45">
            <v>6.6290000000000002E-2</v>
          </cell>
        </row>
        <row r="46">
          <cell r="D46">
            <v>37452</v>
          </cell>
          <cell r="E46">
            <v>6.6639999999999991E-2</v>
          </cell>
        </row>
        <row r="47">
          <cell r="D47">
            <v>37544</v>
          </cell>
          <cell r="E47">
            <v>6.7070000000000005E-2</v>
          </cell>
        </row>
        <row r="48">
          <cell r="D48">
            <v>37634</v>
          </cell>
          <cell r="E48">
            <v>6.7210000000000006E-2</v>
          </cell>
        </row>
        <row r="49">
          <cell r="D49">
            <v>37725</v>
          </cell>
          <cell r="E49">
            <v>6.7229999999999998E-2</v>
          </cell>
        </row>
        <row r="50">
          <cell r="D50">
            <v>37816</v>
          </cell>
          <cell r="E50">
            <v>6.7320000000000005E-2</v>
          </cell>
        </row>
        <row r="51">
          <cell r="D51">
            <v>37908</v>
          </cell>
          <cell r="E51">
            <v>6.7460000000000006E-2</v>
          </cell>
        </row>
        <row r="52">
          <cell r="D52">
            <v>37999</v>
          </cell>
          <cell r="E52">
            <v>6.7799999999999999E-2</v>
          </cell>
        </row>
        <row r="53">
          <cell r="D53">
            <v>38090</v>
          </cell>
          <cell r="E53">
            <v>6.8100000000000008E-2</v>
          </cell>
        </row>
        <row r="54">
          <cell r="D54">
            <v>38181</v>
          </cell>
          <cell r="E54">
            <v>6.8390000000000006E-2</v>
          </cell>
        </row>
        <row r="55">
          <cell r="D55">
            <v>38273</v>
          </cell>
          <cell r="E55">
            <v>6.8729999999999999E-2</v>
          </cell>
        </row>
        <row r="56">
          <cell r="D56">
            <v>38365</v>
          </cell>
          <cell r="E56">
            <v>6.8929999999999991E-2</v>
          </cell>
        </row>
        <row r="57">
          <cell r="D57">
            <v>38455</v>
          </cell>
          <cell r="E57">
            <v>6.9040000000000004E-2</v>
          </cell>
        </row>
        <row r="58">
          <cell r="D58">
            <v>38546</v>
          </cell>
          <cell r="E58">
            <v>6.9199999999999998E-2</v>
          </cell>
        </row>
        <row r="59">
          <cell r="D59">
            <v>38638</v>
          </cell>
          <cell r="E59">
            <v>6.9390000000000007E-2</v>
          </cell>
        </row>
        <row r="60">
          <cell r="D60">
            <v>38730</v>
          </cell>
          <cell r="E60">
            <v>6.9589999999999999E-2</v>
          </cell>
        </row>
        <row r="61">
          <cell r="D61">
            <v>38820</v>
          </cell>
          <cell r="E61">
            <v>6.971999999999999E-2</v>
          </cell>
        </row>
        <row r="62">
          <cell r="D62">
            <v>38911</v>
          </cell>
          <cell r="E62">
            <v>6.9889999999999994E-2</v>
          </cell>
        </row>
        <row r="63">
          <cell r="D63">
            <v>39003</v>
          </cell>
          <cell r="E63">
            <v>7.009E-2</v>
          </cell>
        </row>
        <row r="64">
          <cell r="D64">
            <v>39098</v>
          </cell>
          <cell r="E64">
            <v>7.0220000000000005E-2</v>
          </cell>
        </row>
        <row r="65">
          <cell r="D65">
            <v>39185</v>
          </cell>
          <cell r="E65">
            <v>7.0300000000000001E-2</v>
          </cell>
        </row>
        <row r="66">
          <cell r="D66">
            <v>39276</v>
          </cell>
          <cell r="E66">
            <v>7.041E-2</v>
          </cell>
        </row>
        <row r="67">
          <cell r="D67">
            <v>39370</v>
          </cell>
          <cell r="E67">
            <v>7.0540000000000005E-2</v>
          </cell>
        </row>
        <row r="68">
          <cell r="D68">
            <v>39552</v>
          </cell>
          <cell r="E68">
            <v>7.0860000000000006E-2</v>
          </cell>
        </row>
        <row r="69">
          <cell r="D69">
            <v>39735</v>
          </cell>
          <cell r="E69">
            <v>7.1180000000000007E-2</v>
          </cell>
        </row>
        <row r="70">
          <cell r="D70">
            <v>39916</v>
          </cell>
          <cell r="E70">
            <v>7.1349999999999997E-2</v>
          </cell>
        </row>
        <row r="71">
          <cell r="D71">
            <v>40099</v>
          </cell>
          <cell r="E71">
            <v>7.1539999999999992E-2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t Farm"/>
      <sheetName val="Financial Statements"/>
      <sheetName val="General Inputs"/>
      <sheetName val="Revenue Calculation"/>
      <sheetName val="Expenses"/>
      <sheetName val="Maintenance"/>
      <sheetName val="FFH Fees"/>
      <sheetName val="Generation &amp; Fuel"/>
      <sheetName val="Error Checks &amp; Notes"/>
      <sheetName val="Depreciation"/>
      <sheetName val="CapEx"/>
      <sheetName val="Links to Notes"/>
      <sheetName val="VOM"/>
      <sheetName val="2009 O&amp;M Budget"/>
      <sheetName val="MFGS Insurance Costs"/>
      <sheetName val="MFgS Prop Tax Est (2)"/>
      <sheetName val="Variable Gas Transport Inputs"/>
      <sheetName val="Fixed Gas Transport"/>
      <sheetName val="MFGS Capital"/>
      <sheetName val="USD_LIBOR"/>
    </sheetNames>
    <sheetDataSet>
      <sheetData sheetId="0" refreshError="1"/>
      <sheetData sheetId="1" refreshError="1"/>
      <sheetData sheetId="2" refreshError="1">
        <row r="4">
          <cell r="E4">
            <v>39783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 val="General Inputs"/>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uses"/>
      <sheetName val="2015 Rev Req "/>
      <sheetName val="REC Rider"/>
      <sheetName val="Biogas Tracker"/>
      <sheetName val="Change in Net Proceeds"/>
      <sheetName val="RECs==&gt;"/>
      <sheetName val="Principal-Interest split 2014"/>
      <sheetName val="SAP 301, 311 Interest"/>
      <sheetName val="Energy Acct Tracking of 2540221"/>
      <sheetName val="Layer 1 25400291"/>
      <sheetName val="Rev Req 2013"/>
      <sheetName val="Dec 2011 REC Bal"/>
      <sheetName val="Biogas==&gt;"/>
      <sheetName val="Biogas Interest 25400441"/>
      <sheetName val="Biogas Proceeds - 2014 Sch-137"/>
      <sheetName val="Tracker 2013-2014"/>
      <sheetName val="Tracker"/>
      <sheetName val="Inventory; etc."/>
    </sheetNames>
    <sheetDataSet>
      <sheetData sheetId="0"/>
      <sheetData sheetId="1"/>
      <sheetData sheetId="2">
        <row r="38">
          <cell r="E38">
            <v>461539.35523784248</v>
          </cell>
          <cell r="K38">
            <v>-15227.825958274512</v>
          </cell>
        </row>
        <row r="39">
          <cell r="E39">
            <v>542793.51670319703</v>
          </cell>
          <cell r="K39">
            <v>-12428.248077738866</v>
          </cell>
        </row>
        <row r="40">
          <cell r="K40">
            <v>-10358.30790578298</v>
          </cell>
        </row>
        <row r="41">
          <cell r="K41">
            <v>-9319.9962619041544</v>
          </cell>
        </row>
        <row r="42">
          <cell r="K42">
            <v>-8341.6524479137861</v>
          </cell>
        </row>
        <row r="43">
          <cell r="K43">
            <v>-7407.6946238900018</v>
          </cell>
        </row>
        <row r="44">
          <cell r="K44">
            <v>-6565.200276583907</v>
          </cell>
        </row>
        <row r="45">
          <cell r="K45">
            <v>-5775.2045463433897</v>
          </cell>
        </row>
        <row r="46">
          <cell r="K46">
            <v>-4993.028912194276</v>
          </cell>
        </row>
        <row r="47">
          <cell r="K47">
            <v>-4192.5423397334735</v>
          </cell>
        </row>
        <row r="48">
          <cell r="K48">
            <v>-3398.6345211915536</v>
          </cell>
        </row>
        <row r="49">
          <cell r="K49">
            <v>-2571.0304568887354</v>
          </cell>
        </row>
        <row r="50">
          <cell r="K50">
            <v>-1644.1340676996197</v>
          </cell>
        </row>
        <row r="51">
          <cell r="K51">
            <v>-576.88432764201445</v>
          </cell>
        </row>
      </sheetData>
      <sheetData sheetId="3">
        <row r="48">
          <cell r="E48">
            <v>940601.82100949052</v>
          </cell>
          <cell r="K48">
            <v>-13504.339389436043</v>
          </cell>
        </row>
        <row r="49">
          <cell r="E49">
            <v>1106195.0935474879</v>
          </cell>
          <cell r="K49">
            <v>-7798.8929901084648</v>
          </cell>
        </row>
        <row r="50">
          <cell r="K50">
            <v>-4474.7918148585522</v>
          </cell>
        </row>
        <row r="51">
          <cell r="K51">
            <v>-4026.2409040763646</v>
          </cell>
        </row>
        <row r="52">
          <cell r="K52">
            <v>-3603.5961120136149</v>
          </cell>
        </row>
        <row r="53">
          <cell r="K53">
            <v>-3200.126079612719</v>
          </cell>
        </row>
        <row r="54">
          <cell r="K54">
            <v>-2836.1682938738759</v>
          </cell>
        </row>
        <row r="55">
          <cell r="K55">
            <v>-2494.8899248962666</v>
          </cell>
        </row>
        <row r="56">
          <cell r="K56">
            <v>-2156.9898395436944</v>
          </cell>
        </row>
        <row r="57">
          <cell r="K57">
            <v>-1811.179423891542</v>
          </cell>
        </row>
        <row r="58">
          <cell r="K58">
            <v>-1468.2110317104029</v>
          </cell>
        </row>
        <row r="59">
          <cell r="K59">
            <v>-1110.685852253406</v>
          </cell>
        </row>
        <row r="60">
          <cell r="K60">
            <v>-710.26636160959265</v>
          </cell>
        </row>
        <row r="61">
          <cell r="K61">
            <v>-249.21418545701476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5 Rev Req "/>
      <sheetName val="REC Rider"/>
      <sheetName val="Biogas Tracker"/>
      <sheetName val="Causes"/>
      <sheetName val="Change in Net Proceeds"/>
      <sheetName val="RECs==&gt;"/>
      <sheetName val="Principal-Interest split 2014"/>
      <sheetName val="SAP 301, 311 Interest"/>
      <sheetName val="Energy Acct Tracking of 2540221"/>
      <sheetName val="Layer 1 25400291"/>
      <sheetName val="Rev Req 2013"/>
      <sheetName val="Dec 2011 REC Bal"/>
      <sheetName val="Biogas==&gt;"/>
      <sheetName val="Biogas Interest 25400441"/>
      <sheetName val="Biogas Proceeds - 2014 Sch-137"/>
      <sheetName val="Tracker 2013-2014"/>
      <sheetName val="Tracker"/>
      <sheetName val="Inventory; etc."/>
    </sheetNames>
    <sheetDataSet>
      <sheetData sheetId="0"/>
      <sheetData sheetId="1">
        <row r="74">
          <cell r="E74">
            <v>-65144.310687767895</v>
          </cell>
        </row>
        <row r="76">
          <cell r="E76">
            <v>-106453.26624114462</v>
          </cell>
        </row>
        <row r="80">
          <cell r="E80">
            <v>-1957885.40805896</v>
          </cell>
        </row>
        <row r="83">
          <cell r="E83">
            <v>0.95437899999999998</v>
          </cell>
        </row>
      </sheetData>
      <sheetData sheetId="2">
        <row r="90">
          <cell r="E90">
            <v>-845807.02544302121</v>
          </cell>
        </row>
        <row r="91">
          <cell r="E91">
            <v>-521276.09086462762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 val="Rlfwd"/>
      <sheetName val="Matrix"/>
      <sheetName val="MJS-11"/>
      <sheetName val="MJS-12"/>
      <sheetName val="MJS-13"/>
      <sheetName val="MJS-14"/>
      <sheetName val="MJS-15"/>
      <sheetName val="MJS-16"/>
      <sheetName val="Diff by Category"/>
      <sheetName val="PSE by Category"/>
      <sheetName val="Explain"/>
      <sheetName val="Revenue"/>
      <sheetName val="Revenue Exhibit"/>
      <sheetName val="Verify"/>
      <sheetName val="JKP-10"/>
      <sheetName val="RAF"/>
    </sheetNames>
    <sheetDataSet>
      <sheetData sheetId="0"/>
      <sheetData sheetId="1"/>
      <sheetData sheetId="2"/>
      <sheetData sheetId="3">
        <row r="3">
          <cell r="O3" t="str">
            <v>Exhibit No. ___ (MJS-11)</v>
          </cell>
        </row>
      </sheetData>
      <sheetData sheetId="4">
        <row r="3">
          <cell r="E3" t="str">
            <v>Exhibit No. ___ (MJS-12)</v>
          </cell>
        </row>
      </sheetData>
      <sheetData sheetId="5">
        <row r="2">
          <cell r="F2" t="str">
            <v>WUTC Docket No. UG-111049</v>
          </cell>
        </row>
        <row r="3">
          <cell r="F3" t="str">
            <v>Exhibit No. ___ (MJS-13)</v>
          </cell>
        </row>
      </sheetData>
      <sheetData sheetId="6">
        <row r="15">
          <cell r="O15">
            <v>2E-3</v>
          </cell>
        </row>
        <row r="16">
          <cell r="N16">
            <v>3.8519999999999999E-2</v>
          </cell>
        </row>
        <row r="21">
          <cell r="N21">
            <v>0.35</v>
          </cell>
        </row>
      </sheetData>
      <sheetData sheetId="7"/>
      <sheetData sheetId="8"/>
      <sheetData sheetId="9"/>
      <sheetData sheetId="10"/>
      <sheetData sheetId="11"/>
      <sheetData sheetId="12"/>
      <sheetData sheetId="13"/>
      <sheetData sheetId="14"/>
      <sheetData sheetId="15"/>
      <sheetData sheetId="1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atch"/>
      <sheetName val="Assumption Desc"/>
      <sheetName val="Project Variables"/>
      <sheetName val="Assumptions"/>
      <sheetName val="OPS =&gt;"/>
      <sheetName val="Cal"/>
      <sheetName val="Cap Ex"/>
      <sheetName val="Gen"/>
      <sheetName val="Rev"/>
      <sheetName val="BPA"/>
      <sheetName val="Exp"/>
      <sheetName val="PSE Exp"/>
      <sheetName val="Dep"/>
      <sheetName val="Fed Incent"/>
      <sheetName val="Fin =&gt;"/>
      <sheetName val="Rev Req - PSE Only"/>
      <sheetName val="Financial Statements"/>
      <sheetName val="Cost of Capital"/>
      <sheetName val="Rep =&gt;"/>
      <sheetName val="Cap Summary"/>
      <sheetName val="O&amp;M Summary"/>
      <sheetName val="Links to Notes"/>
    </sheetNames>
    <sheetDataSet>
      <sheetData sheetId="0"/>
      <sheetData sheetId="1"/>
      <sheetData sheetId="2"/>
      <sheetData sheetId="3" refreshError="1">
        <row r="7">
          <cell r="C7">
            <v>39783</v>
          </cell>
        </row>
        <row r="8">
          <cell r="C8">
            <v>40298</v>
          </cell>
        </row>
        <row r="10">
          <cell r="C10">
            <v>25</v>
          </cell>
        </row>
        <row r="14">
          <cell r="C14">
            <v>91</v>
          </cell>
        </row>
        <row r="15">
          <cell r="C15">
            <v>365</v>
          </cell>
        </row>
        <row r="16">
          <cell r="C16">
            <v>3</v>
          </cell>
        </row>
        <row r="17">
          <cell r="C17">
            <v>12</v>
          </cell>
        </row>
        <row r="18">
          <cell r="C18">
            <v>4</v>
          </cell>
        </row>
        <row r="39">
          <cell r="C39">
            <v>0.32442639970337411</v>
          </cell>
        </row>
        <row r="40">
          <cell r="C40">
            <v>0.33196819923371645</v>
          </cell>
        </row>
        <row r="41">
          <cell r="C41">
            <v>0.26636744530960327</v>
          </cell>
        </row>
        <row r="42">
          <cell r="C42">
            <v>0.27903485354097141</v>
          </cell>
        </row>
        <row r="43">
          <cell r="C43">
            <v>0.2501578544061302</v>
          </cell>
        </row>
        <row r="44">
          <cell r="C44">
            <v>0.24490322580645157</v>
          </cell>
        </row>
        <row r="45">
          <cell r="C45">
            <v>0.23888620689655166</v>
          </cell>
        </row>
        <row r="46">
          <cell r="C46">
            <v>0.32055580274378936</v>
          </cell>
        </row>
        <row r="50">
          <cell r="C50">
            <v>149</v>
          </cell>
        </row>
        <row r="55">
          <cell r="C55">
            <v>0</v>
          </cell>
        </row>
        <row r="56">
          <cell r="C56">
            <v>40756</v>
          </cell>
        </row>
        <row r="60">
          <cell r="C60">
            <v>0.29675817541921723</v>
          </cell>
        </row>
        <row r="61">
          <cell r="C61">
            <v>0</v>
          </cell>
        </row>
        <row r="62">
          <cell r="C62">
            <v>39783</v>
          </cell>
        </row>
        <row r="63">
          <cell r="C63">
            <v>1.8749999999999999E-2</v>
          </cell>
        </row>
        <row r="64">
          <cell r="C64">
            <v>40725</v>
          </cell>
        </row>
        <row r="65">
          <cell r="C65">
            <v>7.4999999999999997E-2</v>
          </cell>
        </row>
        <row r="66">
          <cell r="C66">
            <v>41456</v>
          </cell>
        </row>
        <row r="70">
          <cell r="C70">
            <v>0</v>
          </cell>
        </row>
        <row r="72">
          <cell r="C72">
            <v>2492146.0000000005</v>
          </cell>
        </row>
        <row r="73">
          <cell r="C73">
            <v>58544801.148161411</v>
          </cell>
        </row>
        <row r="77">
          <cell r="C77">
            <v>7759999.9999999991</v>
          </cell>
        </row>
        <row r="81">
          <cell r="C81">
            <v>67643800.422416732</v>
          </cell>
        </row>
        <row r="82">
          <cell r="C82">
            <v>823758690.351969</v>
          </cell>
        </row>
        <row r="136">
          <cell r="C136">
            <v>92.699999999999989</v>
          </cell>
        </row>
        <row r="137">
          <cell r="C137">
            <v>200</v>
          </cell>
        </row>
        <row r="138">
          <cell r="C138">
            <v>41487</v>
          </cell>
        </row>
        <row r="141">
          <cell r="C141">
            <v>1.2</v>
          </cell>
        </row>
        <row r="142">
          <cell r="C142">
            <v>8.4049999999999994</v>
          </cell>
        </row>
        <row r="143">
          <cell r="C143">
            <v>2.5000000000000001E-2</v>
          </cell>
        </row>
        <row r="144">
          <cell r="C144">
            <v>2015</v>
          </cell>
        </row>
        <row r="147">
          <cell r="C147" t="str">
            <v>See Schedule</v>
          </cell>
        </row>
        <row r="148">
          <cell r="C148" t="str">
            <v>See Schedule</v>
          </cell>
        </row>
        <row r="149">
          <cell r="C149">
            <v>0</v>
          </cell>
        </row>
        <row r="150">
          <cell r="C150">
            <v>2.5000000000000001E-2</v>
          </cell>
        </row>
        <row r="151">
          <cell r="C151">
            <v>0</v>
          </cell>
        </row>
        <row r="152">
          <cell r="C152">
            <v>2.5000000000000001E-2</v>
          </cell>
        </row>
        <row r="153">
          <cell r="C153">
            <v>0</v>
          </cell>
        </row>
        <row r="154">
          <cell r="C154">
            <v>2.5000000000000001E-2</v>
          </cell>
        </row>
        <row r="155">
          <cell r="C155">
            <v>0</v>
          </cell>
        </row>
        <row r="156">
          <cell r="C156">
            <v>2.5000000000000001E-2</v>
          </cell>
        </row>
        <row r="157">
          <cell r="C157">
            <v>0</v>
          </cell>
        </row>
        <row r="158">
          <cell r="C158">
            <v>2.5000000000000001E-2</v>
          </cell>
        </row>
        <row r="159">
          <cell r="C159">
            <v>0</v>
          </cell>
        </row>
        <row r="160">
          <cell r="C160">
            <v>2.5000000000000001E-2</v>
          </cell>
        </row>
        <row r="161">
          <cell r="C161">
            <v>2</v>
          </cell>
        </row>
        <row r="162">
          <cell r="C162">
            <v>34698.300000000003</v>
          </cell>
        </row>
        <row r="163">
          <cell r="C163">
            <v>3991.3500000000004</v>
          </cell>
        </row>
        <row r="164">
          <cell r="C164">
            <v>2.5000000000000001E-2</v>
          </cell>
        </row>
        <row r="165">
          <cell r="C165">
            <v>3.3901237499999999</v>
          </cell>
        </row>
        <row r="166">
          <cell r="C166">
            <v>2.3963133320003376E-2</v>
          </cell>
        </row>
        <row r="167">
          <cell r="C167">
            <v>668859377.29073048</v>
          </cell>
        </row>
        <row r="168">
          <cell r="C168">
            <v>7.6999999999999996E-4</v>
          </cell>
        </row>
        <row r="169">
          <cell r="C169">
            <v>2.5000000000000001E-2</v>
          </cell>
        </row>
        <row r="170">
          <cell r="C170">
            <v>3.2147651006711406</v>
          </cell>
        </row>
        <row r="171">
          <cell r="C171">
            <v>2.5000000000000001E-2</v>
          </cell>
        </row>
        <row r="172">
          <cell r="C172">
            <v>0.38781798000000001</v>
          </cell>
        </row>
        <row r="173">
          <cell r="C173">
            <v>10.89</v>
          </cell>
        </row>
        <row r="174">
          <cell r="C174">
            <v>0.91200000000000003</v>
          </cell>
        </row>
        <row r="175">
          <cell r="C175">
            <v>762014994.23957789</v>
          </cell>
        </row>
        <row r="177">
          <cell r="C177">
            <v>0</v>
          </cell>
        </row>
        <row r="180">
          <cell r="C180" t="str">
            <v>Half-Year</v>
          </cell>
        </row>
        <row r="181">
          <cell r="C181">
            <v>0</v>
          </cell>
        </row>
        <row r="182">
          <cell r="C182">
            <v>753042430.38369834</v>
          </cell>
        </row>
        <row r="183">
          <cell r="C183">
            <v>0</v>
          </cell>
        </row>
        <row r="184">
          <cell r="C184">
            <v>0</v>
          </cell>
        </row>
        <row r="185">
          <cell r="C185">
            <v>0</v>
          </cell>
        </row>
        <row r="186">
          <cell r="C186">
            <v>0</v>
          </cell>
        </row>
        <row r="187">
          <cell r="C187">
            <v>753042430.38369834</v>
          </cell>
        </row>
        <row r="190">
          <cell r="C190">
            <v>10660479.333333334</v>
          </cell>
        </row>
        <row r="191">
          <cell r="C191">
            <v>747753409.87047422</v>
          </cell>
        </row>
        <row r="192">
          <cell r="C192">
            <v>6800000</v>
          </cell>
        </row>
        <row r="196">
          <cell r="C196">
            <v>0</v>
          </cell>
        </row>
        <row r="197">
          <cell r="C197">
            <v>10</v>
          </cell>
        </row>
        <row r="198">
          <cell r="C198">
            <v>671709793.54075801</v>
          </cell>
        </row>
        <row r="199">
          <cell r="C199">
            <v>0.5</v>
          </cell>
        </row>
        <row r="200">
          <cell r="C200">
            <v>0</v>
          </cell>
        </row>
        <row r="201">
          <cell r="C201">
            <v>40</v>
          </cell>
        </row>
        <row r="202">
          <cell r="C202">
            <v>1</v>
          </cell>
        </row>
        <row r="203">
          <cell r="C203">
            <v>0.3</v>
          </cell>
        </row>
        <row r="204">
          <cell r="C204">
            <v>40</v>
          </cell>
        </row>
        <row r="205">
          <cell r="C205">
            <v>0</v>
          </cell>
        </row>
        <row r="213">
          <cell r="C213">
            <v>6.8890947500000008E-2</v>
          </cell>
        </row>
        <row r="214">
          <cell r="C214">
            <v>8.0969150000000017E-2</v>
          </cell>
        </row>
        <row r="215">
          <cell r="C215">
            <v>0.10598607307692309</v>
          </cell>
        </row>
        <row r="216">
          <cell r="C216">
            <v>3.5665000000000002E-2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G25"/>
  <sheetViews>
    <sheetView tabSelected="1" workbookViewId="0">
      <selection activeCell="A28" sqref="A28"/>
    </sheetView>
  </sheetViews>
  <sheetFormatPr defaultRowHeight="13.2"/>
  <cols>
    <col min="1" max="1" width="38" customWidth="1"/>
    <col min="2" max="3" width="11.33203125" bestFit="1" customWidth="1"/>
    <col min="4" max="4" width="17" customWidth="1"/>
  </cols>
  <sheetData>
    <row r="1" spans="1:7" ht="15.6">
      <c r="A1" s="429" t="s">
        <v>323</v>
      </c>
      <c r="B1" s="80"/>
      <c r="C1" s="80"/>
      <c r="D1" s="80"/>
      <c r="E1" s="80"/>
      <c r="F1" s="80"/>
      <c r="G1" s="80"/>
    </row>
    <row r="2" spans="1:7">
      <c r="A2" s="80"/>
      <c r="B2" s="80"/>
      <c r="C2" s="80"/>
      <c r="D2" s="80"/>
      <c r="E2" s="80"/>
      <c r="F2" s="80"/>
      <c r="G2" s="80"/>
    </row>
    <row r="3" spans="1:7">
      <c r="A3" s="80"/>
      <c r="B3" s="430" t="s">
        <v>215</v>
      </c>
      <c r="C3" s="430" t="s">
        <v>214</v>
      </c>
      <c r="D3" s="430" t="s">
        <v>39</v>
      </c>
      <c r="E3" s="80"/>
      <c r="F3" s="80"/>
      <c r="G3" s="80"/>
    </row>
    <row r="4" spans="1:7">
      <c r="A4" s="80" t="s">
        <v>324</v>
      </c>
      <c r="B4" s="431">
        <f>+'REC Rider'!E87</f>
        <v>-30000.636034627616</v>
      </c>
      <c r="C4" s="431">
        <f>+'Biogas Tracker'!E97</f>
        <v>-18189.075105986962</v>
      </c>
      <c r="D4" s="431">
        <f>SUM(B4:C4)</f>
        <v>-48189.711140614578</v>
      </c>
      <c r="E4" s="80"/>
      <c r="F4" s="80"/>
      <c r="G4" s="80"/>
    </row>
    <row r="5" spans="1:7">
      <c r="A5" s="80" t="s">
        <v>352</v>
      </c>
      <c r="B5" s="431">
        <f>+'REC Rider'!E89</f>
        <v>-27930.137024141848</v>
      </c>
      <c r="C5" s="431">
        <f>+'Biogas Tracker'!E99</f>
        <v>74755.656400656677</v>
      </c>
      <c r="D5" s="432">
        <f>SUM(B5:C5)</f>
        <v>46825.519376514829</v>
      </c>
      <c r="E5" s="80"/>
      <c r="F5" s="80"/>
      <c r="G5" s="80"/>
    </row>
    <row r="6" spans="1:7">
      <c r="A6" s="80" t="s">
        <v>213</v>
      </c>
      <c r="B6" s="433">
        <f>+'REC Rider'!E93</f>
        <v>-930998.89515006915</v>
      </c>
      <c r="C6" s="433">
        <f>+'Biogas Tracker'!E103</f>
        <v>-564454.99381845817</v>
      </c>
      <c r="D6" s="434">
        <f>SUM(B6:C6)</f>
        <v>-1495453.8889685273</v>
      </c>
      <c r="E6" s="80"/>
      <c r="F6" s="80"/>
      <c r="G6" s="80"/>
    </row>
    <row r="7" spans="1:7">
      <c r="A7" s="80" t="s">
        <v>216</v>
      </c>
      <c r="B7" s="431">
        <f>SUM(B4:B6)</f>
        <v>-988929.66820883867</v>
      </c>
      <c r="C7" s="431">
        <f>SUM(C4:C6)</f>
        <v>-507888.41252378846</v>
      </c>
      <c r="D7" s="432">
        <f>SUM(D4:D6)</f>
        <v>-1496818.0807326271</v>
      </c>
      <c r="E7" s="80"/>
      <c r="F7" s="80"/>
      <c r="G7" s="80"/>
    </row>
    <row r="8" spans="1:7">
      <c r="A8" s="80" t="s">
        <v>217</v>
      </c>
      <c r="B8" s="499">
        <f>+'REC Rider'!E96</f>
        <v>0.95437899999999998</v>
      </c>
      <c r="C8" s="499">
        <f>+B8</f>
        <v>0.95437899999999998</v>
      </c>
      <c r="D8" s="500">
        <f>+(B8+C8)/2</f>
        <v>0.95437899999999998</v>
      </c>
      <c r="E8" s="80" t="s">
        <v>275</v>
      </c>
      <c r="F8" s="80"/>
      <c r="G8" s="80"/>
    </row>
    <row r="9" spans="1:7" ht="13.8" thickBot="1">
      <c r="A9" s="80" t="s">
        <v>218</v>
      </c>
      <c r="B9" s="431">
        <f>+B7/B8</f>
        <v>-1036202.2511065716</v>
      </c>
      <c r="C9" s="431">
        <f>+C7/C8</f>
        <v>-532166.37470416725</v>
      </c>
      <c r="D9" s="435">
        <f>+D7/D8</f>
        <v>-1568368.6258107389</v>
      </c>
      <c r="E9" s="80"/>
      <c r="F9" s="80"/>
      <c r="G9" s="80"/>
    </row>
    <row r="10" spans="1:7" ht="13.8" thickTop="1">
      <c r="A10" s="80"/>
      <c r="B10" s="80"/>
      <c r="C10" s="80"/>
      <c r="D10" s="80"/>
      <c r="E10" s="80"/>
      <c r="F10" s="80"/>
      <c r="G10" s="80"/>
    </row>
    <row r="11" spans="1:7">
      <c r="A11" s="80"/>
      <c r="B11" s="80"/>
      <c r="C11" s="80"/>
      <c r="D11" s="80"/>
      <c r="E11" s="80"/>
      <c r="F11" s="80"/>
      <c r="G11" s="80"/>
    </row>
    <row r="12" spans="1:7" ht="13.8" thickBot="1">
      <c r="A12" s="80" t="s">
        <v>223</v>
      </c>
      <c r="B12" s="80"/>
      <c r="C12" s="80"/>
      <c r="D12" s="80"/>
      <c r="E12" s="80"/>
      <c r="F12" s="80"/>
      <c r="G12" s="80"/>
    </row>
    <row r="13" spans="1:7">
      <c r="A13" s="80" t="s">
        <v>224</v>
      </c>
      <c r="B13" s="619">
        <f>+B6/D7</f>
        <v>0.62198533484736229</v>
      </c>
      <c r="E13" s="80"/>
      <c r="F13" s="80"/>
      <c r="G13" s="80"/>
    </row>
    <row r="14" spans="1:7">
      <c r="A14" s="80" t="s">
        <v>225</v>
      </c>
      <c r="B14" s="620">
        <f>SUM(B4:B5)/D7</f>
        <v>3.8702614435559786E-2</v>
      </c>
      <c r="E14" s="80"/>
      <c r="F14" s="80"/>
      <c r="G14" s="80"/>
    </row>
    <row r="15" spans="1:7">
      <c r="A15" s="80" t="s">
        <v>226</v>
      </c>
      <c r="B15" s="620">
        <f>+C6/D7</f>
        <v>0.37710327065409455</v>
      </c>
      <c r="E15" s="80"/>
      <c r="F15" s="80"/>
      <c r="G15" s="80"/>
    </row>
    <row r="16" spans="1:7" ht="13.8" thickBot="1">
      <c r="A16" s="80" t="s">
        <v>227</v>
      </c>
      <c r="B16" s="621">
        <f>SUM(C4:C5)/D7</f>
        <v>-3.7791219937016556E-2</v>
      </c>
      <c r="E16" s="80"/>
      <c r="F16" s="80"/>
      <c r="G16" s="80"/>
    </row>
    <row r="17" spans="1:7" ht="13.8" thickBot="1">
      <c r="A17" s="80"/>
      <c r="B17" s="507">
        <f>SUM(B13:B16)</f>
        <v>1</v>
      </c>
      <c r="G17" s="80"/>
    </row>
    <row r="18" spans="1:7" ht="13.8" thickTop="1">
      <c r="A18" s="80"/>
      <c r="E18" s="80"/>
      <c r="F18" s="80"/>
      <c r="G18" s="80"/>
    </row>
    <row r="19" spans="1:7">
      <c r="G19" s="80"/>
    </row>
    <row r="20" spans="1:7">
      <c r="G20" s="80"/>
    </row>
    <row r="21" spans="1:7">
      <c r="G21" s="80"/>
    </row>
    <row r="22" spans="1:7">
      <c r="G22" s="80"/>
    </row>
    <row r="23" spans="1:7">
      <c r="G23" s="80"/>
    </row>
    <row r="24" spans="1:7">
      <c r="G24" s="80"/>
    </row>
    <row r="25" spans="1:7">
      <c r="G25" s="80"/>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8"/>
  <sheetViews>
    <sheetView workbookViewId="0">
      <selection activeCell="B41" sqref="B41"/>
    </sheetView>
  </sheetViews>
  <sheetFormatPr defaultRowHeight="14.4"/>
  <cols>
    <col min="1" max="1" width="21.6640625" style="10" bestFit="1" customWidth="1"/>
    <col min="2" max="4" width="14.33203125" style="10" bestFit="1" customWidth="1"/>
    <col min="5" max="5" width="20.109375" style="10" bestFit="1" customWidth="1"/>
    <col min="6" max="6" width="12.33203125" style="10" bestFit="1" customWidth="1"/>
    <col min="7" max="256" width="9.109375" style="10"/>
    <col min="257" max="257" width="21.6640625" style="10" bestFit="1" customWidth="1"/>
    <col min="258" max="260" width="14.33203125" style="10" bestFit="1" customWidth="1"/>
    <col min="261" max="261" width="20.109375" style="10" bestFit="1" customWidth="1"/>
    <col min="262" max="262" width="12.33203125" style="10" bestFit="1" customWidth="1"/>
    <col min="263" max="512" width="9.109375" style="10"/>
    <col min="513" max="513" width="21.6640625" style="10" bestFit="1" customWidth="1"/>
    <col min="514" max="516" width="14.33203125" style="10" bestFit="1" customWidth="1"/>
    <col min="517" max="517" width="20.109375" style="10" bestFit="1" customWidth="1"/>
    <col min="518" max="518" width="12.33203125" style="10" bestFit="1" customWidth="1"/>
    <col min="519" max="768" width="9.109375" style="10"/>
    <col min="769" max="769" width="21.6640625" style="10" bestFit="1" customWidth="1"/>
    <col min="770" max="772" width="14.33203125" style="10" bestFit="1" customWidth="1"/>
    <col min="773" max="773" width="20.109375" style="10" bestFit="1" customWidth="1"/>
    <col min="774" max="774" width="12.33203125" style="10" bestFit="1" customWidth="1"/>
    <col min="775" max="1024" width="9.109375" style="10"/>
    <col min="1025" max="1025" width="21.6640625" style="10" bestFit="1" customWidth="1"/>
    <col min="1026" max="1028" width="14.33203125" style="10" bestFit="1" customWidth="1"/>
    <col min="1029" max="1029" width="20.109375" style="10" bestFit="1" customWidth="1"/>
    <col min="1030" max="1030" width="12.33203125" style="10" bestFit="1" customWidth="1"/>
    <col min="1031" max="1280" width="9.109375" style="10"/>
    <col min="1281" max="1281" width="21.6640625" style="10" bestFit="1" customWidth="1"/>
    <col min="1282" max="1284" width="14.33203125" style="10" bestFit="1" customWidth="1"/>
    <col min="1285" max="1285" width="20.109375" style="10" bestFit="1" customWidth="1"/>
    <col min="1286" max="1286" width="12.33203125" style="10" bestFit="1" customWidth="1"/>
    <col min="1287" max="1536" width="9.109375" style="10"/>
    <col min="1537" max="1537" width="21.6640625" style="10" bestFit="1" customWidth="1"/>
    <col min="1538" max="1540" width="14.33203125" style="10" bestFit="1" customWidth="1"/>
    <col min="1541" max="1541" width="20.109375" style="10" bestFit="1" customWidth="1"/>
    <col min="1542" max="1542" width="12.33203125" style="10" bestFit="1" customWidth="1"/>
    <col min="1543" max="1792" width="9.109375" style="10"/>
    <col min="1793" max="1793" width="21.6640625" style="10" bestFit="1" customWidth="1"/>
    <col min="1794" max="1796" width="14.33203125" style="10" bestFit="1" customWidth="1"/>
    <col min="1797" max="1797" width="20.109375" style="10" bestFit="1" customWidth="1"/>
    <col min="1798" max="1798" width="12.33203125" style="10" bestFit="1" customWidth="1"/>
    <col min="1799" max="2048" width="9.109375" style="10"/>
    <col min="2049" max="2049" width="21.6640625" style="10" bestFit="1" customWidth="1"/>
    <col min="2050" max="2052" width="14.33203125" style="10" bestFit="1" customWidth="1"/>
    <col min="2053" max="2053" width="20.109375" style="10" bestFit="1" customWidth="1"/>
    <col min="2054" max="2054" width="12.33203125" style="10" bestFit="1" customWidth="1"/>
    <col min="2055" max="2304" width="9.109375" style="10"/>
    <col min="2305" max="2305" width="21.6640625" style="10" bestFit="1" customWidth="1"/>
    <col min="2306" max="2308" width="14.33203125" style="10" bestFit="1" customWidth="1"/>
    <col min="2309" max="2309" width="20.109375" style="10" bestFit="1" customWidth="1"/>
    <col min="2310" max="2310" width="12.33203125" style="10" bestFit="1" customWidth="1"/>
    <col min="2311" max="2560" width="9.109375" style="10"/>
    <col min="2561" max="2561" width="21.6640625" style="10" bestFit="1" customWidth="1"/>
    <col min="2562" max="2564" width="14.33203125" style="10" bestFit="1" customWidth="1"/>
    <col min="2565" max="2565" width="20.109375" style="10" bestFit="1" customWidth="1"/>
    <col min="2566" max="2566" width="12.33203125" style="10" bestFit="1" customWidth="1"/>
    <col min="2567" max="2816" width="9.109375" style="10"/>
    <col min="2817" max="2817" width="21.6640625" style="10" bestFit="1" customWidth="1"/>
    <col min="2818" max="2820" width="14.33203125" style="10" bestFit="1" customWidth="1"/>
    <col min="2821" max="2821" width="20.109375" style="10" bestFit="1" customWidth="1"/>
    <col min="2822" max="2822" width="12.33203125" style="10" bestFit="1" customWidth="1"/>
    <col min="2823" max="3072" width="9.109375" style="10"/>
    <col min="3073" max="3073" width="21.6640625" style="10" bestFit="1" customWidth="1"/>
    <col min="3074" max="3076" width="14.33203125" style="10" bestFit="1" customWidth="1"/>
    <col min="3077" max="3077" width="20.109375" style="10" bestFit="1" customWidth="1"/>
    <col min="3078" max="3078" width="12.33203125" style="10" bestFit="1" customWidth="1"/>
    <col min="3079" max="3328" width="9.109375" style="10"/>
    <col min="3329" max="3329" width="21.6640625" style="10" bestFit="1" customWidth="1"/>
    <col min="3330" max="3332" width="14.33203125" style="10" bestFit="1" customWidth="1"/>
    <col min="3333" max="3333" width="20.109375" style="10" bestFit="1" customWidth="1"/>
    <col min="3334" max="3334" width="12.33203125" style="10" bestFit="1" customWidth="1"/>
    <col min="3335" max="3584" width="9.109375" style="10"/>
    <col min="3585" max="3585" width="21.6640625" style="10" bestFit="1" customWidth="1"/>
    <col min="3586" max="3588" width="14.33203125" style="10" bestFit="1" customWidth="1"/>
    <col min="3589" max="3589" width="20.109375" style="10" bestFit="1" customWidth="1"/>
    <col min="3590" max="3590" width="12.33203125" style="10" bestFit="1" customWidth="1"/>
    <col min="3591" max="3840" width="9.109375" style="10"/>
    <col min="3841" max="3841" width="21.6640625" style="10" bestFit="1" customWidth="1"/>
    <col min="3842" max="3844" width="14.33203125" style="10" bestFit="1" customWidth="1"/>
    <col min="3845" max="3845" width="20.109375" style="10" bestFit="1" customWidth="1"/>
    <col min="3846" max="3846" width="12.33203125" style="10" bestFit="1" customWidth="1"/>
    <col min="3847" max="4096" width="9.109375" style="10"/>
    <col min="4097" max="4097" width="21.6640625" style="10" bestFit="1" customWidth="1"/>
    <col min="4098" max="4100" width="14.33203125" style="10" bestFit="1" customWidth="1"/>
    <col min="4101" max="4101" width="20.109375" style="10" bestFit="1" customWidth="1"/>
    <col min="4102" max="4102" width="12.33203125" style="10" bestFit="1" customWidth="1"/>
    <col min="4103" max="4352" width="9.109375" style="10"/>
    <col min="4353" max="4353" width="21.6640625" style="10" bestFit="1" customWidth="1"/>
    <col min="4354" max="4356" width="14.33203125" style="10" bestFit="1" customWidth="1"/>
    <col min="4357" max="4357" width="20.109375" style="10" bestFit="1" customWidth="1"/>
    <col min="4358" max="4358" width="12.33203125" style="10" bestFit="1" customWidth="1"/>
    <col min="4359" max="4608" width="9.109375" style="10"/>
    <col min="4609" max="4609" width="21.6640625" style="10" bestFit="1" customWidth="1"/>
    <col min="4610" max="4612" width="14.33203125" style="10" bestFit="1" customWidth="1"/>
    <col min="4613" max="4613" width="20.109375" style="10" bestFit="1" customWidth="1"/>
    <col min="4614" max="4614" width="12.33203125" style="10" bestFit="1" customWidth="1"/>
    <col min="4615" max="4864" width="9.109375" style="10"/>
    <col min="4865" max="4865" width="21.6640625" style="10" bestFit="1" customWidth="1"/>
    <col min="4866" max="4868" width="14.33203125" style="10" bestFit="1" customWidth="1"/>
    <col min="4869" max="4869" width="20.109375" style="10" bestFit="1" customWidth="1"/>
    <col min="4870" max="4870" width="12.33203125" style="10" bestFit="1" customWidth="1"/>
    <col min="4871" max="5120" width="9.109375" style="10"/>
    <col min="5121" max="5121" width="21.6640625" style="10" bestFit="1" customWidth="1"/>
    <col min="5122" max="5124" width="14.33203125" style="10" bestFit="1" customWidth="1"/>
    <col min="5125" max="5125" width="20.109375" style="10" bestFit="1" customWidth="1"/>
    <col min="5126" max="5126" width="12.33203125" style="10" bestFit="1" customWidth="1"/>
    <col min="5127" max="5376" width="9.109375" style="10"/>
    <col min="5377" max="5377" width="21.6640625" style="10" bestFit="1" customWidth="1"/>
    <col min="5378" max="5380" width="14.33203125" style="10" bestFit="1" customWidth="1"/>
    <col min="5381" max="5381" width="20.109375" style="10" bestFit="1" customWidth="1"/>
    <col min="5382" max="5382" width="12.33203125" style="10" bestFit="1" customWidth="1"/>
    <col min="5383" max="5632" width="9.109375" style="10"/>
    <col min="5633" max="5633" width="21.6640625" style="10" bestFit="1" customWidth="1"/>
    <col min="5634" max="5636" width="14.33203125" style="10" bestFit="1" customWidth="1"/>
    <col min="5637" max="5637" width="20.109375" style="10" bestFit="1" customWidth="1"/>
    <col min="5638" max="5638" width="12.33203125" style="10" bestFit="1" customWidth="1"/>
    <col min="5639" max="5888" width="9.109375" style="10"/>
    <col min="5889" max="5889" width="21.6640625" style="10" bestFit="1" customWidth="1"/>
    <col min="5890" max="5892" width="14.33203125" style="10" bestFit="1" customWidth="1"/>
    <col min="5893" max="5893" width="20.109375" style="10" bestFit="1" customWidth="1"/>
    <col min="5894" max="5894" width="12.33203125" style="10" bestFit="1" customWidth="1"/>
    <col min="5895" max="6144" width="9.109375" style="10"/>
    <col min="6145" max="6145" width="21.6640625" style="10" bestFit="1" customWidth="1"/>
    <col min="6146" max="6148" width="14.33203125" style="10" bestFit="1" customWidth="1"/>
    <col min="6149" max="6149" width="20.109375" style="10" bestFit="1" customWidth="1"/>
    <col min="6150" max="6150" width="12.33203125" style="10" bestFit="1" customWidth="1"/>
    <col min="6151" max="6400" width="9.109375" style="10"/>
    <col min="6401" max="6401" width="21.6640625" style="10" bestFit="1" customWidth="1"/>
    <col min="6402" max="6404" width="14.33203125" style="10" bestFit="1" customWidth="1"/>
    <col min="6405" max="6405" width="20.109375" style="10" bestFit="1" customWidth="1"/>
    <col min="6406" max="6406" width="12.33203125" style="10" bestFit="1" customWidth="1"/>
    <col min="6407" max="6656" width="9.109375" style="10"/>
    <col min="6657" max="6657" width="21.6640625" style="10" bestFit="1" customWidth="1"/>
    <col min="6658" max="6660" width="14.33203125" style="10" bestFit="1" customWidth="1"/>
    <col min="6661" max="6661" width="20.109375" style="10" bestFit="1" customWidth="1"/>
    <col min="6662" max="6662" width="12.33203125" style="10" bestFit="1" customWidth="1"/>
    <col min="6663" max="6912" width="9.109375" style="10"/>
    <col min="6913" max="6913" width="21.6640625" style="10" bestFit="1" customWidth="1"/>
    <col min="6914" max="6916" width="14.33203125" style="10" bestFit="1" customWidth="1"/>
    <col min="6917" max="6917" width="20.109375" style="10" bestFit="1" customWidth="1"/>
    <col min="6918" max="6918" width="12.33203125" style="10" bestFit="1" customWidth="1"/>
    <col min="6919" max="7168" width="9.109375" style="10"/>
    <col min="7169" max="7169" width="21.6640625" style="10" bestFit="1" customWidth="1"/>
    <col min="7170" max="7172" width="14.33203125" style="10" bestFit="1" customWidth="1"/>
    <col min="7173" max="7173" width="20.109375" style="10" bestFit="1" customWidth="1"/>
    <col min="7174" max="7174" width="12.33203125" style="10" bestFit="1" customWidth="1"/>
    <col min="7175" max="7424" width="9.109375" style="10"/>
    <col min="7425" max="7425" width="21.6640625" style="10" bestFit="1" customWidth="1"/>
    <col min="7426" max="7428" width="14.33203125" style="10" bestFit="1" customWidth="1"/>
    <col min="7429" max="7429" width="20.109375" style="10" bestFit="1" customWidth="1"/>
    <col min="7430" max="7430" width="12.33203125" style="10" bestFit="1" customWidth="1"/>
    <col min="7431" max="7680" width="9.109375" style="10"/>
    <col min="7681" max="7681" width="21.6640625" style="10" bestFit="1" customWidth="1"/>
    <col min="7682" max="7684" width="14.33203125" style="10" bestFit="1" customWidth="1"/>
    <col min="7685" max="7685" width="20.109375" style="10" bestFit="1" customWidth="1"/>
    <col min="7686" max="7686" width="12.33203125" style="10" bestFit="1" customWidth="1"/>
    <col min="7687" max="7936" width="9.109375" style="10"/>
    <col min="7937" max="7937" width="21.6640625" style="10" bestFit="1" customWidth="1"/>
    <col min="7938" max="7940" width="14.33203125" style="10" bestFit="1" customWidth="1"/>
    <col min="7941" max="7941" width="20.109375" style="10" bestFit="1" customWidth="1"/>
    <col min="7942" max="7942" width="12.33203125" style="10" bestFit="1" customWidth="1"/>
    <col min="7943" max="8192" width="9.109375" style="10"/>
    <col min="8193" max="8193" width="21.6640625" style="10" bestFit="1" customWidth="1"/>
    <col min="8194" max="8196" width="14.33203125" style="10" bestFit="1" customWidth="1"/>
    <col min="8197" max="8197" width="20.109375" style="10" bestFit="1" customWidth="1"/>
    <col min="8198" max="8198" width="12.33203125" style="10" bestFit="1" customWidth="1"/>
    <col min="8199" max="8448" width="9.109375" style="10"/>
    <col min="8449" max="8449" width="21.6640625" style="10" bestFit="1" customWidth="1"/>
    <col min="8450" max="8452" width="14.33203125" style="10" bestFit="1" customWidth="1"/>
    <col min="8453" max="8453" width="20.109375" style="10" bestFit="1" customWidth="1"/>
    <col min="8454" max="8454" width="12.33203125" style="10" bestFit="1" customWidth="1"/>
    <col min="8455" max="8704" width="9.109375" style="10"/>
    <col min="8705" max="8705" width="21.6640625" style="10" bestFit="1" customWidth="1"/>
    <col min="8706" max="8708" width="14.33203125" style="10" bestFit="1" customWidth="1"/>
    <col min="8709" max="8709" width="20.109375" style="10" bestFit="1" customWidth="1"/>
    <col min="8710" max="8710" width="12.33203125" style="10" bestFit="1" customWidth="1"/>
    <col min="8711" max="8960" width="9.109375" style="10"/>
    <col min="8961" max="8961" width="21.6640625" style="10" bestFit="1" customWidth="1"/>
    <col min="8962" max="8964" width="14.33203125" style="10" bestFit="1" customWidth="1"/>
    <col min="8965" max="8965" width="20.109375" style="10" bestFit="1" customWidth="1"/>
    <col min="8966" max="8966" width="12.33203125" style="10" bestFit="1" customWidth="1"/>
    <col min="8967" max="9216" width="9.109375" style="10"/>
    <col min="9217" max="9217" width="21.6640625" style="10" bestFit="1" customWidth="1"/>
    <col min="9218" max="9220" width="14.33203125" style="10" bestFit="1" customWidth="1"/>
    <col min="9221" max="9221" width="20.109375" style="10" bestFit="1" customWidth="1"/>
    <col min="9222" max="9222" width="12.33203125" style="10" bestFit="1" customWidth="1"/>
    <col min="9223" max="9472" width="9.109375" style="10"/>
    <col min="9473" max="9473" width="21.6640625" style="10" bestFit="1" customWidth="1"/>
    <col min="9474" max="9476" width="14.33203125" style="10" bestFit="1" customWidth="1"/>
    <col min="9477" max="9477" width="20.109375" style="10" bestFit="1" customWidth="1"/>
    <col min="9478" max="9478" width="12.33203125" style="10" bestFit="1" customWidth="1"/>
    <col min="9479" max="9728" width="9.109375" style="10"/>
    <col min="9729" max="9729" width="21.6640625" style="10" bestFit="1" customWidth="1"/>
    <col min="9730" max="9732" width="14.33203125" style="10" bestFit="1" customWidth="1"/>
    <col min="9733" max="9733" width="20.109375" style="10" bestFit="1" customWidth="1"/>
    <col min="9734" max="9734" width="12.33203125" style="10" bestFit="1" customWidth="1"/>
    <col min="9735" max="9984" width="9.109375" style="10"/>
    <col min="9985" max="9985" width="21.6640625" style="10" bestFit="1" customWidth="1"/>
    <col min="9986" max="9988" width="14.33203125" style="10" bestFit="1" customWidth="1"/>
    <col min="9989" max="9989" width="20.109375" style="10" bestFit="1" customWidth="1"/>
    <col min="9990" max="9990" width="12.33203125" style="10" bestFit="1" customWidth="1"/>
    <col min="9991" max="10240" width="9.109375" style="10"/>
    <col min="10241" max="10241" width="21.6640625" style="10" bestFit="1" customWidth="1"/>
    <col min="10242" max="10244" width="14.33203125" style="10" bestFit="1" customWidth="1"/>
    <col min="10245" max="10245" width="20.109375" style="10" bestFit="1" customWidth="1"/>
    <col min="10246" max="10246" width="12.33203125" style="10" bestFit="1" customWidth="1"/>
    <col min="10247" max="10496" width="9.109375" style="10"/>
    <col min="10497" max="10497" width="21.6640625" style="10" bestFit="1" customWidth="1"/>
    <col min="10498" max="10500" width="14.33203125" style="10" bestFit="1" customWidth="1"/>
    <col min="10501" max="10501" width="20.109375" style="10" bestFit="1" customWidth="1"/>
    <col min="10502" max="10502" width="12.33203125" style="10" bestFit="1" customWidth="1"/>
    <col min="10503" max="10752" width="9.109375" style="10"/>
    <col min="10753" max="10753" width="21.6640625" style="10" bestFit="1" customWidth="1"/>
    <col min="10754" max="10756" width="14.33203125" style="10" bestFit="1" customWidth="1"/>
    <col min="10757" max="10757" width="20.109375" style="10" bestFit="1" customWidth="1"/>
    <col min="10758" max="10758" width="12.33203125" style="10" bestFit="1" customWidth="1"/>
    <col min="10759" max="11008" width="9.109375" style="10"/>
    <col min="11009" max="11009" width="21.6640625" style="10" bestFit="1" customWidth="1"/>
    <col min="11010" max="11012" width="14.33203125" style="10" bestFit="1" customWidth="1"/>
    <col min="11013" max="11013" width="20.109375" style="10" bestFit="1" customWidth="1"/>
    <col min="11014" max="11014" width="12.33203125" style="10" bestFit="1" customWidth="1"/>
    <col min="11015" max="11264" width="9.109375" style="10"/>
    <col min="11265" max="11265" width="21.6640625" style="10" bestFit="1" customWidth="1"/>
    <col min="11266" max="11268" width="14.33203125" style="10" bestFit="1" customWidth="1"/>
    <col min="11269" max="11269" width="20.109375" style="10" bestFit="1" customWidth="1"/>
    <col min="11270" max="11270" width="12.33203125" style="10" bestFit="1" customWidth="1"/>
    <col min="11271" max="11520" width="9.109375" style="10"/>
    <col min="11521" max="11521" width="21.6640625" style="10" bestFit="1" customWidth="1"/>
    <col min="11522" max="11524" width="14.33203125" style="10" bestFit="1" customWidth="1"/>
    <col min="11525" max="11525" width="20.109375" style="10" bestFit="1" customWidth="1"/>
    <col min="11526" max="11526" width="12.33203125" style="10" bestFit="1" customWidth="1"/>
    <col min="11527" max="11776" width="9.109375" style="10"/>
    <col min="11777" max="11777" width="21.6640625" style="10" bestFit="1" customWidth="1"/>
    <col min="11778" max="11780" width="14.33203125" style="10" bestFit="1" customWidth="1"/>
    <col min="11781" max="11781" width="20.109375" style="10" bestFit="1" customWidth="1"/>
    <col min="11782" max="11782" width="12.33203125" style="10" bestFit="1" customWidth="1"/>
    <col min="11783" max="12032" width="9.109375" style="10"/>
    <col min="12033" max="12033" width="21.6640625" style="10" bestFit="1" customWidth="1"/>
    <col min="12034" max="12036" width="14.33203125" style="10" bestFit="1" customWidth="1"/>
    <col min="12037" max="12037" width="20.109375" style="10" bestFit="1" customWidth="1"/>
    <col min="12038" max="12038" width="12.33203125" style="10" bestFit="1" customWidth="1"/>
    <col min="12039" max="12288" width="9.109375" style="10"/>
    <col min="12289" max="12289" width="21.6640625" style="10" bestFit="1" customWidth="1"/>
    <col min="12290" max="12292" width="14.33203125" style="10" bestFit="1" customWidth="1"/>
    <col min="12293" max="12293" width="20.109375" style="10" bestFit="1" customWidth="1"/>
    <col min="12294" max="12294" width="12.33203125" style="10" bestFit="1" customWidth="1"/>
    <col min="12295" max="12544" width="9.109375" style="10"/>
    <col min="12545" max="12545" width="21.6640625" style="10" bestFit="1" customWidth="1"/>
    <col min="12546" max="12548" width="14.33203125" style="10" bestFit="1" customWidth="1"/>
    <col min="12549" max="12549" width="20.109375" style="10" bestFit="1" customWidth="1"/>
    <col min="12550" max="12550" width="12.33203125" style="10" bestFit="1" customWidth="1"/>
    <col min="12551" max="12800" width="9.109375" style="10"/>
    <col min="12801" max="12801" width="21.6640625" style="10" bestFit="1" customWidth="1"/>
    <col min="12802" max="12804" width="14.33203125" style="10" bestFit="1" customWidth="1"/>
    <col min="12805" max="12805" width="20.109375" style="10" bestFit="1" customWidth="1"/>
    <col min="12806" max="12806" width="12.33203125" style="10" bestFit="1" customWidth="1"/>
    <col min="12807" max="13056" width="9.109375" style="10"/>
    <col min="13057" max="13057" width="21.6640625" style="10" bestFit="1" customWidth="1"/>
    <col min="13058" max="13060" width="14.33203125" style="10" bestFit="1" customWidth="1"/>
    <col min="13061" max="13061" width="20.109375" style="10" bestFit="1" customWidth="1"/>
    <col min="13062" max="13062" width="12.33203125" style="10" bestFit="1" customWidth="1"/>
    <col min="13063" max="13312" width="9.109375" style="10"/>
    <col min="13313" max="13313" width="21.6640625" style="10" bestFit="1" customWidth="1"/>
    <col min="13314" max="13316" width="14.33203125" style="10" bestFit="1" customWidth="1"/>
    <col min="13317" max="13317" width="20.109375" style="10" bestFit="1" customWidth="1"/>
    <col min="13318" max="13318" width="12.33203125" style="10" bestFit="1" customWidth="1"/>
    <col min="13319" max="13568" width="9.109375" style="10"/>
    <col min="13569" max="13569" width="21.6640625" style="10" bestFit="1" customWidth="1"/>
    <col min="13570" max="13572" width="14.33203125" style="10" bestFit="1" customWidth="1"/>
    <col min="13573" max="13573" width="20.109375" style="10" bestFit="1" customWidth="1"/>
    <col min="13574" max="13574" width="12.33203125" style="10" bestFit="1" customWidth="1"/>
    <col min="13575" max="13824" width="9.109375" style="10"/>
    <col min="13825" max="13825" width="21.6640625" style="10" bestFit="1" customWidth="1"/>
    <col min="13826" max="13828" width="14.33203125" style="10" bestFit="1" customWidth="1"/>
    <col min="13829" max="13829" width="20.109375" style="10" bestFit="1" customWidth="1"/>
    <col min="13830" max="13830" width="12.33203125" style="10" bestFit="1" customWidth="1"/>
    <col min="13831" max="14080" width="9.109375" style="10"/>
    <col min="14081" max="14081" width="21.6640625" style="10" bestFit="1" customWidth="1"/>
    <col min="14082" max="14084" width="14.33203125" style="10" bestFit="1" customWidth="1"/>
    <col min="14085" max="14085" width="20.109375" style="10" bestFit="1" customWidth="1"/>
    <col min="14086" max="14086" width="12.33203125" style="10" bestFit="1" customWidth="1"/>
    <col min="14087" max="14336" width="9.109375" style="10"/>
    <col min="14337" max="14337" width="21.6640625" style="10" bestFit="1" customWidth="1"/>
    <col min="14338" max="14340" width="14.33203125" style="10" bestFit="1" customWidth="1"/>
    <col min="14341" max="14341" width="20.109375" style="10" bestFit="1" customWidth="1"/>
    <col min="14342" max="14342" width="12.33203125" style="10" bestFit="1" customWidth="1"/>
    <col min="14343" max="14592" width="9.109375" style="10"/>
    <col min="14593" max="14593" width="21.6640625" style="10" bestFit="1" customWidth="1"/>
    <col min="14594" max="14596" width="14.33203125" style="10" bestFit="1" customWidth="1"/>
    <col min="14597" max="14597" width="20.109375" style="10" bestFit="1" customWidth="1"/>
    <col min="14598" max="14598" width="12.33203125" style="10" bestFit="1" customWidth="1"/>
    <col min="14599" max="14848" width="9.109375" style="10"/>
    <col min="14849" max="14849" width="21.6640625" style="10" bestFit="1" customWidth="1"/>
    <col min="14850" max="14852" width="14.33203125" style="10" bestFit="1" customWidth="1"/>
    <col min="14853" max="14853" width="20.109375" style="10" bestFit="1" customWidth="1"/>
    <col min="14854" max="14854" width="12.33203125" style="10" bestFit="1" customWidth="1"/>
    <col min="14855" max="15104" width="9.109375" style="10"/>
    <col min="15105" max="15105" width="21.6640625" style="10" bestFit="1" customWidth="1"/>
    <col min="15106" max="15108" width="14.33203125" style="10" bestFit="1" customWidth="1"/>
    <col min="15109" max="15109" width="20.109375" style="10" bestFit="1" customWidth="1"/>
    <col min="15110" max="15110" width="12.33203125" style="10" bestFit="1" customWidth="1"/>
    <col min="15111" max="15360" width="9.109375" style="10"/>
    <col min="15361" max="15361" width="21.6640625" style="10" bestFit="1" customWidth="1"/>
    <col min="15362" max="15364" width="14.33203125" style="10" bestFit="1" customWidth="1"/>
    <col min="15365" max="15365" width="20.109375" style="10" bestFit="1" customWidth="1"/>
    <col min="15366" max="15366" width="12.33203125" style="10" bestFit="1" customWidth="1"/>
    <col min="15367" max="15616" width="9.109375" style="10"/>
    <col min="15617" max="15617" width="21.6640625" style="10" bestFit="1" customWidth="1"/>
    <col min="15618" max="15620" width="14.33203125" style="10" bestFit="1" customWidth="1"/>
    <col min="15621" max="15621" width="20.109375" style="10" bestFit="1" customWidth="1"/>
    <col min="15622" max="15622" width="12.33203125" style="10" bestFit="1" customWidth="1"/>
    <col min="15623" max="15872" width="9.109375" style="10"/>
    <col min="15873" max="15873" width="21.6640625" style="10" bestFit="1" customWidth="1"/>
    <col min="15874" max="15876" width="14.33203125" style="10" bestFit="1" customWidth="1"/>
    <col min="15877" max="15877" width="20.109375" style="10" bestFit="1" customWidth="1"/>
    <col min="15878" max="15878" width="12.33203125" style="10" bestFit="1" customWidth="1"/>
    <col min="15879" max="16128" width="9.109375" style="10"/>
    <col min="16129" max="16129" width="21.6640625" style="10" bestFit="1" customWidth="1"/>
    <col min="16130" max="16132" width="14.33203125" style="10" bestFit="1" customWidth="1"/>
    <col min="16133" max="16133" width="20.109375" style="10" bestFit="1" customWidth="1"/>
    <col min="16134" max="16134" width="12.33203125" style="10" bestFit="1" customWidth="1"/>
    <col min="16135" max="16384" width="9.109375" style="10"/>
  </cols>
  <sheetData>
    <row r="1" spans="1:8" ht="17.399999999999999">
      <c r="A1" s="7" t="s">
        <v>6</v>
      </c>
      <c r="B1" s="8"/>
      <c r="C1" s="9"/>
      <c r="D1" s="8"/>
      <c r="E1" s="8"/>
      <c r="F1" s="8"/>
      <c r="G1" s="8"/>
      <c r="H1" s="8"/>
    </row>
    <row r="2" spans="1:8">
      <c r="A2" s="11" t="s">
        <v>7</v>
      </c>
      <c r="B2" s="12" t="s">
        <v>8</v>
      </c>
      <c r="C2" s="12" t="s">
        <v>9</v>
      </c>
      <c r="D2" s="12" t="s">
        <v>10</v>
      </c>
      <c r="E2" s="12" t="s">
        <v>11</v>
      </c>
    </row>
    <row r="3" spans="1:8">
      <c r="A3" s="13" t="s">
        <v>12</v>
      </c>
      <c r="B3" s="14">
        <v>0</v>
      </c>
      <c r="C3" s="14">
        <v>0</v>
      </c>
      <c r="D3" s="14">
        <v>0</v>
      </c>
      <c r="E3" s="14">
        <v>-48492683.700000003</v>
      </c>
    </row>
    <row r="4" spans="1:8">
      <c r="A4" s="13" t="s">
        <v>13</v>
      </c>
      <c r="B4" s="14">
        <v>16775763.369999999</v>
      </c>
      <c r="C4" s="14">
        <v>6453725.8600000003</v>
      </c>
      <c r="D4" s="14">
        <v>10322037.51</v>
      </c>
      <c r="E4" s="14">
        <v>-38170646.189999998</v>
      </c>
    </row>
    <row r="5" spans="1:8">
      <c r="A5" s="13" t="s">
        <v>14</v>
      </c>
      <c r="B5" s="14">
        <v>15226193.9</v>
      </c>
      <c r="C5" s="14">
        <v>3172716</v>
      </c>
      <c r="D5" s="14">
        <v>12053477.9</v>
      </c>
      <c r="E5" s="14">
        <v>-26117168.289999999</v>
      </c>
    </row>
    <row r="6" spans="1:8">
      <c r="A6" s="13" t="s">
        <v>15</v>
      </c>
      <c r="B6" s="14">
        <v>15075328.710000001</v>
      </c>
      <c r="C6" s="14">
        <v>6674595.1799999997</v>
      </c>
      <c r="D6" s="14">
        <v>8400733.5299999993</v>
      </c>
      <c r="E6" s="14">
        <v>-17716434.760000002</v>
      </c>
    </row>
    <row r="7" spans="1:8">
      <c r="A7" s="13" t="s">
        <v>16</v>
      </c>
      <c r="B7" s="14">
        <v>13344516.76</v>
      </c>
      <c r="C7" s="14">
        <v>6322010.9900000002</v>
      </c>
      <c r="D7" s="14">
        <v>7022505.7699999996</v>
      </c>
      <c r="E7" s="14">
        <v>-10693928.99</v>
      </c>
    </row>
    <row r="8" spans="1:8">
      <c r="A8" s="13" t="s">
        <v>17</v>
      </c>
      <c r="B8" s="14">
        <v>8315175.1600000001</v>
      </c>
      <c r="C8" s="14">
        <v>7389610.5099999998</v>
      </c>
      <c r="D8" s="14">
        <v>925564.65</v>
      </c>
      <c r="E8" s="14">
        <v>-9768364.3399999999</v>
      </c>
    </row>
    <row r="9" spans="1:8">
      <c r="A9" s="13" t="s">
        <v>18</v>
      </c>
      <c r="B9" s="14">
        <v>5856483.29</v>
      </c>
      <c r="C9" s="14">
        <v>9195561.4299999997</v>
      </c>
      <c r="D9" s="14">
        <v>-3339078.14</v>
      </c>
      <c r="E9" s="14">
        <v>-13107442.48</v>
      </c>
    </row>
    <row r="10" spans="1:8">
      <c r="A10" s="13" t="s">
        <v>19</v>
      </c>
      <c r="B10" s="14">
        <v>5834642.9800000004</v>
      </c>
      <c r="C10" s="14">
        <v>13304.27</v>
      </c>
      <c r="D10" s="14">
        <v>5821338.71</v>
      </c>
      <c r="E10" s="14">
        <v>-7286103.7699999996</v>
      </c>
    </row>
    <row r="11" spans="1:8">
      <c r="A11" s="13" t="s">
        <v>20</v>
      </c>
      <c r="B11" s="14">
        <v>5814632.0300000003</v>
      </c>
      <c r="C11" s="14">
        <v>11564802.720000001</v>
      </c>
      <c r="D11" s="14">
        <v>-5750170.6900000004</v>
      </c>
      <c r="E11" s="14">
        <v>-13036274.460000001</v>
      </c>
    </row>
    <row r="12" spans="1:8">
      <c r="A12" s="13" t="s">
        <v>21</v>
      </c>
      <c r="B12" s="14">
        <v>5597288.3600000003</v>
      </c>
      <c r="C12" s="14">
        <v>5265612.12</v>
      </c>
      <c r="D12" s="14">
        <v>331676.24</v>
      </c>
      <c r="E12" s="14">
        <v>-12704598.220000001</v>
      </c>
    </row>
    <row r="13" spans="1:8">
      <c r="A13" s="13" t="s">
        <v>22</v>
      </c>
      <c r="B13" s="14">
        <v>6334376.2699999996</v>
      </c>
      <c r="C13" s="14">
        <v>4388899</v>
      </c>
      <c r="D13" s="14">
        <v>1945477.27</v>
      </c>
      <c r="E13" s="14">
        <v>-10759120.949999999</v>
      </c>
    </row>
    <row r="14" spans="1:8">
      <c r="A14" s="13" t="s">
        <v>23</v>
      </c>
      <c r="B14" s="14">
        <v>7173266.2300000004</v>
      </c>
      <c r="C14" s="14">
        <v>4170678.5</v>
      </c>
      <c r="D14" s="14">
        <v>3002587.73</v>
      </c>
      <c r="E14" s="14">
        <v>-7756533.2199999997</v>
      </c>
    </row>
    <row r="15" spans="1:8">
      <c r="A15" s="13" t="s">
        <v>24</v>
      </c>
      <c r="B15" s="14">
        <v>16383185.58</v>
      </c>
      <c r="C15" s="14">
        <v>11406853</v>
      </c>
      <c r="D15" s="14">
        <v>4976332.58</v>
      </c>
      <c r="E15" s="14">
        <v>-2780200.64</v>
      </c>
      <c r="F15" s="10" t="s">
        <v>25</v>
      </c>
    </row>
    <row r="16" spans="1:8">
      <c r="B16" s="15"/>
      <c r="C16" s="15"/>
      <c r="D16" s="15"/>
      <c r="E16" s="15"/>
    </row>
    <row r="17" spans="1:6">
      <c r="A17" s="11" t="s">
        <v>26</v>
      </c>
      <c r="B17" s="16" t="s">
        <v>8</v>
      </c>
      <c r="C17" s="16" t="s">
        <v>9</v>
      </c>
      <c r="D17" s="16" t="s">
        <v>10</v>
      </c>
      <c r="E17" s="16" t="s">
        <v>11</v>
      </c>
    </row>
    <row r="18" spans="1:6">
      <c r="A18" s="17" t="s">
        <v>12</v>
      </c>
      <c r="B18" s="14">
        <v>0</v>
      </c>
      <c r="C18" s="14">
        <v>0</v>
      </c>
      <c r="D18" s="14">
        <v>0</v>
      </c>
      <c r="E18" s="14">
        <v>-2780200.64</v>
      </c>
    </row>
    <row r="19" spans="1:6">
      <c r="A19" s="17" t="s">
        <v>13</v>
      </c>
      <c r="B19" s="14">
        <v>5432.5</v>
      </c>
      <c r="C19" s="14">
        <v>4766551.91</v>
      </c>
      <c r="D19" s="14">
        <v>-4761119.41</v>
      </c>
      <c r="E19" s="14">
        <v>-7541320.0499999998</v>
      </c>
    </row>
    <row r="20" spans="1:6">
      <c r="A20" s="17" t="s">
        <v>14</v>
      </c>
      <c r="B20" s="14">
        <v>4190134.64</v>
      </c>
      <c r="C20" s="14">
        <v>8201101</v>
      </c>
      <c r="D20" s="14">
        <v>-4010966.36</v>
      </c>
      <c r="E20" s="14">
        <v>-11552286.41</v>
      </c>
    </row>
    <row r="21" spans="1:6">
      <c r="A21" s="17" t="s">
        <v>15</v>
      </c>
      <c r="B21" s="14">
        <v>135508585.53999999</v>
      </c>
      <c r="C21" s="14">
        <v>135789643.34999999</v>
      </c>
      <c r="D21" s="14">
        <v>-281057.81</v>
      </c>
      <c r="E21" s="14">
        <v>-11833344.220000001</v>
      </c>
      <c r="F21" s="10" t="s">
        <v>27</v>
      </c>
    </row>
    <row r="22" spans="1:6">
      <c r="B22" s="15"/>
      <c r="C22" s="15"/>
      <c r="D22" s="15"/>
      <c r="E22" s="15"/>
    </row>
    <row r="25" spans="1:6">
      <c r="E25" s="14"/>
    </row>
    <row r="27" spans="1:6">
      <c r="E27" s="14"/>
    </row>
    <row r="28" spans="1:6">
      <c r="E28" s="15"/>
    </row>
  </sheetData>
  <pageMargins left="0.7" right="0.7" top="0.75" bottom="0.75" header="0.3" footer="0.3"/>
  <pageSetup scale="80" orientation="portrait" r:id="rId1"/>
  <headerFooter>
    <oddFooter>&amp;L&amp;F&amp;C&amp;A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
  <sheetViews>
    <sheetView workbookViewId="0">
      <selection activeCell="N52" sqref="N52"/>
    </sheetView>
  </sheetViews>
  <sheetFormatPr defaultRowHeight="13.2"/>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66"/>
  </sheetPr>
  <dimension ref="A1:G270"/>
  <sheetViews>
    <sheetView workbookViewId="0">
      <pane xSplit="2" ySplit="8" topLeftCell="C146" activePane="bottomRight" state="frozen"/>
      <selection activeCell="BA48" sqref="BA48"/>
      <selection pane="topRight" activeCell="BA48" sqref="BA48"/>
      <selection pane="bottomLeft" activeCell="BA48" sqref="BA48"/>
      <selection pane="bottomRight" activeCell="D163" sqref="D163"/>
    </sheetView>
  </sheetViews>
  <sheetFormatPr defaultRowHeight="13.2" outlineLevelRow="1"/>
  <cols>
    <col min="1" max="1" width="10" customWidth="1"/>
    <col min="2" max="2" width="14.44140625" customWidth="1"/>
    <col min="3" max="3" width="13.33203125" bestFit="1" customWidth="1"/>
    <col min="4" max="4" width="14.33203125" bestFit="1" customWidth="1"/>
    <col min="5" max="5" width="15" bestFit="1" customWidth="1"/>
    <col min="6" max="6" width="17.33203125" bestFit="1" customWidth="1"/>
  </cols>
  <sheetData>
    <row r="1" spans="1:6">
      <c r="A1" s="38" t="s">
        <v>76</v>
      </c>
      <c r="B1" s="38" t="s">
        <v>255</v>
      </c>
      <c r="C1" s="39"/>
      <c r="D1" s="39"/>
      <c r="E1" s="39"/>
      <c r="F1" s="39"/>
    </row>
    <row r="2" spans="1:6">
      <c r="B2" s="39" t="s">
        <v>62</v>
      </c>
      <c r="C2" s="39"/>
      <c r="D2" s="39"/>
      <c r="E2" s="39"/>
      <c r="F2" s="39"/>
    </row>
    <row r="3" spans="1:6">
      <c r="B3" s="39" t="s">
        <v>63</v>
      </c>
      <c r="C3" s="39"/>
      <c r="D3" s="39"/>
      <c r="E3" s="39"/>
      <c r="F3" s="39"/>
    </row>
    <row r="4" spans="1:6">
      <c r="B4" s="39" t="s">
        <v>256</v>
      </c>
      <c r="C4" s="39"/>
      <c r="D4" s="39"/>
      <c r="E4" s="39"/>
      <c r="F4" s="39"/>
    </row>
    <row r="5" spans="1:6">
      <c r="B5" s="39" t="s">
        <v>65</v>
      </c>
      <c r="C5" s="39"/>
      <c r="D5" s="39"/>
      <c r="E5" s="39"/>
      <c r="F5" s="39"/>
    </row>
    <row r="6" spans="1:6" ht="14.4">
      <c r="B6" s="39"/>
      <c r="C6" s="39"/>
      <c r="D6" s="39"/>
      <c r="E6" s="40"/>
      <c r="F6" s="41"/>
    </row>
    <row r="7" spans="1:6">
      <c r="B7" s="42" t="s">
        <v>0</v>
      </c>
      <c r="C7" s="42" t="s">
        <v>8</v>
      </c>
      <c r="D7" s="42" t="s">
        <v>9</v>
      </c>
      <c r="E7" s="42" t="s">
        <v>10</v>
      </c>
      <c r="F7" s="42" t="s">
        <v>11</v>
      </c>
    </row>
    <row r="8" spans="1:6" ht="14.4">
      <c r="B8" s="39" t="s">
        <v>12</v>
      </c>
      <c r="C8" s="43">
        <v>0</v>
      </c>
      <c r="D8" s="43">
        <v>0</v>
      </c>
      <c r="E8" s="43">
        <v>0</v>
      </c>
      <c r="F8" s="44">
        <v>0</v>
      </c>
    </row>
    <row r="9" spans="1:6" ht="14.4" hidden="1" outlineLevel="1">
      <c r="A9">
        <v>2013</v>
      </c>
      <c r="B9" s="45" t="s">
        <v>13</v>
      </c>
      <c r="C9" s="44">
        <v>0</v>
      </c>
      <c r="D9" s="44">
        <v>0</v>
      </c>
      <c r="E9" s="44">
        <v>0</v>
      </c>
      <c r="F9" s="44">
        <v>0</v>
      </c>
    </row>
    <row r="10" spans="1:6" ht="14.4" hidden="1" outlineLevel="1">
      <c r="A10">
        <v>2013</v>
      </c>
      <c r="B10" s="45" t="s">
        <v>14</v>
      </c>
      <c r="C10" s="44">
        <v>0</v>
      </c>
      <c r="D10" s="44">
        <v>0</v>
      </c>
      <c r="E10" s="44">
        <v>0</v>
      </c>
      <c r="F10" s="44">
        <v>0</v>
      </c>
    </row>
    <row r="11" spans="1:6" ht="14.4" hidden="1" outlineLevel="1">
      <c r="A11">
        <v>2013</v>
      </c>
      <c r="B11" s="45" t="s">
        <v>15</v>
      </c>
      <c r="C11" s="44">
        <v>0</v>
      </c>
      <c r="D11" s="44">
        <v>0</v>
      </c>
      <c r="E11" s="44">
        <v>0</v>
      </c>
      <c r="F11" s="44">
        <v>0</v>
      </c>
    </row>
    <row r="12" spans="1:6" ht="14.4" hidden="1" outlineLevel="1">
      <c r="A12">
        <v>2013</v>
      </c>
      <c r="B12" s="45" t="s">
        <v>16</v>
      </c>
      <c r="C12" s="44">
        <v>0</v>
      </c>
      <c r="D12" s="44">
        <v>0</v>
      </c>
      <c r="E12" s="44">
        <v>0</v>
      </c>
      <c r="F12" s="44">
        <v>0</v>
      </c>
    </row>
    <row r="13" spans="1:6" ht="14.4" hidden="1" outlineLevel="1">
      <c r="A13">
        <v>2013</v>
      </c>
      <c r="B13" s="45" t="s">
        <v>17</v>
      </c>
      <c r="C13" s="44">
        <v>0</v>
      </c>
      <c r="D13" s="44">
        <v>0</v>
      </c>
      <c r="E13" s="44">
        <v>0</v>
      </c>
      <c r="F13" s="44">
        <v>0</v>
      </c>
    </row>
    <row r="14" spans="1:6" ht="14.4" hidden="1" outlineLevel="1">
      <c r="A14">
        <v>2013</v>
      </c>
      <c r="B14" s="45" t="s">
        <v>18</v>
      </c>
      <c r="C14" s="44">
        <v>0</v>
      </c>
      <c r="D14" s="44">
        <v>0</v>
      </c>
      <c r="E14" s="44">
        <v>0</v>
      </c>
      <c r="F14" s="44">
        <v>0</v>
      </c>
    </row>
    <row r="15" spans="1:6" ht="14.4" hidden="1" outlineLevel="1">
      <c r="A15">
        <v>2013</v>
      </c>
      <c r="B15" s="45" t="s">
        <v>19</v>
      </c>
      <c r="C15" s="44">
        <v>0</v>
      </c>
      <c r="D15" s="44">
        <v>0</v>
      </c>
      <c r="E15" s="44">
        <v>0</v>
      </c>
      <c r="F15" s="44">
        <v>0</v>
      </c>
    </row>
    <row r="16" spans="1:6" ht="14.4" hidden="1" outlineLevel="1">
      <c r="A16">
        <v>2013</v>
      </c>
      <c r="B16" s="45" t="s">
        <v>20</v>
      </c>
      <c r="C16" s="44">
        <v>0</v>
      </c>
      <c r="D16" s="44">
        <v>0</v>
      </c>
      <c r="E16" s="44">
        <v>0</v>
      </c>
      <c r="F16" s="44">
        <v>0</v>
      </c>
    </row>
    <row r="17" spans="1:6" ht="14.4" hidden="1" outlineLevel="1">
      <c r="A17">
        <v>2013</v>
      </c>
      <c r="B17" s="45" t="s">
        <v>21</v>
      </c>
      <c r="C17" s="44">
        <v>0</v>
      </c>
      <c r="D17" s="44">
        <v>0</v>
      </c>
      <c r="E17" s="44">
        <v>0</v>
      </c>
      <c r="F17" s="44">
        <v>0</v>
      </c>
    </row>
    <row r="18" spans="1:6" ht="14.4" collapsed="1">
      <c r="A18">
        <v>2013</v>
      </c>
      <c r="B18" s="46" t="s">
        <v>22</v>
      </c>
      <c r="C18" s="47">
        <v>0</v>
      </c>
      <c r="D18" s="47">
        <v>0</v>
      </c>
      <c r="E18" s="47">
        <v>0</v>
      </c>
      <c r="F18" s="47">
        <v>0</v>
      </c>
    </row>
    <row r="19" spans="1:6" ht="14.4">
      <c r="A19">
        <v>2013</v>
      </c>
      <c r="B19" s="45" t="s">
        <v>23</v>
      </c>
      <c r="C19" s="44">
        <v>0</v>
      </c>
      <c r="D19" s="44">
        <v>274069</v>
      </c>
      <c r="E19" s="44">
        <v>-274069</v>
      </c>
      <c r="F19" s="44">
        <v>-274069</v>
      </c>
    </row>
    <row r="20" spans="1:6" ht="14.4">
      <c r="A20">
        <v>2013</v>
      </c>
      <c r="B20" s="45" t="s">
        <v>24</v>
      </c>
      <c r="C20" s="44">
        <v>0</v>
      </c>
      <c r="D20" s="44">
        <v>58923</v>
      </c>
      <c r="E20" s="44">
        <v>-58923</v>
      </c>
      <c r="F20" s="44">
        <v>-332992</v>
      </c>
    </row>
    <row r="21" spans="1:6" ht="14.4">
      <c r="A21" s="80">
        <v>2014</v>
      </c>
      <c r="B21" s="46" t="s">
        <v>13</v>
      </c>
      <c r="C21" s="47">
        <v>27968.14</v>
      </c>
      <c r="D21" s="47">
        <v>55155</v>
      </c>
      <c r="E21" s="47">
        <v>-27186.86</v>
      </c>
      <c r="F21" s="47">
        <v>-360178.86</v>
      </c>
    </row>
    <row r="22" spans="1:6" ht="14.4">
      <c r="A22" s="80">
        <v>2014</v>
      </c>
      <c r="B22" s="46" t="s">
        <v>14</v>
      </c>
      <c r="C22" s="47">
        <v>33472.19</v>
      </c>
      <c r="D22" s="47">
        <v>63008.45</v>
      </c>
      <c r="E22" s="47">
        <v>-29536.26</v>
      </c>
      <c r="F22" s="47">
        <v>-389715.12</v>
      </c>
    </row>
    <row r="23" spans="1:6" ht="14.4">
      <c r="A23" s="80">
        <v>2014</v>
      </c>
      <c r="B23" s="46" t="s">
        <v>15</v>
      </c>
      <c r="C23" s="47">
        <v>31735.18</v>
      </c>
      <c r="D23" s="47">
        <v>58004.94</v>
      </c>
      <c r="E23" s="47">
        <v>-26269.759999999998</v>
      </c>
      <c r="F23" s="47">
        <v>-415984.88</v>
      </c>
    </row>
    <row r="24" spans="1:6" ht="14.4">
      <c r="A24" s="80">
        <v>2014</v>
      </c>
      <c r="B24" s="46" t="s">
        <v>16</v>
      </c>
      <c r="C24" s="47">
        <v>46509.37</v>
      </c>
      <c r="D24" s="47">
        <v>72540.7</v>
      </c>
      <c r="E24" s="47">
        <v>-26031.33</v>
      </c>
      <c r="F24" s="47">
        <v>-442016.21</v>
      </c>
    </row>
    <row r="25" spans="1:6" ht="14.4">
      <c r="A25" s="80">
        <v>2014</v>
      </c>
      <c r="B25" s="46" t="s">
        <v>17</v>
      </c>
      <c r="C25" s="47">
        <v>26059.59</v>
      </c>
      <c r="D25" s="47">
        <v>48031.26</v>
      </c>
      <c r="E25" s="47">
        <v>-21971.67</v>
      </c>
      <c r="F25" s="47">
        <v>-463987.88</v>
      </c>
    </row>
    <row r="26" spans="1:6" ht="14.4">
      <c r="A26" s="80">
        <v>2014</v>
      </c>
      <c r="B26" s="46" t="s">
        <v>18</v>
      </c>
      <c r="C26" s="47">
        <v>24483.19</v>
      </c>
      <c r="D26" s="47">
        <v>43468.04</v>
      </c>
      <c r="E26" s="47">
        <v>-18984.849999999999</v>
      </c>
      <c r="F26" s="47">
        <v>-482972.73</v>
      </c>
    </row>
    <row r="27" spans="1:6" ht="14.4">
      <c r="A27" s="80">
        <v>2014</v>
      </c>
      <c r="B27" s="46" t="s">
        <v>19</v>
      </c>
      <c r="C27" s="47">
        <v>25295.79</v>
      </c>
      <c r="D27" s="47">
        <v>38366.83</v>
      </c>
      <c r="E27" s="47">
        <v>-13071.04</v>
      </c>
      <c r="F27" s="47">
        <v>-496043.77</v>
      </c>
    </row>
    <row r="28" spans="1:6" ht="14.4">
      <c r="A28" s="80">
        <v>2014</v>
      </c>
      <c r="B28" s="46" t="s">
        <v>20</v>
      </c>
      <c r="C28" s="47">
        <v>25531.13</v>
      </c>
      <c r="D28" s="47">
        <v>35200.51</v>
      </c>
      <c r="E28" s="47">
        <v>-9669.3799999999992</v>
      </c>
      <c r="F28" s="47">
        <v>-505713.15</v>
      </c>
    </row>
    <row r="29" spans="1:6" ht="14.4">
      <c r="A29" s="80">
        <v>2014</v>
      </c>
      <c r="B29" s="45" t="s">
        <v>21</v>
      </c>
      <c r="C29" s="44">
        <v>24755.63</v>
      </c>
      <c r="D29" s="44">
        <v>32503.42</v>
      </c>
      <c r="E29" s="44">
        <v>-7747.79</v>
      </c>
      <c r="F29" s="44">
        <v>-513460.94</v>
      </c>
    </row>
    <row r="30" spans="1:6" ht="14.4">
      <c r="A30" s="80">
        <v>2014</v>
      </c>
      <c r="B30" s="45" t="s">
        <v>22</v>
      </c>
      <c r="C30" s="44">
        <v>24953.46</v>
      </c>
      <c r="D30" s="44">
        <v>27396.58</v>
      </c>
      <c r="E30" s="44">
        <f>+C30-D30</f>
        <v>-2443.1200000000026</v>
      </c>
      <c r="F30" s="44">
        <f>+F29+E30</f>
        <v>-515904.06</v>
      </c>
    </row>
    <row r="31" spans="1:6" ht="14.4">
      <c r="A31" s="80">
        <v>2014</v>
      </c>
      <c r="B31" s="45" t="s">
        <v>23</v>
      </c>
      <c r="C31" s="44">
        <v>29328.01</v>
      </c>
      <c r="D31" s="44">
        <v>23788.73</v>
      </c>
      <c r="E31" s="44">
        <f t="shared" ref="E31:E42" si="0">+C31-D31</f>
        <v>5539.2799999999988</v>
      </c>
      <c r="F31" s="44">
        <f t="shared" ref="F31:F42" si="1">+F30+E31</f>
        <v>-510364.78</v>
      </c>
    </row>
    <row r="32" spans="1:6" ht="14.4">
      <c r="A32" s="80">
        <v>2014</v>
      </c>
      <c r="B32" s="45" t="s">
        <v>24</v>
      </c>
      <c r="C32" s="44">
        <v>33978.78</v>
      </c>
      <c r="D32" s="44">
        <v>21225.68</v>
      </c>
      <c r="E32" s="44">
        <f t="shared" si="0"/>
        <v>12753.099999999999</v>
      </c>
      <c r="F32" s="44">
        <f t="shared" si="1"/>
        <v>-497611.68000000005</v>
      </c>
    </row>
    <row r="33" spans="1:6" ht="14.4" outlineLevel="1">
      <c r="A33">
        <v>2015</v>
      </c>
      <c r="B33" s="45" t="s">
        <v>13</v>
      </c>
      <c r="C33" s="47">
        <v>198881.65</v>
      </c>
      <c r="D33" s="47">
        <v>20014.14</v>
      </c>
      <c r="E33" s="44">
        <f t="shared" si="0"/>
        <v>178867.51</v>
      </c>
      <c r="F33" s="44">
        <f t="shared" si="1"/>
        <v>-318744.17000000004</v>
      </c>
    </row>
    <row r="34" spans="1:6" ht="14.4" outlineLevel="1">
      <c r="A34">
        <v>2015</v>
      </c>
      <c r="B34" s="45" t="s">
        <v>14</v>
      </c>
      <c r="C34" s="47">
        <v>79441.070000000007</v>
      </c>
      <c r="D34" s="47">
        <v>38106.47</v>
      </c>
      <c r="E34" s="44">
        <f t="shared" si="0"/>
        <v>41334.600000000006</v>
      </c>
      <c r="F34" s="44">
        <f t="shared" si="1"/>
        <v>-277409.57000000007</v>
      </c>
    </row>
    <row r="35" spans="1:6" ht="14.4" outlineLevel="1">
      <c r="A35">
        <v>2015</v>
      </c>
      <c r="B35" s="45" t="s">
        <v>15</v>
      </c>
      <c r="C35" s="47">
        <v>67530.55</v>
      </c>
      <c r="D35" s="47">
        <v>30913.63</v>
      </c>
      <c r="E35" s="44">
        <f t="shared" si="0"/>
        <v>36616.92</v>
      </c>
      <c r="F35" s="44">
        <f t="shared" si="1"/>
        <v>-240792.65000000008</v>
      </c>
    </row>
    <row r="36" spans="1:6" ht="14.4" outlineLevel="1">
      <c r="A36">
        <v>2015</v>
      </c>
      <c r="B36" s="45" t="s">
        <v>16</v>
      </c>
      <c r="C36" s="47">
        <v>64589.91</v>
      </c>
      <c r="D36" s="47">
        <v>29937.46</v>
      </c>
      <c r="E36" s="44">
        <f t="shared" si="0"/>
        <v>34652.450000000004</v>
      </c>
      <c r="F36" s="44">
        <f t="shared" si="1"/>
        <v>-206140.20000000007</v>
      </c>
    </row>
    <row r="37" spans="1:6" ht="14.4" outlineLevel="1">
      <c r="A37">
        <v>2015</v>
      </c>
      <c r="B37" s="45" t="s">
        <v>17</v>
      </c>
      <c r="C37" s="47">
        <v>61939.360000000001</v>
      </c>
      <c r="D37" s="47">
        <v>31770.53</v>
      </c>
      <c r="E37" s="44">
        <f t="shared" si="0"/>
        <v>30168.83</v>
      </c>
      <c r="F37" s="44">
        <f t="shared" si="1"/>
        <v>-175971.37000000005</v>
      </c>
    </row>
    <row r="38" spans="1:6" ht="14.4" outlineLevel="1">
      <c r="A38">
        <v>2015</v>
      </c>
      <c r="B38" s="45" t="s">
        <v>18</v>
      </c>
      <c r="C38" s="47">
        <v>63629.38</v>
      </c>
      <c r="D38" s="47">
        <v>31666.97</v>
      </c>
      <c r="E38" s="44">
        <f t="shared" si="0"/>
        <v>31962.409999999996</v>
      </c>
      <c r="F38" s="44">
        <f t="shared" si="1"/>
        <v>-144008.96000000005</v>
      </c>
    </row>
    <row r="39" spans="1:6" ht="14.4" outlineLevel="1">
      <c r="A39">
        <v>2015</v>
      </c>
      <c r="B39" s="45" t="s">
        <v>19</v>
      </c>
      <c r="C39" s="47">
        <v>66760.89</v>
      </c>
      <c r="D39" s="47">
        <v>32499.64</v>
      </c>
      <c r="E39" s="44">
        <f t="shared" si="0"/>
        <v>34261.25</v>
      </c>
      <c r="F39" s="44">
        <f t="shared" si="1"/>
        <v>-109747.71000000005</v>
      </c>
    </row>
    <row r="40" spans="1:6" ht="14.4" outlineLevel="1">
      <c r="A40">
        <v>2015</v>
      </c>
      <c r="B40" s="45" t="s">
        <v>20</v>
      </c>
      <c r="C40" s="47">
        <v>63831.55</v>
      </c>
      <c r="D40" s="47">
        <v>30380.6</v>
      </c>
      <c r="E40" s="44">
        <f t="shared" si="0"/>
        <v>33450.950000000004</v>
      </c>
      <c r="F40" s="44">
        <f t="shared" si="1"/>
        <v>-76296.760000000038</v>
      </c>
    </row>
    <row r="41" spans="1:6" ht="14.4" outlineLevel="1">
      <c r="A41">
        <v>2015</v>
      </c>
      <c r="B41" s="45" t="s">
        <v>21</v>
      </c>
      <c r="C41" s="47">
        <v>60452.42</v>
      </c>
      <c r="D41" s="47">
        <v>29997.3</v>
      </c>
      <c r="E41" s="44">
        <f t="shared" si="0"/>
        <v>30455.119999999999</v>
      </c>
      <c r="F41" s="44">
        <f t="shared" si="1"/>
        <v>-45841.640000000043</v>
      </c>
    </row>
    <row r="42" spans="1:6" ht="14.4" outlineLevel="1">
      <c r="A42">
        <v>2015</v>
      </c>
      <c r="B42" s="45" t="s">
        <v>22</v>
      </c>
      <c r="C42" s="47">
        <v>61551.55</v>
      </c>
      <c r="D42" s="47">
        <v>27547.98</v>
      </c>
      <c r="E42" s="44">
        <f t="shared" si="0"/>
        <v>34003.570000000007</v>
      </c>
      <c r="F42" s="44">
        <f t="shared" si="1"/>
        <v>-11838.070000000036</v>
      </c>
    </row>
    <row r="43" spans="1:6" ht="14.4" outlineLevel="1">
      <c r="A43">
        <v>2015</v>
      </c>
      <c r="B43" s="45" t="s">
        <v>23</v>
      </c>
      <c r="C43" s="44"/>
      <c r="D43" s="44"/>
      <c r="E43" s="44"/>
      <c r="F43" s="44"/>
    </row>
    <row r="44" spans="1:6" ht="14.4" outlineLevel="1">
      <c r="A44">
        <v>2015</v>
      </c>
      <c r="B44" s="45" t="s">
        <v>24</v>
      </c>
    </row>
    <row r="45" spans="1:6" ht="14.4" outlineLevel="1">
      <c r="B45" s="45"/>
    </row>
    <row r="46" spans="1:6" ht="14.4" outlineLevel="1">
      <c r="B46" s="45"/>
    </row>
    <row r="47" spans="1:6" ht="14.4" outlineLevel="1">
      <c r="B47" s="45"/>
    </row>
    <row r="48" spans="1:6" ht="14.4" outlineLevel="1">
      <c r="B48" s="45"/>
    </row>
    <row r="49" spans="1:5" ht="14.4">
      <c r="B49" s="45"/>
    </row>
    <row r="50" spans="1:5" ht="14.4">
      <c r="B50" s="45"/>
    </row>
    <row r="51" spans="1:5" ht="14.4">
      <c r="B51" s="45" t="s">
        <v>66</v>
      </c>
    </row>
    <row r="52" spans="1:5" ht="14.4">
      <c r="A52" s="3"/>
      <c r="B52" s="45"/>
      <c r="C52" s="398"/>
      <c r="D52" s="398"/>
      <c r="E52" s="398"/>
    </row>
    <row r="53" spans="1:5" ht="14.4">
      <c r="A53" s="3" t="s">
        <v>258</v>
      </c>
      <c r="B53" s="45" t="s">
        <v>257</v>
      </c>
      <c r="C53" s="398"/>
      <c r="D53" s="398">
        <v>-215406</v>
      </c>
      <c r="E53" s="398"/>
    </row>
    <row r="54" spans="1:5" ht="14.4">
      <c r="A54" s="3">
        <v>41579</v>
      </c>
      <c r="B54" s="45" t="s">
        <v>257</v>
      </c>
      <c r="C54" s="398"/>
      <c r="D54" s="398">
        <v>-58663</v>
      </c>
      <c r="E54" s="398"/>
    </row>
    <row r="55" spans="1:5" ht="14.4">
      <c r="A55" s="3"/>
      <c r="B55" s="45"/>
      <c r="C55" s="398"/>
      <c r="D55" s="398"/>
      <c r="E55" s="398"/>
    </row>
    <row r="56" spans="1:5" ht="14.4">
      <c r="A56" s="3">
        <v>41609</v>
      </c>
      <c r="B56" s="45" t="s">
        <v>257</v>
      </c>
      <c r="C56" s="398"/>
      <c r="D56" s="398">
        <v>-58923</v>
      </c>
      <c r="E56" s="398"/>
    </row>
    <row r="57" spans="1:5" ht="14.4">
      <c r="A57" s="3"/>
      <c r="B57" s="45"/>
      <c r="C57" s="398"/>
      <c r="D57" s="398"/>
      <c r="E57" s="398"/>
    </row>
    <row r="58" spans="1:5" ht="14.4">
      <c r="A58" s="3">
        <v>41640</v>
      </c>
      <c r="B58" s="45" t="s">
        <v>257</v>
      </c>
      <c r="C58" s="398"/>
      <c r="D58" s="398">
        <v>-55155</v>
      </c>
      <c r="E58" s="398"/>
    </row>
    <row r="59" spans="1:5" ht="14.4">
      <c r="A59" s="3">
        <v>41640</v>
      </c>
      <c r="B59" s="45" t="s">
        <v>67</v>
      </c>
      <c r="C59" s="398">
        <v>13707.69</v>
      </c>
      <c r="D59" s="398"/>
      <c r="E59" s="398"/>
    </row>
    <row r="60" spans="1:5" ht="14.4">
      <c r="A60" s="3">
        <v>41641</v>
      </c>
      <c r="B60" s="45" t="s">
        <v>67</v>
      </c>
      <c r="C60" s="398">
        <v>14260.45</v>
      </c>
      <c r="D60" s="398"/>
      <c r="E60" s="398"/>
    </row>
    <row r="61" spans="1:5" ht="14.4">
      <c r="A61" s="3"/>
      <c r="B61" s="45"/>
      <c r="C61" s="398"/>
      <c r="D61" s="398"/>
      <c r="E61" s="398"/>
    </row>
    <row r="62" spans="1:5" ht="14.4">
      <c r="A62" s="3">
        <v>41671</v>
      </c>
      <c r="B62" s="45" t="s">
        <v>257</v>
      </c>
      <c r="C62" s="398"/>
      <c r="D62" s="398">
        <v>-48748</v>
      </c>
      <c r="E62" s="398"/>
    </row>
    <row r="63" spans="1:5" ht="14.4">
      <c r="A63" s="3">
        <v>41672</v>
      </c>
      <c r="B63" s="45" t="s">
        <v>67</v>
      </c>
      <c r="C63" s="398"/>
      <c r="D63" s="398">
        <f>-C60</f>
        <v>-14260.45</v>
      </c>
      <c r="E63" s="398"/>
    </row>
    <row r="64" spans="1:5" ht="14.4">
      <c r="A64" s="3">
        <v>41673</v>
      </c>
      <c r="B64" s="45" t="s">
        <v>67</v>
      </c>
      <c r="C64" s="398">
        <v>20656.25</v>
      </c>
      <c r="D64" s="398"/>
      <c r="E64" s="398"/>
    </row>
    <row r="65" spans="1:5" ht="14.4">
      <c r="A65" s="3">
        <v>41674</v>
      </c>
      <c r="B65" s="45" t="s">
        <v>67</v>
      </c>
      <c r="C65" s="398">
        <v>12815.94</v>
      </c>
      <c r="D65" s="398"/>
      <c r="E65" s="398"/>
    </row>
    <row r="66" spans="1:5" ht="14.4">
      <c r="A66" s="3"/>
      <c r="B66" s="45"/>
      <c r="C66" s="398"/>
      <c r="D66" s="398"/>
      <c r="E66" s="398"/>
    </row>
    <row r="67" spans="1:5" ht="14.4">
      <c r="A67" s="3">
        <v>41701</v>
      </c>
      <c r="B67" s="45" t="s">
        <v>257</v>
      </c>
      <c r="C67" s="398"/>
      <c r="D67" s="398">
        <v>-45189</v>
      </c>
      <c r="E67" s="398"/>
    </row>
    <row r="68" spans="1:5" ht="14.4">
      <c r="A68" s="3">
        <v>41702</v>
      </c>
      <c r="B68" s="45" t="s">
        <v>67</v>
      </c>
      <c r="C68" s="398"/>
      <c r="D68" s="398">
        <f>-C65</f>
        <v>-12815.94</v>
      </c>
      <c r="E68" s="398"/>
    </row>
    <row r="69" spans="1:5" ht="14.4">
      <c r="A69" s="3">
        <v>41703</v>
      </c>
      <c r="B69" s="45" t="s">
        <v>67</v>
      </c>
      <c r="C69" s="398">
        <v>20482.63</v>
      </c>
      <c r="D69" s="398"/>
      <c r="E69" s="398"/>
    </row>
    <row r="70" spans="1:5" ht="14.4">
      <c r="A70" s="3">
        <v>41703</v>
      </c>
      <c r="B70" s="45" t="s">
        <v>67</v>
      </c>
      <c r="C70" s="398">
        <v>11252.55</v>
      </c>
      <c r="D70" s="398"/>
      <c r="E70" s="398"/>
    </row>
    <row r="71" spans="1:5" ht="14.4">
      <c r="A71" s="3"/>
      <c r="B71" s="45"/>
      <c r="C71" s="398"/>
      <c r="D71" s="398"/>
      <c r="E71" s="398"/>
    </row>
    <row r="72" spans="1:5" ht="14.4">
      <c r="A72" s="3">
        <v>41730</v>
      </c>
      <c r="B72" s="45" t="s">
        <v>257</v>
      </c>
      <c r="C72" s="398"/>
      <c r="D72" s="398">
        <v>-43325</v>
      </c>
      <c r="E72" s="398"/>
    </row>
    <row r="73" spans="1:5" ht="14.4">
      <c r="A73" s="3">
        <v>41731</v>
      </c>
      <c r="B73" s="45" t="s">
        <v>67</v>
      </c>
      <c r="C73" s="398"/>
      <c r="D73" s="398">
        <f>-C70</f>
        <v>-11252.55</v>
      </c>
      <c r="E73" s="398"/>
    </row>
    <row r="74" spans="1:5" ht="14.4">
      <c r="A74" s="3">
        <v>41732</v>
      </c>
      <c r="B74" s="45" t="s">
        <v>67</v>
      </c>
      <c r="C74" s="398">
        <v>18130.96</v>
      </c>
      <c r="D74" s="398"/>
      <c r="E74" s="398"/>
    </row>
    <row r="75" spans="1:5" ht="14.4">
      <c r="A75" s="3">
        <v>41732</v>
      </c>
      <c r="B75" s="45" t="s">
        <v>67</v>
      </c>
      <c r="C75" s="398">
        <v>10415.26</v>
      </c>
      <c r="D75" s="398"/>
      <c r="E75" s="398"/>
    </row>
    <row r="76" spans="1:5" ht="14.4">
      <c r="A76" s="3"/>
      <c r="B76" s="45"/>
      <c r="C76" s="398"/>
      <c r="D76" s="398"/>
      <c r="E76" s="398"/>
    </row>
    <row r="77" spans="1:5" ht="14.4">
      <c r="A77" s="3">
        <v>41760</v>
      </c>
      <c r="B77" s="45" t="s">
        <v>257</v>
      </c>
      <c r="C77" s="398"/>
      <c r="D77" s="398">
        <v>-37616</v>
      </c>
      <c r="E77" s="398"/>
    </row>
    <row r="78" spans="1:5" ht="14.4">
      <c r="A78" s="3">
        <v>41761</v>
      </c>
      <c r="B78" s="45" t="s">
        <v>67</v>
      </c>
      <c r="C78" s="398"/>
      <c r="D78" s="398">
        <f>-C75</f>
        <v>-10415.26</v>
      </c>
      <c r="E78" s="398"/>
    </row>
    <row r="79" spans="1:5" ht="14.4">
      <c r="A79" s="3">
        <v>41762</v>
      </c>
      <c r="B79" s="45" t="s">
        <v>67</v>
      </c>
      <c r="C79" s="398">
        <v>14869.55</v>
      </c>
      <c r="D79" s="398"/>
      <c r="E79" s="398"/>
    </row>
    <row r="80" spans="1:5" ht="14.4">
      <c r="A80" s="3">
        <v>41762</v>
      </c>
      <c r="B80" s="45" t="s">
        <v>67</v>
      </c>
      <c r="C80" s="398">
        <v>9754.0400000000009</v>
      </c>
      <c r="D80" s="398"/>
      <c r="E80" s="398"/>
    </row>
    <row r="81" spans="1:5" ht="14.4">
      <c r="A81" s="3">
        <v>41762</v>
      </c>
      <c r="B81" s="45" t="s">
        <v>259</v>
      </c>
      <c r="C81" s="398">
        <v>1436</v>
      </c>
      <c r="D81" s="398"/>
      <c r="E81" s="398"/>
    </row>
    <row r="82" spans="1:5" ht="14.4">
      <c r="A82" s="3"/>
      <c r="B82" s="45"/>
      <c r="C82" s="398"/>
      <c r="D82" s="398"/>
      <c r="E82" s="398"/>
    </row>
    <row r="83" spans="1:5" ht="14.4">
      <c r="A83" s="3">
        <v>41791</v>
      </c>
      <c r="B83" s="45" t="s">
        <v>257</v>
      </c>
      <c r="C83" s="398"/>
      <c r="D83" s="398">
        <v>-33714</v>
      </c>
      <c r="E83" s="398"/>
    </row>
    <row r="84" spans="1:5" ht="14.4">
      <c r="A84" s="3">
        <v>41792</v>
      </c>
      <c r="B84" s="45" t="s">
        <v>67</v>
      </c>
      <c r="C84" s="398"/>
      <c r="D84" s="398">
        <f>-C80</f>
        <v>-9754.0400000000009</v>
      </c>
      <c r="E84" s="398"/>
    </row>
    <row r="85" spans="1:5" ht="14.4">
      <c r="A85" s="3">
        <v>41793</v>
      </c>
      <c r="B85" s="45" t="s">
        <v>67</v>
      </c>
      <c r="C85" s="398">
        <v>15625.36</v>
      </c>
      <c r="D85" s="398"/>
      <c r="E85" s="398"/>
    </row>
    <row r="86" spans="1:5" ht="14.4">
      <c r="A86" s="3">
        <v>41793</v>
      </c>
      <c r="B86" s="45" t="s">
        <v>67</v>
      </c>
      <c r="C86" s="398">
        <v>8857.83</v>
      </c>
      <c r="D86" s="398"/>
      <c r="E86" s="398"/>
    </row>
    <row r="87" spans="1:5" ht="14.4">
      <c r="A87" s="3"/>
      <c r="B87" s="45"/>
      <c r="C87" s="398"/>
      <c r="D87" s="398"/>
      <c r="E87" s="398"/>
    </row>
    <row r="88" spans="1:5" ht="14.4">
      <c r="A88" s="3">
        <v>41821</v>
      </c>
      <c r="B88" s="45" t="s">
        <v>257</v>
      </c>
      <c r="C88" s="398"/>
      <c r="D88" s="398">
        <v>-29509</v>
      </c>
      <c r="E88" s="398"/>
    </row>
    <row r="89" spans="1:5" ht="14.4">
      <c r="A89" s="3">
        <v>41822</v>
      </c>
      <c r="B89" s="45" t="s">
        <v>67</v>
      </c>
      <c r="C89" s="398"/>
      <c r="D89" s="398">
        <f>-C86</f>
        <v>-8857.83</v>
      </c>
      <c r="E89" s="398"/>
    </row>
    <row r="90" spans="1:5" ht="14.4">
      <c r="A90" s="3">
        <v>41823</v>
      </c>
      <c r="B90" s="45" t="s">
        <v>67</v>
      </c>
      <c r="C90" s="398">
        <v>15653.28</v>
      </c>
      <c r="D90" s="398"/>
      <c r="E90" s="398"/>
    </row>
    <row r="91" spans="1:5" ht="14.4">
      <c r="A91" s="3">
        <v>41823</v>
      </c>
      <c r="B91" s="45" t="s">
        <v>67</v>
      </c>
      <c r="C91" s="398">
        <v>9642.51</v>
      </c>
      <c r="D91" s="398"/>
      <c r="E91" s="398"/>
    </row>
    <row r="92" spans="1:5" ht="14.4">
      <c r="A92" s="3"/>
      <c r="B92" s="45"/>
      <c r="C92" s="398"/>
      <c r="D92" s="398"/>
      <c r="E92" s="398"/>
    </row>
    <row r="93" spans="1:5" ht="14.4">
      <c r="A93" s="3">
        <v>41852</v>
      </c>
      <c r="B93" s="45" t="s">
        <v>67</v>
      </c>
      <c r="C93" s="398"/>
      <c r="D93" s="398">
        <v>-25558</v>
      </c>
      <c r="E93" s="398"/>
    </row>
    <row r="94" spans="1:5" ht="14.4">
      <c r="A94" s="3">
        <v>41852</v>
      </c>
      <c r="B94" s="45" t="s">
        <v>67</v>
      </c>
      <c r="C94" s="398"/>
      <c r="D94" s="398">
        <f>-C91</f>
        <v>-9642.51</v>
      </c>
      <c r="E94" s="398"/>
    </row>
    <row r="95" spans="1:5" ht="14.4">
      <c r="A95" s="3">
        <v>41852</v>
      </c>
      <c r="B95" s="45" t="s">
        <v>67</v>
      </c>
      <c r="C95" s="398">
        <v>15353.71</v>
      </c>
      <c r="D95" s="398"/>
      <c r="E95" s="398"/>
    </row>
    <row r="96" spans="1:5" ht="14.4">
      <c r="A96" s="3">
        <v>41852</v>
      </c>
      <c r="B96" s="45" t="s">
        <v>67</v>
      </c>
      <c r="C96" s="398">
        <v>10177.42</v>
      </c>
      <c r="D96" s="398"/>
      <c r="E96" s="398"/>
    </row>
    <row r="97" spans="1:5" ht="14.4">
      <c r="A97" s="3"/>
      <c r="B97" s="45"/>
      <c r="C97" s="398"/>
      <c r="D97" s="398"/>
      <c r="E97" s="398"/>
    </row>
    <row r="98" spans="1:5" ht="14.4">
      <c r="A98" s="3">
        <v>41883</v>
      </c>
      <c r="B98" s="45" t="s">
        <v>67</v>
      </c>
      <c r="C98" s="398"/>
      <c r="D98" s="398">
        <v>-22326</v>
      </c>
      <c r="E98" s="398"/>
    </row>
    <row r="99" spans="1:5" ht="14.4">
      <c r="A99" s="3">
        <v>41883</v>
      </c>
      <c r="B99" s="45" t="s">
        <v>67</v>
      </c>
      <c r="C99" s="398"/>
      <c r="D99" s="398">
        <f>-C96</f>
        <v>-10177.42</v>
      </c>
      <c r="E99" s="398"/>
    </row>
    <row r="100" spans="1:5" ht="14.4">
      <c r="A100" s="3">
        <v>41883</v>
      </c>
      <c r="B100" s="45" t="s">
        <v>67</v>
      </c>
      <c r="C100" s="398">
        <v>15830.05</v>
      </c>
      <c r="D100" s="398"/>
      <c r="E100" s="398"/>
    </row>
    <row r="101" spans="1:5" ht="14.4">
      <c r="A101" s="3">
        <v>41883</v>
      </c>
      <c r="B101" s="45" t="s">
        <v>67</v>
      </c>
      <c r="C101" s="398">
        <v>8925.58</v>
      </c>
      <c r="D101" s="398"/>
      <c r="E101" s="398"/>
    </row>
    <row r="102" spans="1:5" ht="14.4">
      <c r="A102" s="3"/>
      <c r="B102" s="45"/>
      <c r="C102" s="398"/>
      <c r="D102" s="398"/>
      <c r="E102" s="398"/>
    </row>
    <row r="103" spans="1:5" ht="14.4">
      <c r="A103" s="3">
        <v>41913</v>
      </c>
      <c r="B103" s="45" t="s">
        <v>67</v>
      </c>
      <c r="C103" s="426"/>
      <c r="D103" s="426">
        <v>-18471</v>
      </c>
      <c r="E103" s="398"/>
    </row>
    <row r="104" spans="1:5" ht="14.4">
      <c r="A104" s="3">
        <v>41913</v>
      </c>
      <c r="B104" s="45" t="s">
        <v>67</v>
      </c>
      <c r="C104" s="426"/>
      <c r="D104" s="426">
        <f>-C101</f>
        <v>-8925.58</v>
      </c>
      <c r="E104" s="398"/>
    </row>
    <row r="105" spans="1:5" ht="14.4">
      <c r="A105" s="3">
        <v>41913</v>
      </c>
      <c r="B105" s="45" t="s">
        <v>67</v>
      </c>
      <c r="C105" s="426">
        <v>14703.73</v>
      </c>
      <c r="D105" s="426"/>
      <c r="E105" s="398"/>
    </row>
    <row r="106" spans="1:5" ht="14.4">
      <c r="A106" s="3">
        <v>41913</v>
      </c>
      <c r="B106" s="45" t="s">
        <v>67</v>
      </c>
      <c r="C106" s="426">
        <v>10249.73</v>
      </c>
      <c r="D106" s="426"/>
      <c r="E106" s="398"/>
    </row>
    <row r="107" spans="1:5" ht="14.4">
      <c r="A107" s="3"/>
      <c r="B107" s="45"/>
      <c r="C107" s="398"/>
      <c r="D107" s="398"/>
      <c r="E107" s="398"/>
    </row>
    <row r="108" spans="1:5" ht="14.4">
      <c r="A108" s="3">
        <v>41944</v>
      </c>
      <c r="B108" s="45" t="s">
        <v>67</v>
      </c>
      <c r="C108" s="426"/>
      <c r="D108" s="426">
        <v>-13539</v>
      </c>
      <c r="E108" s="398"/>
    </row>
    <row r="109" spans="1:5" ht="14.4">
      <c r="A109" s="3">
        <v>41945</v>
      </c>
      <c r="B109" s="45" t="s">
        <v>67</v>
      </c>
      <c r="C109" s="426"/>
      <c r="D109" s="426">
        <f>-C106</f>
        <v>-10249.73</v>
      </c>
      <c r="E109" s="398"/>
    </row>
    <row r="110" spans="1:5" ht="14.4">
      <c r="A110" s="3">
        <v>41946</v>
      </c>
      <c r="B110" s="45" t="s">
        <v>67</v>
      </c>
      <c r="C110" s="426">
        <v>16221.33</v>
      </c>
      <c r="D110" s="426"/>
      <c r="E110" s="398"/>
    </row>
    <row r="111" spans="1:5" ht="14.4">
      <c r="A111" s="3">
        <v>41947</v>
      </c>
      <c r="B111" s="45" t="s">
        <v>67</v>
      </c>
      <c r="C111" s="426">
        <v>13106.68</v>
      </c>
      <c r="D111" s="426"/>
      <c r="E111" s="398"/>
    </row>
    <row r="112" spans="1:5" ht="14.4">
      <c r="A112" s="3"/>
      <c r="B112" s="45"/>
      <c r="C112" s="398"/>
      <c r="D112" s="398"/>
      <c r="E112" s="398"/>
    </row>
    <row r="113" spans="1:5" ht="14.4">
      <c r="A113" s="3">
        <v>41974</v>
      </c>
      <c r="B113" s="45" t="s">
        <v>67</v>
      </c>
      <c r="C113" s="426"/>
      <c r="D113" s="426">
        <v>-8119</v>
      </c>
      <c r="E113" s="398"/>
    </row>
    <row r="114" spans="1:5" ht="14.4">
      <c r="A114" s="3">
        <v>41974</v>
      </c>
      <c r="B114" s="45" t="s">
        <v>67</v>
      </c>
      <c r="C114" s="426"/>
      <c r="D114" s="426">
        <f>-C111</f>
        <v>-13106.68</v>
      </c>
      <c r="E114" s="398"/>
    </row>
    <row r="115" spans="1:5" ht="14.4">
      <c r="A115" s="3">
        <v>41974</v>
      </c>
      <c r="B115" s="45" t="s">
        <v>67</v>
      </c>
      <c r="C115" s="426">
        <v>20218.64</v>
      </c>
      <c r="D115" s="426"/>
      <c r="E115" s="398"/>
    </row>
    <row r="116" spans="1:5" ht="14.4">
      <c r="A116" s="3">
        <v>41974</v>
      </c>
      <c r="B116" s="45" t="s">
        <v>67</v>
      </c>
      <c r="C116" s="426">
        <v>13760.14</v>
      </c>
      <c r="D116" s="426"/>
      <c r="E116" s="398"/>
    </row>
    <row r="117" spans="1:5" ht="14.4">
      <c r="A117" s="3"/>
      <c r="B117" s="45"/>
      <c r="C117" s="398"/>
      <c r="D117" s="398"/>
      <c r="E117" s="398"/>
    </row>
    <row r="118" spans="1:5" ht="14.4">
      <c r="A118" s="3">
        <v>42005</v>
      </c>
      <c r="B118" s="45" t="s">
        <v>257</v>
      </c>
      <c r="C118" s="426"/>
      <c r="D118" s="426">
        <v>-6254</v>
      </c>
      <c r="E118" s="398"/>
    </row>
    <row r="119" spans="1:5" ht="14.4">
      <c r="A119" s="3">
        <v>42005</v>
      </c>
      <c r="B119" s="45" t="s">
        <v>67</v>
      </c>
      <c r="C119" s="426"/>
      <c r="D119" s="426">
        <f>-C116</f>
        <v>-13760.14</v>
      </c>
      <c r="E119" s="398"/>
    </row>
    <row r="120" spans="1:5" ht="14.4">
      <c r="A120" s="3">
        <v>42006</v>
      </c>
      <c r="B120" s="45" t="s">
        <v>67</v>
      </c>
      <c r="C120" s="426">
        <v>167777.18</v>
      </c>
      <c r="D120" s="426"/>
      <c r="E120" s="398"/>
    </row>
    <row r="121" spans="1:5" ht="14.4">
      <c r="A121" s="3">
        <v>42007</v>
      </c>
      <c r="B121" s="45" t="s">
        <v>67</v>
      </c>
      <c r="C121" s="426">
        <v>31104.47</v>
      </c>
      <c r="D121" s="426"/>
      <c r="E121" s="398"/>
    </row>
    <row r="122" spans="1:5" ht="14.4">
      <c r="A122" s="3"/>
      <c r="B122" s="45"/>
      <c r="C122" s="426"/>
      <c r="D122" s="426"/>
      <c r="E122" s="398"/>
    </row>
    <row r="123" spans="1:5" ht="14.4">
      <c r="A123" s="3">
        <v>42036</v>
      </c>
      <c r="B123" s="45" t="s">
        <v>257</v>
      </c>
      <c r="C123" s="426"/>
      <c r="D123" s="426">
        <v>-7002</v>
      </c>
      <c r="E123" s="398"/>
    </row>
    <row r="124" spans="1:5" ht="14.4">
      <c r="A124" s="3">
        <v>42037</v>
      </c>
      <c r="B124" s="45" t="s">
        <v>67</v>
      </c>
      <c r="C124" s="426"/>
      <c r="D124" s="426">
        <f>-C121</f>
        <v>-31104.47</v>
      </c>
      <c r="E124" s="398"/>
    </row>
    <row r="125" spans="1:5" ht="14.4">
      <c r="A125" s="3">
        <v>42038</v>
      </c>
      <c r="B125" s="45" t="s">
        <v>67</v>
      </c>
      <c r="C125" s="426">
        <v>55115.44</v>
      </c>
      <c r="D125" s="426"/>
      <c r="E125" s="398"/>
    </row>
    <row r="126" spans="1:5" ht="14.4">
      <c r="A126" s="3">
        <v>42039</v>
      </c>
      <c r="B126" s="45" t="s">
        <v>67</v>
      </c>
      <c r="C126" s="426">
        <v>24325.63</v>
      </c>
      <c r="D126" s="426"/>
      <c r="E126" s="398"/>
    </row>
    <row r="127" spans="1:5" ht="14.4">
      <c r="A127" s="3"/>
      <c r="B127" s="45"/>
      <c r="C127" s="426"/>
      <c r="D127" s="426"/>
      <c r="E127" s="398"/>
    </row>
    <row r="128" spans="1:5" ht="14.4">
      <c r="A128" s="3">
        <v>42066</v>
      </c>
      <c r="B128" s="45" t="s">
        <v>257</v>
      </c>
      <c r="C128" s="426"/>
      <c r="D128" s="426">
        <v>-6588</v>
      </c>
      <c r="E128" s="398"/>
    </row>
    <row r="129" spans="1:5" ht="14.4">
      <c r="A129" s="3">
        <v>42067</v>
      </c>
      <c r="B129" s="45" t="s">
        <v>67</v>
      </c>
      <c r="C129" s="426"/>
      <c r="D129" s="426">
        <f>-C126</f>
        <v>-24325.63</v>
      </c>
      <c r="E129" s="398"/>
    </row>
    <row r="130" spans="1:5" ht="14.4">
      <c r="A130" s="3">
        <v>42068</v>
      </c>
      <c r="B130" s="45" t="s">
        <v>67</v>
      </c>
      <c r="C130" s="426">
        <v>43801.09</v>
      </c>
      <c r="D130" s="426"/>
      <c r="E130" s="398"/>
    </row>
    <row r="131" spans="1:5" ht="14.4">
      <c r="A131" s="3">
        <v>42068</v>
      </c>
      <c r="B131" s="45" t="s">
        <v>67</v>
      </c>
      <c r="C131" s="426">
        <v>23729.46</v>
      </c>
      <c r="D131" s="426"/>
      <c r="E131" s="398"/>
    </row>
    <row r="132" spans="1:5" ht="14.4">
      <c r="A132" s="3"/>
      <c r="B132" s="45"/>
      <c r="C132" s="426"/>
      <c r="D132" s="426"/>
      <c r="E132" s="398"/>
    </row>
    <row r="133" spans="1:5" ht="14.4">
      <c r="A133" s="3">
        <v>42095</v>
      </c>
      <c r="B133" s="45" t="s">
        <v>257</v>
      </c>
      <c r="C133" s="426"/>
      <c r="D133" s="426">
        <v>-6208</v>
      </c>
      <c r="E133" s="398"/>
    </row>
    <row r="134" spans="1:5" ht="14.4">
      <c r="A134" s="3">
        <v>42096</v>
      </c>
      <c r="B134" s="45" t="s">
        <v>67</v>
      </c>
      <c r="C134" s="426"/>
      <c r="D134" s="426">
        <f>-C131</f>
        <v>-23729.46</v>
      </c>
      <c r="E134" s="398"/>
    </row>
    <row r="135" spans="1:5" ht="14.4">
      <c r="A135" s="3">
        <v>42097</v>
      </c>
      <c r="B135" s="45" t="s">
        <v>67</v>
      </c>
      <c r="C135" s="426">
        <v>38679.379999999997</v>
      </c>
      <c r="D135" s="426"/>
      <c r="E135" s="398"/>
    </row>
    <row r="136" spans="1:5" ht="14.4">
      <c r="A136" s="3">
        <v>42097</v>
      </c>
      <c r="B136" s="45" t="s">
        <v>67</v>
      </c>
      <c r="C136" s="426">
        <v>25910.53</v>
      </c>
      <c r="D136" s="426"/>
      <c r="E136" s="398"/>
    </row>
    <row r="137" spans="1:5" ht="14.4">
      <c r="A137" s="3"/>
      <c r="B137" s="45"/>
      <c r="C137" s="426"/>
      <c r="D137" s="426"/>
      <c r="E137" s="398"/>
    </row>
    <row r="138" spans="1:5" ht="14.4">
      <c r="A138" s="3">
        <v>42125</v>
      </c>
      <c r="B138" s="45" t="s">
        <v>257</v>
      </c>
      <c r="C138" s="426"/>
      <c r="D138" s="426">
        <v>-5860</v>
      </c>
      <c r="E138" s="398"/>
    </row>
    <row r="139" spans="1:5" ht="14.4">
      <c r="A139" s="3">
        <v>42126</v>
      </c>
      <c r="B139" s="45" t="s">
        <v>67</v>
      </c>
      <c r="C139" s="426"/>
      <c r="D139" s="426">
        <f>-C136</f>
        <v>-25910.53</v>
      </c>
      <c r="E139" s="398"/>
    </row>
    <row r="140" spans="1:5" ht="14.4">
      <c r="A140" s="3">
        <v>42127</v>
      </c>
      <c r="B140" s="45" t="s">
        <v>67</v>
      </c>
      <c r="C140" s="426">
        <v>35800.39</v>
      </c>
      <c r="D140" s="426"/>
      <c r="E140" s="398"/>
    </row>
    <row r="141" spans="1:5" ht="14.4">
      <c r="A141" s="3">
        <v>42127</v>
      </c>
      <c r="B141" s="45" t="s">
        <v>67</v>
      </c>
      <c r="C141" s="426">
        <v>26138.97</v>
      </c>
      <c r="D141" s="426"/>
      <c r="E141" s="398"/>
    </row>
    <row r="142" spans="1:5" ht="14.4">
      <c r="A142" s="3"/>
      <c r="B142" s="45"/>
      <c r="C142" s="426"/>
      <c r="D142" s="426"/>
      <c r="E142" s="398"/>
    </row>
    <row r="143" spans="1:5" ht="14.4">
      <c r="A143" s="3">
        <v>42156</v>
      </c>
      <c r="B143" s="45" t="s">
        <v>257</v>
      </c>
      <c r="C143" s="426"/>
      <c r="D143" s="426">
        <v>-5528</v>
      </c>
      <c r="E143" s="398"/>
    </row>
    <row r="144" spans="1:5" ht="14.4">
      <c r="A144" s="3">
        <v>42157</v>
      </c>
      <c r="B144" s="45" t="s">
        <v>67</v>
      </c>
      <c r="C144" s="426"/>
      <c r="D144" s="426">
        <f>-C141</f>
        <v>-26138.97</v>
      </c>
      <c r="E144" s="398"/>
    </row>
    <row r="145" spans="1:5" ht="14.4">
      <c r="A145" s="3">
        <v>42158</v>
      </c>
      <c r="B145" s="45" t="s">
        <v>67</v>
      </c>
      <c r="C145" s="426">
        <v>36309.74</v>
      </c>
      <c r="D145" s="426"/>
      <c r="E145" s="398"/>
    </row>
    <row r="146" spans="1:5" ht="14.4">
      <c r="A146" s="3">
        <v>42158</v>
      </c>
      <c r="B146" s="45" t="s">
        <v>67</v>
      </c>
      <c r="C146" s="426">
        <v>27319.64</v>
      </c>
      <c r="D146" s="426"/>
      <c r="E146" s="398"/>
    </row>
    <row r="147" spans="1:5" ht="14.4">
      <c r="A147" s="3"/>
      <c r="B147" s="45"/>
      <c r="C147" s="426"/>
      <c r="D147" s="426"/>
      <c r="E147" s="398"/>
    </row>
    <row r="148" spans="1:5" ht="14.4">
      <c r="A148" s="3">
        <v>42186</v>
      </c>
      <c r="B148" s="45" t="s">
        <v>257</v>
      </c>
      <c r="C148" s="426"/>
      <c r="D148" s="426">
        <v>-5180</v>
      </c>
      <c r="E148" s="398"/>
    </row>
    <row r="149" spans="1:5" ht="14.4">
      <c r="A149" s="3">
        <v>42187</v>
      </c>
      <c r="B149" s="45" t="s">
        <v>67</v>
      </c>
      <c r="C149" s="426"/>
      <c r="D149" s="426">
        <f>-C146</f>
        <v>-27319.64</v>
      </c>
      <c r="E149" s="398"/>
    </row>
    <row r="150" spans="1:5" ht="14.4">
      <c r="A150" s="3">
        <v>42188</v>
      </c>
      <c r="B150" s="45" t="s">
        <v>67</v>
      </c>
      <c r="C150" s="426">
        <v>41208.29</v>
      </c>
      <c r="D150" s="426"/>
      <c r="E150" s="398"/>
    </row>
    <row r="151" spans="1:5" ht="14.4">
      <c r="A151" s="3">
        <v>42188</v>
      </c>
      <c r="B151" s="45" t="s">
        <v>67</v>
      </c>
      <c r="C151" s="426">
        <v>25552.6</v>
      </c>
      <c r="D151" s="426"/>
      <c r="E151" s="398"/>
    </row>
    <row r="152" spans="1:5" ht="14.4">
      <c r="A152" s="3"/>
      <c r="B152" s="45"/>
      <c r="C152" s="426"/>
      <c r="D152" s="426"/>
      <c r="E152" s="398"/>
    </row>
    <row r="153" spans="1:5" ht="14.4">
      <c r="A153" s="3">
        <v>42217</v>
      </c>
      <c r="B153" s="45" t="s">
        <v>67</v>
      </c>
      <c r="C153" s="426"/>
      <c r="D153" s="426">
        <v>-4828</v>
      </c>
      <c r="E153" s="398"/>
    </row>
    <row r="154" spans="1:5" ht="14.4">
      <c r="A154" s="3">
        <v>42217</v>
      </c>
      <c r="B154" s="45" t="s">
        <v>67</v>
      </c>
      <c r="C154" s="426"/>
      <c r="D154" s="426">
        <f>-C151</f>
        <v>-25552.6</v>
      </c>
      <c r="E154" s="398"/>
    </row>
    <row r="155" spans="1:5" ht="14.4">
      <c r="A155" s="3">
        <v>42217</v>
      </c>
      <c r="B155" s="45" t="s">
        <v>67</v>
      </c>
      <c r="C155" s="426">
        <v>38331.25</v>
      </c>
      <c r="D155" s="426"/>
      <c r="E155" s="398"/>
    </row>
    <row r="156" spans="1:5" ht="14.4">
      <c r="A156" s="3">
        <v>42217</v>
      </c>
      <c r="B156" s="45" t="s">
        <v>67</v>
      </c>
      <c r="C156" s="426">
        <v>25500.3</v>
      </c>
      <c r="D156" s="426"/>
      <c r="E156" s="398"/>
    </row>
    <row r="157" spans="1:5" ht="14.4">
      <c r="A157" s="3"/>
      <c r="B157" s="45"/>
      <c r="C157" s="426"/>
      <c r="D157" s="426"/>
      <c r="E157" s="398"/>
    </row>
    <row r="158" spans="1:5" ht="14.4">
      <c r="A158" s="3">
        <v>42248</v>
      </c>
      <c r="B158" s="45" t="s">
        <v>67</v>
      </c>
      <c r="C158" s="426"/>
      <c r="D158" s="426">
        <v>-4497</v>
      </c>
      <c r="E158" s="398"/>
    </row>
    <row r="159" spans="1:5" ht="14.4">
      <c r="A159" s="3">
        <v>42248</v>
      </c>
      <c r="B159" s="45" t="s">
        <v>67</v>
      </c>
      <c r="C159" s="426"/>
      <c r="D159" s="426">
        <f>-C156</f>
        <v>-25500.3</v>
      </c>
      <c r="E159" s="398"/>
    </row>
    <row r="160" spans="1:5" ht="14.4">
      <c r="A160" s="3">
        <v>42248</v>
      </c>
      <c r="B160" s="45" t="s">
        <v>67</v>
      </c>
      <c r="C160" s="426">
        <v>37070.44</v>
      </c>
      <c r="D160" s="426"/>
      <c r="E160" s="398"/>
    </row>
    <row r="161" spans="1:5" ht="14.4">
      <c r="A161" s="3">
        <v>42248</v>
      </c>
      <c r="B161" s="45" t="s">
        <v>67</v>
      </c>
      <c r="C161" s="426">
        <v>23381.98</v>
      </c>
      <c r="D161" s="426"/>
      <c r="E161" s="398"/>
    </row>
    <row r="162" spans="1:5" ht="14.4">
      <c r="A162" s="3"/>
      <c r="B162" s="45"/>
      <c r="C162" s="426"/>
      <c r="D162" s="426"/>
      <c r="E162" s="398"/>
    </row>
    <row r="163" spans="1:5" ht="14.4">
      <c r="A163" s="3">
        <v>42278</v>
      </c>
      <c r="B163" s="45" t="s">
        <v>67</v>
      </c>
      <c r="C163" s="426"/>
      <c r="D163" s="426">
        <v>-4166</v>
      </c>
      <c r="E163" s="398"/>
    </row>
    <row r="164" spans="1:5" ht="14.4">
      <c r="A164" s="3">
        <v>42278</v>
      </c>
      <c r="B164" s="45" t="s">
        <v>67</v>
      </c>
      <c r="C164" s="426"/>
      <c r="D164" s="426">
        <f>-C161</f>
        <v>-23381.98</v>
      </c>
      <c r="E164" s="398"/>
    </row>
    <row r="165" spans="1:5" ht="14.4">
      <c r="A165" s="3">
        <v>42278</v>
      </c>
      <c r="B165" s="45" t="s">
        <v>67</v>
      </c>
      <c r="C165" s="426">
        <v>36105.629999999997</v>
      </c>
      <c r="D165" s="426"/>
      <c r="E165" s="398"/>
    </row>
    <row r="166" spans="1:5" ht="14.4">
      <c r="A166" s="3">
        <v>42278</v>
      </c>
      <c r="B166" s="45" t="s">
        <v>67</v>
      </c>
      <c r="C166" s="426">
        <v>25445.919999999998</v>
      </c>
      <c r="D166" s="426"/>
      <c r="E166" s="398"/>
    </row>
    <row r="167" spans="1:5" ht="14.4">
      <c r="A167" s="3"/>
      <c r="B167" s="45"/>
      <c r="C167" s="426"/>
      <c r="D167" s="426"/>
      <c r="E167" s="398"/>
    </row>
    <row r="168" spans="1:5" ht="14.4">
      <c r="A168" s="3">
        <v>42309</v>
      </c>
      <c r="B168" s="45" t="s">
        <v>67</v>
      </c>
      <c r="C168" s="426"/>
      <c r="D168" s="426"/>
      <c r="E168" s="398"/>
    </row>
    <row r="169" spans="1:5" ht="14.4">
      <c r="A169" s="3">
        <v>42310</v>
      </c>
      <c r="B169" s="45" t="s">
        <v>67</v>
      </c>
      <c r="C169" s="426"/>
      <c r="D169" s="426">
        <f>-C166</f>
        <v>-25445.919999999998</v>
      </c>
      <c r="E169" s="398"/>
    </row>
    <row r="170" spans="1:5" ht="14.4">
      <c r="A170" s="3">
        <v>42311</v>
      </c>
      <c r="B170" s="45" t="s">
        <v>67</v>
      </c>
      <c r="C170" s="426"/>
      <c r="D170" s="426"/>
      <c r="E170" s="398"/>
    </row>
    <row r="171" spans="1:5" ht="14.4">
      <c r="A171" s="3">
        <v>42312</v>
      </c>
      <c r="B171" s="45" t="s">
        <v>67</v>
      </c>
      <c r="C171" s="426"/>
      <c r="D171" s="426"/>
      <c r="E171" s="398"/>
    </row>
    <row r="172" spans="1:5" ht="14.4">
      <c r="A172" s="3"/>
      <c r="B172" s="45"/>
      <c r="C172" s="426"/>
      <c r="D172" s="426"/>
      <c r="E172" s="398"/>
    </row>
    <row r="173" spans="1:5" ht="14.4">
      <c r="A173" s="3">
        <v>42339</v>
      </c>
      <c r="B173" s="45" t="s">
        <v>67</v>
      </c>
      <c r="C173" s="426"/>
      <c r="D173" s="426"/>
      <c r="E173" s="398"/>
    </row>
    <row r="174" spans="1:5" ht="14.4">
      <c r="A174" s="3">
        <v>42339</v>
      </c>
      <c r="B174" s="45" t="s">
        <v>67</v>
      </c>
      <c r="C174" s="426"/>
      <c r="D174" s="426"/>
      <c r="E174" s="398"/>
    </row>
    <row r="175" spans="1:5" ht="14.4">
      <c r="A175" s="3">
        <v>42339</v>
      </c>
      <c r="B175" s="45" t="s">
        <v>67</v>
      </c>
      <c r="C175" s="426"/>
      <c r="D175" s="426"/>
      <c r="E175" s="398"/>
    </row>
    <row r="176" spans="1:5" ht="14.4">
      <c r="A176" s="3">
        <v>42339</v>
      </c>
      <c r="B176" s="45" t="s">
        <v>67</v>
      </c>
      <c r="C176" s="426"/>
      <c r="D176" s="426"/>
      <c r="E176" s="398"/>
    </row>
    <row r="177" spans="1:7" ht="14.4">
      <c r="A177" s="3"/>
      <c r="B177" s="45"/>
      <c r="C177" s="426"/>
      <c r="D177" s="426"/>
      <c r="E177" s="398"/>
    </row>
    <row r="178" spans="1:7" ht="14.4">
      <c r="A178" s="3"/>
      <c r="B178" s="45"/>
      <c r="C178" s="426"/>
      <c r="D178" s="426"/>
      <c r="E178" s="398"/>
    </row>
    <row r="179" spans="1:7" ht="14.4">
      <c r="A179" s="3"/>
      <c r="B179" s="45"/>
      <c r="C179" s="426"/>
      <c r="D179" s="426"/>
      <c r="E179" s="398"/>
    </row>
    <row r="180" spans="1:7" ht="14.4">
      <c r="A180" s="3"/>
      <c r="B180" s="45"/>
      <c r="C180" s="426"/>
      <c r="D180" s="426"/>
      <c r="E180" s="398"/>
    </row>
    <row r="181" spans="1:7" ht="14.4">
      <c r="A181" s="3"/>
      <c r="B181" s="45"/>
      <c r="C181" s="426"/>
      <c r="D181" s="426"/>
      <c r="E181" s="398"/>
    </row>
    <row r="182" spans="1:7" ht="14.4">
      <c r="A182" s="3"/>
      <c r="B182" s="45"/>
      <c r="C182" s="426"/>
      <c r="D182" s="426"/>
      <c r="E182" s="398"/>
    </row>
    <row r="183" spans="1:7" ht="14.4">
      <c r="A183" s="3"/>
      <c r="B183" s="45"/>
      <c r="C183" s="426"/>
      <c r="D183" s="426"/>
      <c r="E183" s="398"/>
    </row>
    <row r="184" spans="1:7" ht="14.4">
      <c r="A184" s="3"/>
      <c r="B184" s="45"/>
      <c r="C184" s="426"/>
      <c r="D184" s="426"/>
      <c r="E184" s="398"/>
    </row>
    <row r="185" spans="1:7">
      <c r="A185" s="3"/>
      <c r="C185" s="426"/>
      <c r="D185" s="426"/>
      <c r="E185" s="398"/>
    </row>
    <row r="186" spans="1:7" ht="13.8" thickBot="1">
      <c r="A186" s="3" t="s">
        <v>233</v>
      </c>
      <c r="C186" s="426"/>
      <c r="D186" s="426"/>
      <c r="E186" s="425">
        <f>SUM($C$52:D185)</f>
        <v>-37283.989999999852</v>
      </c>
    </row>
    <row r="187" spans="1:7" ht="13.8" thickTop="1">
      <c r="A187" s="3"/>
      <c r="C187" s="426"/>
      <c r="D187" s="426"/>
      <c r="E187" s="398"/>
    </row>
    <row r="188" spans="1:7">
      <c r="A188" s="3" t="s">
        <v>72</v>
      </c>
      <c r="C188" s="426"/>
      <c r="D188" s="426"/>
      <c r="E188" s="398"/>
    </row>
    <row r="189" spans="1:7">
      <c r="A189" s="3" t="s">
        <v>38</v>
      </c>
      <c r="C189" s="426"/>
      <c r="D189" s="426"/>
      <c r="E189" s="426">
        <f>SUM(C59:C185)+SUM(D63,D68,D73,D78,D84,D89,D94, D99,D104,D109,D114,D119,D124,D129,D134,D139,D144,D149,D154,D159,D164)</f>
        <v>758533.9299999997</v>
      </c>
      <c r="F189" s="4">
        <f>SUM('REC Rider'!E8:E25)</f>
        <v>10442841.219999999</v>
      </c>
      <c r="G189" t="s">
        <v>75</v>
      </c>
    </row>
    <row r="190" spans="1:7">
      <c r="A190" s="3" t="s">
        <v>257</v>
      </c>
      <c r="C190" s="426"/>
      <c r="D190" s="426"/>
      <c r="E190" s="426">
        <f>SUM(D53:D62,D67,D72,D77,D83,D88,D93,D98,D103,D108,D113,D118,D123,D128,D133,D138,D143,D148,D153,D158,D163)</f>
        <v>-770372</v>
      </c>
    </row>
    <row r="191" spans="1:7" ht="13.8" thickBot="1">
      <c r="A191" s="3" t="s">
        <v>73</v>
      </c>
      <c r="C191" s="426"/>
      <c r="D191" s="426"/>
      <c r="E191" s="425">
        <f>SUM(E188:E190)</f>
        <v>-11838.070000000298</v>
      </c>
    </row>
    <row r="192" spans="1:7" ht="13.8" thickTop="1">
      <c r="A192" s="3"/>
      <c r="C192" s="426"/>
      <c r="D192" s="426"/>
      <c r="E192" s="398"/>
    </row>
    <row r="193" spans="1:6">
      <c r="A193" s="3"/>
      <c r="C193" s="426"/>
      <c r="D193" s="426"/>
      <c r="E193" s="398">
        <f>+F42</f>
        <v>-11838.070000000036</v>
      </c>
      <c r="F193" t="s">
        <v>71</v>
      </c>
    </row>
    <row r="194" spans="1:6">
      <c r="A194" s="3"/>
      <c r="C194" s="426"/>
      <c r="D194" s="426"/>
      <c r="E194" s="398">
        <f>+E191-E193</f>
        <v>-2.6193447411060333E-10</v>
      </c>
      <c r="F194" s="551" t="s">
        <v>312</v>
      </c>
    </row>
    <row r="195" spans="1:6">
      <c r="A195" s="3"/>
      <c r="C195" s="426"/>
      <c r="D195" s="426"/>
      <c r="E195" s="398"/>
    </row>
    <row r="196" spans="1:6">
      <c r="A196" s="3"/>
      <c r="C196" s="426"/>
      <c r="D196" s="426"/>
      <c r="E196" s="398"/>
    </row>
    <row r="197" spans="1:6">
      <c r="A197" s="3"/>
      <c r="C197" s="426"/>
      <c r="D197" s="426"/>
      <c r="E197" s="398"/>
    </row>
    <row r="198" spans="1:6">
      <c r="A198" s="3"/>
      <c r="C198" s="426"/>
      <c r="D198" s="426"/>
      <c r="E198" s="398"/>
    </row>
    <row r="199" spans="1:6">
      <c r="C199" s="426"/>
      <c r="D199" s="426"/>
      <c r="E199" s="398"/>
    </row>
    <row r="200" spans="1:6">
      <c r="C200" s="426"/>
      <c r="D200" s="426"/>
      <c r="E200" s="398"/>
    </row>
    <row r="201" spans="1:6">
      <c r="C201" s="426"/>
      <c r="D201" s="426"/>
      <c r="E201" s="398"/>
    </row>
    <row r="202" spans="1:6">
      <c r="C202" s="426"/>
      <c r="D202" s="426"/>
      <c r="E202" s="398"/>
    </row>
    <row r="203" spans="1:6">
      <c r="C203" s="426"/>
      <c r="D203" s="426"/>
      <c r="E203" s="398"/>
    </row>
    <row r="204" spans="1:6">
      <c r="C204" s="426"/>
      <c r="D204" s="426"/>
      <c r="E204" s="398"/>
    </row>
    <row r="205" spans="1:6">
      <c r="C205" s="426"/>
      <c r="D205" s="426"/>
      <c r="E205" s="398"/>
    </row>
    <row r="206" spans="1:6">
      <c r="C206" s="426"/>
      <c r="D206" s="426"/>
      <c r="E206" s="398"/>
    </row>
    <row r="207" spans="1:6">
      <c r="C207" s="426"/>
      <c r="D207" s="426"/>
      <c r="E207" s="398"/>
    </row>
    <row r="208" spans="1:6">
      <c r="C208" s="426"/>
      <c r="D208" s="426"/>
      <c r="E208" s="398"/>
    </row>
    <row r="209" spans="3:5">
      <c r="C209" s="426"/>
      <c r="D209" s="426"/>
      <c r="E209" s="398"/>
    </row>
    <row r="210" spans="3:5">
      <c r="C210" s="426"/>
      <c r="D210" s="426"/>
      <c r="E210" s="398"/>
    </row>
    <row r="211" spans="3:5">
      <c r="C211" s="426"/>
      <c r="D211" s="426"/>
      <c r="E211" s="398"/>
    </row>
    <row r="212" spans="3:5">
      <c r="C212" s="426"/>
      <c r="D212" s="426"/>
      <c r="E212" s="398"/>
    </row>
    <row r="213" spans="3:5">
      <c r="C213" s="426"/>
      <c r="D213" s="426"/>
      <c r="E213" s="398"/>
    </row>
    <row r="214" spans="3:5">
      <c r="C214" s="426"/>
      <c r="D214" s="426"/>
      <c r="E214" s="398"/>
    </row>
    <row r="215" spans="3:5">
      <c r="C215" s="426"/>
      <c r="D215" s="426"/>
      <c r="E215" s="398"/>
    </row>
    <row r="216" spans="3:5">
      <c r="C216" s="426"/>
      <c r="D216" s="426"/>
      <c r="E216" s="398"/>
    </row>
    <row r="217" spans="3:5">
      <c r="C217" s="426"/>
      <c r="D217" s="426"/>
      <c r="E217" s="398"/>
    </row>
    <row r="218" spans="3:5">
      <c r="C218" s="426"/>
      <c r="D218" s="426"/>
      <c r="E218" s="398"/>
    </row>
    <row r="219" spans="3:5">
      <c r="C219" s="426"/>
      <c r="D219" s="426"/>
      <c r="E219" s="398"/>
    </row>
    <row r="220" spans="3:5">
      <c r="C220" s="426"/>
      <c r="D220" s="426"/>
      <c r="E220" s="398"/>
    </row>
    <row r="221" spans="3:5">
      <c r="C221" s="426"/>
      <c r="D221" s="426"/>
      <c r="E221" s="398"/>
    </row>
    <row r="222" spans="3:5">
      <c r="C222" s="426"/>
      <c r="D222" s="426"/>
      <c r="E222" s="398"/>
    </row>
    <row r="223" spans="3:5">
      <c r="C223" s="426"/>
      <c r="D223" s="426"/>
      <c r="E223" s="398"/>
    </row>
    <row r="224" spans="3:5">
      <c r="C224" s="426"/>
      <c r="D224" s="426"/>
      <c r="E224" s="398"/>
    </row>
    <row r="225" spans="3:5">
      <c r="C225" s="426"/>
      <c r="D225" s="426"/>
      <c r="E225" s="398"/>
    </row>
    <row r="226" spans="3:5">
      <c r="C226" s="426"/>
      <c r="D226" s="426"/>
      <c r="E226" s="398"/>
    </row>
    <row r="227" spans="3:5">
      <c r="C227" s="426"/>
      <c r="D227" s="426"/>
      <c r="E227" s="398"/>
    </row>
    <row r="228" spans="3:5">
      <c r="C228" s="426"/>
      <c r="D228" s="426"/>
      <c r="E228" s="398"/>
    </row>
    <row r="229" spans="3:5">
      <c r="C229" s="426"/>
      <c r="D229" s="426"/>
      <c r="E229" s="398"/>
    </row>
    <row r="230" spans="3:5">
      <c r="C230" s="426"/>
      <c r="D230" s="426"/>
      <c r="E230" s="398"/>
    </row>
    <row r="231" spans="3:5">
      <c r="C231" s="426"/>
      <c r="D231" s="426"/>
      <c r="E231" s="398"/>
    </row>
    <row r="232" spans="3:5">
      <c r="C232" s="426"/>
      <c r="D232" s="426"/>
      <c r="E232" s="398"/>
    </row>
    <row r="233" spans="3:5">
      <c r="C233" s="426"/>
      <c r="D233" s="426"/>
      <c r="E233" s="398"/>
    </row>
    <row r="234" spans="3:5">
      <c r="C234" s="426"/>
      <c r="D234" s="426"/>
      <c r="E234" s="398"/>
    </row>
    <row r="235" spans="3:5">
      <c r="C235" s="426"/>
      <c r="D235" s="426"/>
      <c r="E235" s="398"/>
    </row>
    <row r="236" spans="3:5">
      <c r="C236" s="426"/>
      <c r="D236" s="426"/>
      <c r="E236" s="398"/>
    </row>
    <row r="237" spans="3:5">
      <c r="C237" s="426"/>
      <c r="D237" s="426"/>
      <c r="E237" s="398"/>
    </row>
    <row r="238" spans="3:5">
      <c r="C238" s="426"/>
      <c r="D238" s="426"/>
      <c r="E238" s="398"/>
    </row>
    <row r="239" spans="3:5">
      <c r="C239" s="426"/>
      <c r="D239" s="426"/>
      <c r="E239" s="398"/>
    </row>
    <row r="240" spans="3:5">
      <c r="C240" s="426"/>
      <c r="D240" s="426"/>
      <c r="E240" s="398"/>
    </row>
    <row r="241" spans="3:5">
      <c r="C241" s="426"/>
      <c r="D241" s="426"/>
      <c r="E241" s="398"/>
    </row>
    <row r="242" spans="3:5">
      <c r="C242" s="426"/>
      <c r="D242" s="426"/>
      <c r="E242" s="398"/>
    </row>
    <row r="243" spans="3:5">
      <c r="C243" s="426"/>
      <c r="D243" s="426"/>
      <c r="E243" s="398"/>
    </row>
    <row r="244" spans="3:5">
      <c r="C244" s="426"/>
      <c r="D244" s="426"/>
      <c r="E244" s="398"/>
    </row>
    <row r="245" spans="3:5">
      <c r="C245" s="426"/>
      <c r="D245" s="426"/>
      <c r="E245" s="398"/>
    </row>
    <row r="246" spans="3:5">
      <c r="C246" s="426"/>
      <c r="D246" s="426"/>
      <c r="E246" s="398"/>
    </row>
    <row r="247" spans="3:5">
      <c r="C247" s="426"/>
      <c r="D247" s="426"/>
      <c r="E247" s="398"/>
    </row>
    <row r="248" spans="3:5">
      <c r="C248" s="426"/>
      <c r="D248" s="426"/>
      <c r="E248" s="398"/>
    </row>
    <row r="249" spans="3:5">
      <c r="C249" s="426"/>
      <c r="D249" s="426"/>
      <c r="E249" s="398"/>
    </row>
    <row r="250" spans="3:5">
      <c r="C250" s="426"/>
      <c r="D250" s="426"/>
      <c r="E250" s="398"/>
    </row>
    <row r="251" spans="3:5">
      <c r="C251" s="426"/>
      <c r="D251" s="426"/>
      <c r="E251" s="398"/>
    </row>
    <row r="252" spans="3:5">
      <c r="C252" s="426"/>
      <c r="D252" s="426"/>
      <c r="E252" s="398"/>
    </row>
    <row r="253" spans="3:5">
      <c r="C253" s="426"/>
      <c r="D253" s="426"/>
      <c r="E253" s="398"/>
    </row>
    <row r="254" spans="3:5">
      <c r="C254" s="426"/>
      <c r="D254" s="426"/>
      <c r="E254" s="398"/>
    </row>
    <row r="255" spans="3:5">
      <c r="C255" s="426"/>
      <c r="D255" s="426"/>
      <c r="E255" s="398"/>
    </row>
    <row r="256" spans="3:5">
      <c r="C256" s="426"/>
      <c r="D256" s="426"/>
      <c r="E256" s="398"/>
    </row>
    <row r="257" spans="3:5">
      <c r="C257" s="426"/>
      <c r="D257" s="426"/>
      <c r="E257" s="398"/>
    </row>
    <row r="258" spans="3:5">
      <c r="C258" s="426"/>
      <c r="D258" s="426"/>
      <c r="E258" s="398"/>
    </row>
    <row r="259" spans="3:5">
      <c r="C259" s="426"/>
      <c r="D259" s="426"/>
      <c r="E259" s="398"/>
    </row>
    <row r="260" spans="3:5">
      <c r="C260" s="426"/>
      <c r="D260" s="426"/>
      <c r="E260" s="398"/>
    </row>
    <row r="261" spans="3:5">
      <c r="C261" s="426"/>
      <c r="D261" s="426"/>
      <c r="E261" s="398"/>
    </row>
    <row r="262" spans="3:5">
      <c r="C262" s="426"/>
      <c r="D262" s="426"/>
      <c r="E262" s="398"/>
    </row>
    <row r="263" spans="3:5">
      <c r="C263" s="426"/>
      <c r="D263" s="426"/>
      <c r="E263" s="398"/>
    </row>
    <row r="264" spans="3:5">
      <c r="C264" s="426"/>
      <c r="D264" s="426"/>
      <c r="E264" s="398"/>
    </row>
    <row r="265" spans="3:5">
      <c r="C265" s="426"/>
      <c r="D265" s="426"/>
      <c r="E265" s="398"/>
    </row>
    <row r="266" spans="3:5">
      <c r="C266" s="426"/>
      <c r="D266" s="426"/>
      <c r="E266" s="398"/>
    </row>
    <row r="267" spans="3:5">
      <c r="C267" s="398"/>
      <c r="D267" s="398"/>
      <c r="E267" s="398"/>
    </row>
    <row r="268" spans="3:5">
      <c r="C268" s="398"/>
      <c r="D268" s="398"/>
      <c r="E268" s="398"/>
    </row>
    <row r="269" spans="3:5">
      <c r="C269" s="398"/>
      <c r="D269" s="398"/>
      <c r="E269" s="398"/>
    </row>
    <row r="270" spans="3:5">
      <c r="C270" s="398"/>
      <c r="D270" s="398"/>
      <c r="E270" s="398"/>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66"/>
    <pageSetUpPr fitToPage="1"/>
  </sheetPr>
  <dimension ref="A1:BV424"/>
  <sheetViews>
    <sheetView zoomScale="75" zoomScaleNormal="75" workbookViewId="0">
      <pane xSplit="2" ySplit="2" topLeftCell="AR3" activePane="bottomRight" state="frozen"/>
      <selection activeCell="BA48" sqref="BA48"/>
      <selection pane="topRight" activeCell="BA48" sqref="BA48"/>
      <selection pane="bottomLeft" activeCell="BA48" sqref="BA48"/>
      <selection pane="bottomRight" activeCell="AY17" activeCellId="1" sqref="AM7:AX17 AY17"/>
    </sheetView>
  </sheetViews>
  <sheetFormatPr defaultColWidth="9.109375" defaultRowHeight="14.4" outlineLevelCol="2"/>
  <cols>
    <col min="1" max="1" width="5.5546875" style="221" customWidth="1"/>
    <col min="2" max="2" width="59.6640625" style="221" customWidth="1"/>
    <col min="3" max="9" width="18" style="221" customWidth="1" outlineLevel="2"/>
    <col min="10" max="10" width="18" style="221" customWidth="1" outlineLevel="1"/>
    <col min="11" max="18" width="18.88671875" style="221" customWidth="1" outlineLevel="1"/>
    <col min="19" max="19" width="19.33203125" style="221" customWidth="1" outlineLevel="1"/>
    <col min="20" max="31" width="18.88671875" style="221" customWidth="1" outlineLevel="1"/>
    <col min="32" max="34" width="21.109375" style="221" customWidth="1" outlineLevel="1"/>
    <col min="35" max="36" width="22.44140625" style="221" customWidth="1" outlineLevel="1"/>
    <col min="37" max="39" width="20.6640625" customWidth="1" outlineLevel="1"/>
    <col min="40" max="46" width="20.6640625" style="18" customWidth="1" outlineLevel="1"/>
    <col min="47" max="47" width="20.6640625" style="221" customWidth="1" outlineLevel="1"/>
    <col min="48" max="68" width="19.6640625" style="221" bestFit="1" customWidth="1"/>
    <col min="69" max="16384" width="9.109375" style="221"/>
  </cols>
  <sheetData>
    <row r="1" spans="1:74" s="185" customFormat="1" ht="31.2">
      <c r="A1" s="183" t="s">
        <v>130</v>
      </c>
      <c r="B1" s="184"/>
      <c r="C1" s="184"/>
      <c r="D1" s="184"/>
      <c r="E1" s="184"/>
      <c r="F1" s="184"/>
      <c r="G1" s="184"/>
      <c r="H1" s="184"/>
      <c r="I1" s="184"/>
      <c r="J1" s="184"/>
      <c r="K1" s="184"/>
      <c r="L1" s="184"/>
      <c r="M1" s="184"/>
      <c r="N1" s="184"/>
    </row>
    <row r="2" spans="1:74" s="187" customFormat="1" ht="18">
      <c r="C2" s="188">
        <v>40544</v>
      </c>
      <c r="D2" s="188">
        <v>40575</v>
      </c>
      <c r="E2" s="188">
        <v>40603</v>
      </c>
      <c r="F2" s="188">
        <v>40634</v>
      </c>
      <c r="G2" s="188">
        <v>40664</v>
      </c>
      <c r="H2" s="188">
        <v>40695</v>
      </c>
      <c r="I2" s="188">
        <v>40725</v>
      </c>
      <c r="J2" s="188">
        <v>40756</v>
      </c>
      <c r="K2" s="188">
        <v>40787</v>
      </c>
      <c r="L2" s="188">
        <v>40817</v>
      </c>
      <c r="M2" s="188">
        <v>40848</v>
      </c>
      <c r="N2" s="188">
        <v>40878</v>
      </c>
      <c r="O2" s="188">
        <v>40909</v>
      </c>
      <c r="P2" s="188">
        <v>40940</v>
      </c>
      <c r="Q2" s="188">
        <v>40969</v>
      </c>
      <c r="R2" s="188">
        <v>41000</v>
      </c>
      <c r="S2" s="188">
        <v>41030</v>
      </c>
      <c r="T2" s="188">
        <v>41061</v>
      </c>
      <c r="U2" s="188">
        <v>41091</v>
      </c>
      <c r="V2" s="188">
        <v>41122</v>
      </c>
      <c r="W2" s="188">
        <v>41153</v>
      </c>
      <c r="X2" s="188">
        <v>41183</v>
      </c>
      <c r="Y2" s="188">
        <v>41214</v>
      </c>
      <c r="Z2" s="188">
        <v>41244</v>
      </c>
      <c r="AA2" s="188">
        <v>41275</v>
      </c>
      <c r="AB2" s="188">
        <v>41306</v>
      </c>
      <c r="AC2" s="188">
        <v>41334</v>
      </c>
      <c r="AD2" s="188">
        <v>41365</v>
      </c>
      <c r="AE2" s="188">
        <v>41395</v>
      </c>
      <c r="AF2" s="188">
        <v>41426</v>
      </c>
      <c r="AG2" s="188">
        <v>41456</v>
      </c>
      <c r="AH2" s="188">
        <v>41487</v>
      </c>
      <c r="AI2" s="188">
        <v>41518</v>
      </c>
      <c r="AJ2" s="188">
        <v>41548</v>
      </c>
      <c r="AK2" s="188">
        <v>41579</v>
      </c>
      <c r="AL2" s="188">
        <v>41609</v>
      </c>
      <c r="AM2" s="188">
        <v>41640</v>
      </c>
      <c r="AN2" s="188">
        <v>41671</v>
      </c>
      <c r="AO2" s="188">
        <v>41699</v>
      </c>
      <c r="AP2" s="188">
        <v>41730</v>
      </c>
      <c r="AQ2" s="188">
        <v>41760</v>
      </c>
      <c r="AR2" s="188">
        <v>41791</v>
      </c>
      <c r="AS2" s="188">
        <v>41821</v>
      </c>
      <c r="AT2" s="188">
        <v>41852</v>
      </c>
      <c r="AU2" s="188">
        <v>41883</v>
      </c>
      <c r="AV2" s="188">
        <v>41913</v>
      </c>
      <c r="AW2" s="188">
        <v>41944</v>
      </c>
      <c r="AX2" s="188">
        <v>41974</v>
      </c>
      <c r="AY2" s="188">
        <v>42005</v>
      </c>
      <c r="AZ2" s="188">
        <v>42036</v>
      </c>
      <c r="BA2" s="188">
        <v>42064</v>
      </c>
      <c r="BB2" s="188">
        <v>42095</v>
      </c>
      <c r="BC2" s="188">
        <v>42125</v>
      </c>
      <c r="BD2" s="188">
        <v>42156</v>
      </c>
      <c r="BE2" s="188">
        <v>42186</v>
      </c>
      <c r="BF2" s="188">
        <v>42217</v>
      </c>
      <c r="BG2" s="188">
        <v>42248</v>
      </c>
      <c r="BH2" s="188">
        <v>42278</v>
      </c>
      <c r="BI2" s="188">
        <v>42309</v>
      </c>
      <c r="BJ2" s="188">
        <v>42339</v>
      </c>
      <c r="BK2" s="188">
        <v>42370</v>
      </c>
      <c r="BL2" s="188">
        <v>42401</v>
      </c>
      <c r="BM2" s="188">
        <v>42430</v>
      </c>
      <c r="BN2" s="188">
        <v>42461</v>
      </c>
      <c r="BO2" s="188">
        <v>42491</v>
      </c>
      <c r="BP2" s="188">
        <v>42522</v>
      </c>
    </row>
    <row r="3" spans="1:74" s="187" customFormat="1" ht="18.75" customHeight="1">
      <c r="A3" s="190"/>
      <c r="B3" s="191" t="s">
        <v>234</v>
      </c>
      <c r="C3" s="192"/>
      <c r="D3" s="192"/>
      <c r="E3" s="192"/>
      <c r="F3" s="192"/>
      <c r="G3" s="192"/>
      <c r="H3" s="192"/>
      <c r="I3" s="192"/>
      <c r="J3" s="192"/>
      <c r="K3" s="192"/>
      <c r="L3" s="192"/>
      <c r="M3" s="192"/>
      <c r="N3" s="192"/>
      <c r="O3" s="192"/>
      <c r="P3" s="192"/>
      <c r="Q3" s="192"/>
      <c r="R3" s="192"/>
      <c r="S3" s="192"/>
      <c r="T3" s="192"/>
      <c r="U3" s="192"/>
      <c r="V3" s="192"/>
      <c r="W3" s="192"/>
      <c r="X3" s="192"/>
      <c r="Y3" s="192"/>
      <c r="Z3" s="192"/>
      <c r="AA3" s="192"/>
      <c r="AB3" s="192"/>
      <c r="AC3" s="192"/>
      <c r="AD3" s="192"/>
      <c r="AE3" s="192"/>
      <c r="AF3" s="192"/>
      <c r="AG3" s="192"/>
      <c r="AH3" s="192"/>
      <c r="AI3" s="192"/>
      <c r="AJ3" s="192"/>
      <c r="AK3" s="192"/>
      <c r="AL3" s="192"/>
      <c r="AM3" s="192"/>
      <c r="AN3" s="192"/>
      <c r="AO3" s="192"/>
      <c r="AP3" s="192"/>
      <c r="AQ3" s="192"/>
      <c r="AR3" s="192"/>
      <c r="AS3" s="192"/>
      <c r="AT3" s="192"/>
      <c r="AU3" s="192"/>
      <c r="AV3" s="192"/>
      <c r="AW3" s="192"/>
      <c r="AX3" s="192"/>
      <c r="AY3" s="192"/>
      <c r="AZ3" s="192"/>
      <c r="BA3" s="192"/>
      <c r="BB3" s="192"/>
      <c r="BC3" s="192"/>
      <c r="BD3" s="192"/>
      <c r="BE3" s="192"/>
      <c r="BF3" s="192"/>
      <c r="BG3" s="192"/>
      <c r="BH3" s="192"/>
      <c r="BI3" s="192"/>
      <c r="BJ3" s="192"/>
      <c r="BK3" s="192"/>
      <c r="BL3" s="192"/>
      <c r="BM3" s="192"/>
      <c r="BN3" s="192"/>
      <c r="BO3" s="192"/>
      <c r="BP3" s="192"/>
    </row>
    <row r="4" spans="1:74" s="187" customFormat="1" ht="18">
      <c r="A4" s="190"/>
      <c r="B4" s="194" t="s">
        <v>132</v>
      </c>
      <c r="C4" s="195"/>
      <c r="D4" s="195">
        <f t="array" ref="D4:AI4">TRANSPOSE('Inventory; etc.'!E27:E58)+TRANSPOSE('Inventory; etc.'!F27:F58)</f>
        <v>17801</v>
      </c>
      <c r="E4" s="195">
        <v>1088</v>
      </c>
      <c r="F4" s="195">
        <v>0</v>
      </c>
      <c r="G4" s="195">
        <v>0</v>
      </c>
      <c r="H4" s="195">
        <v>0</v>
      </c>
      <c r="I4" s="195">
        <v>0</v>
      </c>
      <c r="J4" s="195">
        <v>9300</v>
      </c>
      <c r="K4" s="195">
        <v>25200</v>
      </c>
      <c r="L4" s="195">
        <v>0</v>
      </c>
      <c r="M4" s="195">
        <v>0</v>
      </c>
      <c r="N4" s="195">
        <v>0</v>
      </c>
      <c r="O4" s="195">
        <v>0</v>
      </c>
      <c r="P4" s="195">
        <v>0</v>
      </c>
      <c r="Q4" s="195">
        <v>0</v>
      </c>
      <c r="R4" s="195">
        <v>0</v>
      </c>
      <c r="S4" s="195">
        <v>0</v>
      </c>
      <c r="T4" s="195">
        <v>0</v>
      </c>
      <c r="U4" s="195">
        <v>0</v>
      </c>
      <c r="V4" s="195">
        <v>46376</v>
      </c>
      <c r="W4" s="195">
        <v>50760</v>
      </c>
      <c r="X4" s="195">
        <v>50685</v>
      </c>
      <c r="Y4" s="195">
        <v>44868</v>
      </c>
      <c r="Z4" s="195">
        <v>0</v>
      </c>
      <c r="AA4" s="195">
        <v>0</v>
      </c>
      <c r="AB4" s="195">
        <v>0</v>
      </c>
      <c r="AC4" s="195">
        <v>0</v>
      </c>
      <c r="AD4" s="195">
        <v>1589</v>
      </c>
      <c r="AE4" s="195">
        <v>1643</v>
      </c>
      <c r="AF4" s="195">
        <v>261590</v>
      </c>
      <c r="AG4" s="195">
        <v>342646</v>
      </c>
      <c r="AH4" s="195">
        <v>379028</v>
      </c>
      <c r="AI4" s="195">
        <v>437134</v>
      </c>
      <c r="AJ4" s="195">
        <f>+'Inventory; etc.'!E59+'Inventory; etc.'!F59</f>
        <v>290433</v>
      </c>
      <c r="AK4" s="195"/>
      <c r="AL4" s="195"/>
      <c r="AM4" s="195"/>
      <c r="AN4" s="195"/>
      <c r="AO4" s="195"/>
      <c r="AP4" s="195"/>
      <c r="AQ4" s="195"/>
      <c r="AR4" s="195"/>
      <c r="AS4" s="195"/>
      <c r="AT4" s="195"/>
      <c r="AU4" s="195"/>
      <c r="AV4" s="195"/>
      <c r="AW4" s="195"/>
      <c r="AX4" s="195"/>
      <c r="AY4" s="195"/>
      <c r="AZ4" s="195"/>
      <c r="BA4" s="195"/>
      <c r="BB4" s="195"/>
      <c r="BC4" s="195"/>
      <c r="BD4" s="195"/>
      <c r="BE4" s="195"/>
      <c r="BF4" s="195"/>
      <c r="BG4" s="195"/>
      <c r="BH4" s="195"/>
      <c r="BI4" s="195"/>
      <c r="BJ4" s="195"/>
      <c r="BK4" s="195"/>
      <c r="BL4" s="195"/>
      <c r="BM4" s="195"/>
      <c r="BN4" s="195"/>
      <c r="BO4" s="195"/>
      <c r="BP4" s="195"/>
    </row>
    <row r="5" spans="1:74" s="187" customFormat="1" ht="6.75" customHeight="1">
      <c r="A5" s="190"/>
      <c r="B5" s="194"/>
      <c r="C5" s="197"/>
      <c r="D5" s="197"/>
      <c r="E5" s="197"/>
      <c r="F5" s="197"/>
      <c r="G5" s="197"/>
      <c r="H5" s="197"/>
      <c r="I5" s="197"/>
      <c r="J5" s="197"/>
      <c r="K5" s="197"/>
      <c r="L5" s="197"/>
      <c r="M5" s="197"/>
      <c r="N5" s="197"/>
      <c r="O5" s="197"/>
      <c r="P5" s="197"/>
      <c r="Q5" s="197"/>
      <c r="R5" s="197"/>
      <c r="S5" s="197"/>
      <c r="T5" s="197"/>
      <c r="U5" s="197"/>
      <c r="V5" s="197"/>
      <c r="W5" s="197"/>
      <c r="X5" s="197"/>
      <c r="Y5" s="197"/>
      <c r="Z5" s="197"/>
      <c r="AA5" s="197"/>
      <c r="AB5" s="197"/>
      <c r="AC5" s="197"/>
      <c r="AD5" s="197"/>
      <c r="AE5" s="197"/>
      <c r="AF5" s="197"/>
      <c r="AG5" s="197"/>
      <c r="AH5" s="197"/>
      <c r="AI5" s="197"/>
      <c r="AJ5" s="197"/>
      <c r="AK5" s="197"/>
      <c r="AL5" s="197"/>
      <c r="AM5" s="197"/>
      <c r="AN5" s="197"/>
      <c r="AO5" s="197"/>
      <c r="AP5" s="197"/>
      <c r="AQ5" s="197"/>
      <c r="AR5" s="197"/>
      <c r="AS5" s="197"/>
      <c r="AT5" s="197"/>
      <c r="AU5" s="197"/>
      <c r="AV5" s="197"/>
    </row>
    <row r="6" spans="1:74" s="187" customFormat="1" ht="18">
      <c r="A6" s="190"/>
      <c r="B6" s="194" t="s">
        <v>133</v>
      </c>
      <c r="C6" s="192"/>
      <c r="D6" s="192"/>
      <c r="E6" s="192"/>
      <c r="F6" s="192"/>
      <c r="G6" s="192"/>
      <c r="H6" s="192"/>
      <c r="I6" s="192"/>
      <c r="J6" s="192"/>
      <c r="K6" s="192"/>
      <c r="L6" s="192"/>
      <c r="M6" s="192"/>
      <c r="N6" s="192"/>
      <c r="O6" s="192"/>
      <c r="P6" s="192"/>
      <c r="Q6" s="192"/>
      <c r="R6" s="192"/>
      <c r="S6" s="192"/>
      <c r="T6" s="192"/>
      <c r="U6" s="192"/>
      <c r="V6" s="192"/>
      <c r="W6" s="192"/>
      <c r="X6" s="192"/>
      <c r="Y6" s="192"/>
      <c r="Z6" s="192"/>
      <c r="AA6" s="192"/>
      <c r="AB6" s="192"/>
      <c r="AC6" s="192"/>
      <c r="AD6" s="192"/>
      <c r="AE6" s="192"/>
      <c r="AF6" s="192"/>
      <c r="AG6" s="192"/>
      <c r="AH6" s="192"/>
      <c r="AI6" s="192"/>
      <c r="AJ6" s="192"/>
      <c r="AK6" s="192"/>
      <c r="AL6" s="192"/>
      <c r="AM6" s="192"/>
      <c r="AN6" s="192"/>
      <c r="AO6" s="192"/>
      <c r="AP6" s="192"/>
      <c r="AQ6" s="192"/>
      <c r="AR6" s="192"/>
      <c r="AS6" s="192"/>
      <c r="AT6" s="192"/>
      <c r="AU6" s="192"/>
      <c r="AV6" s="192"/>
    </row>
    <row r="7" spans="1:74" s="187" customFormat="1" ht="18">
      <c r="A7" s="200"/>
      <c r="B7" s="201" t="s">
        <v>134</v>
      </c>
      <c r="C7" s="201">
        <f t="array" ref="C7:AI7">TRANSPOSE('Inventory; etc.'!AB26:AB58)</f>
        <v>0</v>
      </c>
      <c r="D7" s="201">
        <v>0</v>
      </c>
      <c r="E7" s="201">
        <v>0</v>
      </c>
      <c r="F7" s="201">
        <v>0</v>
      </c>
      <c r="G7" s="201">
        <v>0</v>
      </c>
      <c r="H7" s="202">
        <v>0</v>
      </c>
      <c r="I7" s="202">
        <v>0</v>
      </c>
      <c r="J7" s="202">
        <v>-40920</v>
      </c>
      <c r="K7" s="202">
        <v>-110880.00000000001</v>
      </c>
      <c r="L7" s="202">
        <v>0</v>
      </c>
      <c r="M7" s="202">
        <v>0</v>
      </c>
      <c r="N7" s="202">
        <v>0</v>
      </c>
      <c r="O7" s="202">
        <v>0</v>
      </c>
      <c r="P7" s="202">
        <v>0</v>
      </c>
      <c r="Q7" s="202">
        <v>0</v>
      </c>
      <c r="R7" s="202">
        <v>0</v>
      </c>
      <c r="S7" s="202">
        <v>0</v>
      </c>
      <c r="T7" s="202">
        <v>0</v>
      </c>
      <c r="U7" s="203">
        <v>0</v>
      </c>
      <c r="V7" s="202">
        <v>-204054.39999999999</v>
      </c>
      <c r="W7" s="202">
        <v>-223344</v>
      </c>
      <c r="X7" s="202">
        <v>-223768.08</v>
      </c>
      <c r="Y7" s="202">
        <v>-197419.2</v>
      </c>
      <c r="Z7" s="202">
        <v>0</v>
      </c>
      <c r="AA7" s="202">
        <v>0</v>
      </c>
      <c r="AB7" s="204">
        <v>0</v>
      </c>
      <c r="AC7" s="204">
        <v>0</v>
      </c>
      <c r="AD7" s="204">
        <v>-8063.55</v>
      </c>
      <c r="AE7" s="204">
        <v>-7270.28</v>
      </c>
      <c r="AF7" s="204">
        <v>-2002795.75</v>
      </c>
      <c r="AG7" s="204">
        <v>-2659049.3499999996</v>
      </c>
      <c r="AH7" s="204">
        <v>-3110136.51</v>
      </c>
      <c r="AI7" s="204">
        <v>-1924096.3</v>
      </c>
      <c r="AJ7" s="204">
        <f>+'Inventory; etc.'!AB59</f>
        <v>-1629733.32</v>
      </c>
      <c r="AK7" s="204">
        <f>521753.82-190939.99-412613.2</f>
        <v>-81799.37</v>
      </c>
      <c r="AL7" s="204"/>
      <c r="AM7" s="204"/>
      <c r="AN7" s="204"/>
      <c r="AO7" s="204">
        <f>418.12+15980.63-14464.32-13589.49+17988.71-17954.58+18351.44-18291.87-172978.2+20538.6-22071-249249.08+15884.06-16084.16-142963.94</f>
        <v>-578485.08000000007</v>
      </c>
      <c r="AP7" s="204"/>
      <c r="AQ7" s="204"/>
      <c r="AR7" s="204">
        <f>91.51+113301.98+218.63-121099.74-169.82-12.72-394.63-113.84</f>
        <v>-8178.6300000000101</v>
      </c>
      <c r="AS7" s="204"/>
      <c r="AT7" s="204">
        <f>-96904.85-54619.25-3882.3</f>
        <v>-155406.39999999999</v>
      </c>
      <c r="AU7" s="204">
        <f>12070.58+1210.64-328665.29</f>
        <v>-315384.07</v>
      </c>
      <c r="AV7" s="204">
        <v>61429.36</v>
      </c>
      <c r="AW7" s="204"/>
      <c r="AX7" s="204"/>
      <c r="AY7" s="204"/>
      <c r="AZ7" s="204"/>
      <c r="BA7" s="204"/>
      <c r="BB7" s="204"/>
      <c r="BC7" s="204"/>
      <c r="BD7" s="204"/>
      <c r="BE7" s="204"/>
      <c r="BF7" s="204"/>
      <c r="BG7" s="204"/>
      <c r="BH7" s="204"/>
      <c r="BI7" s="204"/>
      <c r="BJ7" s="204"/>
      <c r="BK7" s="204"/>
      <c r="BL7" s="204"/>
      <c r="BM7" s="204"/>
      <c r="BN7" s="204"/>
      <c r="BO7" s="204"/>
      <c r="BP7" s="204"/>
      <c r="BQ7" s="204"/>
      <c r="BR7" s="204"/>
      <c r="BS7" s="204"/>
      <c r="BT7" s="204"/>
      <c r="BU7" s="204"/>
      <c r="BV7" s="204"/>
    </row>
    <row r="8" spans="1:74" s="187" customFormat="1" ht="18">
      <c r="A8" s="200"/>
      <c r="B8" s="206" t="s">
        <v>135</v>
      </c>
      <c r="C8" s="206"/>
      <c r="D8" s="206"/>
      <c r="E8" s="206"/>
      <c r="F8" s="206"/>
      <c r="G8" s="206"/>
      <c r="H8" s="202"/>
      <c r="I8" s="202"/>
      <c r="J8" s="202"/>
      <c r="K8" s="202"/>
      <c r="L8" s="202"/>
      <c r="M8" s="202"/>
      <c r="N8" s="202"/>
      <c r="O8" s="202"/>
      <c r="P8" s="202"/>
      <c r="Q8" s="202"/>
      <c r="R8" s="202"/>
      <c r="S8" s="202"/>
      <c r="T8" s="202"/>
      <c r="U8" s="202"/>
      <c r="V8" s="201"/>
      <c r="W8" s="201"/>
      <c r="X8" s="201"/>
      <c r="Y8" s="201"/>
      <c r="Z8" s="201"/>
      <c r="AA8" s="201"/>
      <c r="AB8" s="201"/>
      <c r="AC8" s="201"/>
      <c r="AD8" s="201"/>
      <c r="AE8" s="201"/>
      <c r="AF8" s="201"/>
      <c r="AG8" s="201"/>
      <c r="AH8" s="201"/>
      <c r="AI8" s="201"/>
      <c r="AJ8" s="201"/>
      <c r="AK8" s="201"/>
      <c r="AL8" s="201"/>
      <c r="AM8" s="201"/>
      <c r="AN8" s="201"/>
      <c r="AO8" s="201"/>
      <c r="AP8" s="201"/>
      <c r="AQ8" s="201"/>
      <c r="AR8" s="201"/>
      <c r="AS8" s="201"/>
      <c r="AT8" s="201"/>
      <c r="AU8" s="201"/>
      <c r="AV8" s="204"/>
      <c r="AW8" s="204"/>
      <c r="AX8" s="204"/>
      <c r="AY8" s="204"/>
      <c r="AZ8" s="204"/>
      <c r="BA8" s="204"/>
      <c r="BB8" s="204"/>
      <c r="BC8" s="204"/>
      <c r="BD8" s="204"/>
      <c r="BE8" s="204"/>
      <c r="BF8" s="204"/>
      <c r="BG8" s="204"/>
      <c r="BH8" s="204"/>
      <c r="BI8" s="204"/>
      <c r="BJ8" s="204"/>
      <c r="BK8" s="204"/>
      <c r="BL8" s="204"/>
      <c r="BM8" s="204"/>
      <c r="BN8" s="204"/>
      <c r="BO8" s="204"/>
      <c r="BP8" s="204"/>
      <c r="BQ8" s="204"/>
      <c r="BR8" s="204"/>
      <c r="BS8" s="204"/>
      <c r="BT8" s="204"/>
      <c r="BU8" s="204"/>
      <c r="BV8" s="204"/>
    </row>
    <row r="9" spans="1:74" s="187" customFormat="1" ht="18">
      <c r="A9" s="200"/>
      <c r="B9" s="207" t="s">
        <v>136</v>
      </c>
      <c r="C9" s="207"/>
      <c r="D9" s="207"/>
      <c r="E9" s="207"/>
      <c r="F9" s="207"/>
      <c r="G9" s="207"/>
      <c r="H9" s="202"/>
      <c r="I9" s="202"/>
      <c r="J9" s="202"/>
      <c r="K9" s="202"/>
      <c r="L9" s="202"/>
      <c r="M9" s="202"/>
      <c r="N9" s="202"/>
      <c r="O9" s="202"/>
      <c r="P9" s="202"/>
      <c r="Q9" s="202"/>
      <c r="R9" s="208"/>
      <c r="S9" s="208"/>
      <c r="T9" s="208"/>
      <c r="U9" s="208"/>
      <c r="V9" s="208">
        <v>2997.7</v>
      </c>
      <c r="W9" s="208">
        <f>3281.35+242.94</f>
        <v>3524.29</v>
      </c>
      <c r="X9" s="208">
        <v>3453.4</v>
      </c>
      <c r="Y9" s="208">
        <f>3136.12+102</f>
        <v>3238.12</v>
      </c>
      <c r="Z9" s="208"/>
      <c r="AA9" s="208"/>
      <c r="AB9" s="209"/>
      <c r="AC9" s="209"/>
      <c r="AD9" s="209"/>
      <c r="AE9" s="209"/>
      <c r="AF9" s="209"/>
      <c r="AG9" s="209"/>
      <c r="AH9" s="209"/>
      <c r="AI9" s="209"/>
      <c r="AJ9" s="209"/>
      <c r="AK9" s="209"/>
      <c r="AL9" s="209"/>
      <c r="AM9" s="209"/>
      <c r="AN9" s="209"/>
      <c r="AO9" s="209"/>
      <c r="AP9" s="209"/>
      <c r="AQ9" s="209"/>
      <c r="AR9" s="209"/>
      <c r="AS9" s="209"/>
      <c r="AT9" s="209"/>
      <c r="AU9" s="209"/>
      <c r="AV9" s="204"/>
      <c r="AW9" s="204"/>
      <c r="AX9" s="204"/>
      <c r="AY9" s="204"/>
      <c r="AZ9" s="204"/>
      <c r="BA9" s="204"/>
      <c r="BB9" s="204"/>
      <c r="BC9" s="204"/>
      <c r="BD9" s="204"/>
      <c r="BE9" s="204"/>
      <c r="BF9" s="204"/>
      <c r="BG9" s="204"/>
      <c r="BH9" s="204"/>
      <c r="BI9" s="204"/>
      <c r="BJ9" s="204"/>
      <c r="BK9" s="204"/>
      <c r="BL9" s="204"/>
      <c r="BM9" s="204"/>
      <c r="BN9" s="204"/>
      <c r="BO9" s="204"/>
      <c r="BP9" s="204"/>
      <c r="BQ9" s="204"/>
      <c r="BR9" s="204"/>
      <c r="BS9" s="204"/>
      <c r="BT9" s="204"/>
      <c r="BU9" s="204"/>
      <c r="BV9" s="204"/>
    </row>
    <row r="10" spans="1:74" s="187" customFormat="1" ht="18">
      <c r="A10" s="200"/>
      <c r="B10" s="201" t="s">
        <v>137</v>
      </c>
      <c r="C10" s="201"/>
      <c r="D10" s="201"/>
      <c r="E10" s="201"/>
      <c r="F10" s="201"/>
      <c r="G10" s="201"/>
      <c r="H10" s="202"/>
      <c r="I10" s="202"/>
      <c r="J10" s="202"/>
      <c r="K10" s="202"/>
      <c r="L10" s="202"/>
      <c r="M10" s="202"/>
      <c r="N10" s="202"/>
      <c r="O10" s="202"/>
      <c r="P10" s="202"/>
      <c r="Q10" s="202"/>
      <c r="R10" s="202"/>
      <c r="S10" s="202"/>
      <c r="T10" s="202"/>
      <c r="U10" s="202"/>
      <c r="V10" s="202"/>
      <c r="W10" s="202"/>
      <c r="X10" s="202"/>
      <c r="Y10" s="202"/>
      <c r="Z10" s="202"/>
      <c r="AA10" s="202"/>
      <c r="AB10" s="204">
        <f>31635+37218.51</f>
        <v>68853.510000000009</v>
      </c>
      <c r="AC10" s="204">
        <v>50544.05</v>
      </c>
      <c r="AD10" s="204">
        <v>58180.22</v>
      </c>
      <c r="AE10" s="204">
        <v>69542.22</v>
      </c>
      <c r="AF10" s="204">
        <v>69212.3</v>
      </c>
      <c r="AG10" s="204">
        <v>59664.27</v>
      </c>
      <c r="AH10" s="204">
        <v>249722.59</v>
      </c>
      <c r="AI10" s="204">
        <f>22349.71+897.9</f>
        <v>23247.61</v>
      </c>
      <c r="AJ10" s="204">
        <v>5420.26</v>
      </c>
      <c r="AK10" s="204"/>
      <c r="AL10" s="204"/>
      <c r="AM10" s="204"/>
      <c r="AN10" s="204"/>
      <c r="AO10" s="204"/>
      <c r="AP10" s="204"/>
      <c r="AQ10" s="204"/>
      <c r="AR10" s="204"/>
      <c r="AS10" s="204"/>
      <c r="AT10" s="204"/>
      <c r="AU10" s="204"/>
      <c r="AV10" s="204"/>
      <c r="AW10" s="204"/>
      <c r="AX10" s="204"/>
      <c r="AY10" s="204"/>
      <c r="AZ10" s="204"/>
      <c r="BA10" s="204"/>
      <c r="BB10" s="204"/>
      <c r="BC10" s="204"/>
      <c r="BD10" s="204"/>
      <c r="BE10" s="204"/>
      <c r="BF10" s="204"/>
      <c r="BG10" s="204"/>
      <c r="BH10" s="204"/>
      <c r="BI10" s="204"/>
      <c r="BJ10" s="204"/>
      <c r="BK10" s="204"/>
      <c r="BL10" s="204"/>
      <c r="BM10" s="204"/>
      <c r="BN10" s="204"/>
      <c r="BO10" s="204"/>
      <c r="BP10" s="204"/>
      <c r="BQ10" s="204"/>
      <c r="BR10" s="204"/>
      <c r="BS10" s="204"/>
      <c r="BT10" s="204"/>
      <c r="BU10" s="204"/>
      <c r="BV10" s="204"/>
    </row>
    <row r="11" spans="1:74" s="187" customFormat="1" ht="18">
      <c r="A11" s="200"/>
      <c r="B11" s="201" t="s">
        <v>138</v>
      </c>
      <c r="C11" s="201"/>
      <c r="D11" s="201"/>
      <c r="E11" s="201"/>
      <c r="F11" s="201"/>
      <c r="G11" s="201"/>
      <c r="H11" s="202"/>
      <c r="I11" s="202"/>
      <c r="J11" s="202"/>
      <c r="K11" s="202"/>
      <c r="L11" s="202"/>
      <c r="M11" s="202"/>
      <c r="N11" s="202">
        <v>14490</v>
      </c>
      <c r="O11" s="202"/>
      <c r="P11" s="202"/>
      <c r="Q11" s="202"/>
      <c r="R11" s="202">
        <v>-3580.21</v>
      </c>
      <c r="S11" s="202"/>
      <c r="T11" s="202">
        <v>-844.32</v>
      </c>
      <c r="U11" s="202"/>
      <c r="V11" s="202"/>
      <c r="W11" s="202">
        <v>5547.82</v>
      </c>
      <c r="X11" s="202"/>
      <c r="Y11" s="202"/>
      <c r="Z11" s="202"/>
      <c r="AA11" s="202"/>
      <c r="AB11" s="204"/>
      <c r="AC11" s="204"/>
      <c r="AD11" s="204"/>
      <c r="AE11" s="204"/>
      <c r="AF11" s="204">
        <v>287188.44</v>
      </c>
      <c r="AG11" s="204"/>
      <c r="AH11" s="204"/>
      <c r="AI11" s="204">
        <v>834529.73</v>
      </c>
      <c r="AJ11" s="204">
        <v>15142.19</v>
      </c>
      <c r="AK11" s="204"/>
      <c r="AL11" s="204">
        <v>-11649.79</v>
      </c>
      <c r="AM11" s="204"/>
      <c r="AN11" s="204"/>
      <c r="AO11" s="204"/>
      <c r="AP11" s="204"/>
      <c r="AQ11" s="204"/>
      <c r="AR11" s="204"/>
      <c r="AS11" s="204"/>
      <c r="AT11" s="204"/>
      <c r="AU11" s="204">
        <v>147595.99</v>
      </c>
      <c r="AV11" s="204"/>
      <c r="AW11" s="204">
        <f>118.56+157.79</f>
        <v>276.35000000000002</v>
      </c>
      <c r="AX11" s="204"/>
      <c r="AY11" s="204"/>
      <c r="AZ11" s="204"/>
      <c r="BA11" s="204"/>
      <c r="BB11" s="204"/>
      <c r="BC11" s="204"/>
      <c r="BD11" s="204"/>
      <c r="BE11" s="204"/>
      <c r="BF11" s="204"/>
      <c r="BG11" s="204"/>
      <c r="BH11" s="204"/>
      <c r="BI11" s="204"/>
      <c r="BJ11" s="204"/>
      <c r="BK11" s="204"/>
      <c r="BL11" s="204"/>
      <c r="BM11" s="204"/>
      <c r="BN11" s="204"/>
      <c r="BO11" s="204"/>
      <c r="BP11" s="204"/>
      <c r="BQ11" s="204"/>
      <c r="BR11" s="204"/>
      <c r="BS11" s="204"/>
      <c r="BT11" s="204"/>
      <c r="BU11" s="204"/>
      <c r="BV11" s="204"/>
    </row>
    <row r="12" spans="1:74" s="187" customFormat="1" ht="18">
      <c r="A12" s="200"/>
      <c r="B12" s="201" t="s">
        <v>139</v>
      </c>
      <c r="C12" s="201"/>
      <c r="D12" s="201"/>
      <c r="E12" s="201"/>
      <c r="F12" s="201"/>
      <c r="G12" s="201"/>
      <c r="H12" s="202"/>
      <c r="I12" s="202"/>
      <c r="J12" s="202"/>
      <c r="K12" s="202"/>
      <c r="L12" s="202"/>
      <c r="M12" s="202"/>
      <c r="N12" s="202"/>
      <c r="O12" s="202"/>
      <c r="P12" s="202"/>
      <c r="Q12" s="202"/>
      <c r="R12" s="202"/>
      <c r="S12" s="202"/>
      <c r="T12" s="202">
        <v>13900</v>
      </c>
      <c r="U12" s="202"/>
      <c r="V12" s="202"/>
      <c r="W12" s="202"/>
      <c r="X12" s="202"/>
      <c r="Y12" s="202"/>
      <c r="Z12" s="202"/>
      <c r="AA12" s="202"/>
      <c r="AB12" s="204"/>
      <c r="AC12" s="204"/>
      <c r="AD12" s="204"/>
      <c r="AE12" s="204"/>
      <c r="AF12" s="204"/>
      <c r="AG12" s="204"/>
      <c r="AH12" s="204"/>
      <c r="AI12" s="204"/>
      <c r="AJ12" s="204"/>
      <c r="AK12" s="204"/>
      <c r="AL12" s="204"/>
      <c r="AM12" s="204"/>
      <c r="AN12" s="204"/>
      <c r="AO12" s="204"/>
      <c r="AP12" s="204"/>
      <c r="AQ12" s="204"/>
      <c r="AR12" s="204"/>
      <c r="AS12" s="204"/>
      <c r="AT12" s="204"/>
      <c r="AU12" s="204"/>
      <c r="AV12" s="204"/>
      <c r="AW12" s="204"/>
      <c r="AX12" s="204"/>
      <c r="AY12" s="204"/>
      <c r="AZ12" s="204"/>
      <c r="BA12" s="204"/>
      <c r="BB12" s="204"/>
      <c r="BC12" s="204"/>
      <c r="BD12" s="204"/>
      <c r="BE12" s="204"/>
      <c r="BF12" s="204"/>
      <c r="BG12" s="204"/>
      <c r="BH12" s="204"/>
      <c r="BI12" s="204"/>
      <c r="BJ12" s="204"/>
      <c r="BK12" s="204"/>
      <c r="BL12" s="204"/>
      <c r="BM12" s="204"/>
      <c r="BN12" s="204"/>
      <c r="BO12" s="204"/>
      <c r="BP12" s="204"/>
      <c r="BQ12" s="204"/>
      <c r="BR12" s="204"/>
      <c r="BS12" s="204"/>
      <c r="BT12" s="204"/>
      <c r="BU12" s="204"/>
      <c r="BV12" s="204"/>
    </row>
    <row r="13" spans="1:74" s="187" customFormat="1" ht="18">
      <c r="A13" s="200"/>
      <c r="B13" s="201" t="s">
        <v>140</v>
      </c>
      <c r="C13" s="201"/>
      <c r="D13" s="201"/>
      <c r="E13" s="201"/>
      <c r="F13" s="201"/>
      <c r="G13" s="201"/>
      <c r="H13" s="201"/>
      <c r="I13" s="201"/>
      <c r="J13" s="201"/>
      <c r="K13" s="201"/>
      <c r="L13" s="201"/>
      <c r="M13" s="201"/>
      <c r="N13" s="201"/>
      <c r="O13" s="202"/>
      <c r="P13" s="202"/>
      <c r="Q13" s="202"/>
      <c r="R13" s="202"/>
      <c r="S13" s="202"/>
      <c r="T13" s="202"/>
      <c r="U13" s="202"/>
      <c r="V13" s="202"/>
      <c r="W13" s="202"/>
      <c r="X13" s="202">
        <v>1000</v>
      </c>
      <c r="Y13" s="202"/>
      <c r="Z13" s="202"/>
      <c r="AA13" s="202"/>
      <c r="AB13" s="204"/>
      <c r="AC13" s="204">
        <v>202.25</v>
      </c>
      <c r="AD13" s="204">
        <v>198.75</v>
      </c>
      <c r="AE13" s="204">
        <v>165</v>
      </c>
      <c r="AF13" s="204">
        <v>75</v>
      </c>
      <c r="AG13" s="204">
        <f>15913.44+495</f>
        <v>16408.440000000002</v>
      </c>
      <c r="AH13" s="204">
        <v>3660</v>
      </c>
      <c r="AI13" s="204">
        <v>2463</v>
      </c>
      <c r="AJ13" s="204">
        <v>1853.25</v>
      </c>
      <c r="AK13" s="204"/>
      <c r="AL13" s="204"/>
      <c r="AM13" s="204">
        <f>1368.75+1211.25</f>
        <v>2580</v>
      </c>
      <c r="AN13" s="204"/>
      <c r="AO13" s="204"/>
      <c r="AP13" s="204"/>
      <c r="AQ13" s="204"/>
      <c r="AR13" s="204"/>
      <c r="AS13" s="204"/>
      <c r="AT13" s="204"/>
      <c r="AU13" s="204"/>
      <c r="AV13" s="204"/>
      <c r="AW13" s="204"/>
      <c r="AX13" s="204"/>
      <c r="AY13" s="204"/>
      <c r="AZ13" s="204"/>
      <c r="BA13" s="204"/>
      <c r="BB13" s="204"/>
      <c r="BC13" s="204"/>
      <c r="BD13" s="204"/>
      <c r="BE13" s="204"/>
      <c r="BF13" s="204"/>
      <c r="BG13" s="204"/>
      <c r="BH13" s="204"/>
      <c r="BI13" s="204"/>
      <c r="BJ13" s="204"/>
      <c r="BK13" s="204"/>
      <c r="BL13" s="204"/>
      <c r="BM13" s="204"/>
      <c r="BN13" s="204"/>
      <c r="BO13" s="204"/>
      <c r="BP13" s="204"/>
      <c r="BQ13" s="204"/>
      <c r="BR13" s="204"/>
      <c r="BS13" s="204"/>
      <c r="BT13" s="204"/>
      <c r="BU13" s="204"/>
      <c r="BV13" s="204"/>
    </row>
    <row r="14" spans="1:74" s="187" customFormat="1" ht="18">
      <c r="A14" s="200"/>
      <c r="B14" s="201"/>
      <c r="C14" s="201"/>
      <c r="D14" s="201"/>
      <c r="E14" s="201"/>
      <c r="F14" s="201"/>
      <c r="G14" s="201"/>
      <c r="H14" s="201"/>
      <c r="I14" s="201"/>
      <c r="J14" s="201"/>
      <c r="K14" s="201"/>
      <c r="L14" s="201"/>
      <c r="M14" s="201"/>
      <c r="N14" s="201"/>
      <c r="O14" s="202"/>
      <c r="P14" s="202"/>
      <c r="Q14" s="202"/>
      <c r="R14" s="202"/>
      <c r="S14" s="202"/>
      <c r="T14" s="202"/>
      <c r="U14" s="202"/>
      <c r="V14" s="202"/>
      <c r="W14" s="202"/>
      <c r="X14" s="202"/>
      <c r="Y14" s="202"/>
      <c r="Z14" s="202"/>
      <c r="AA14" s="202"/>
      <c r="AB14" s="204"/>
      <c r="AC14" s="204"/>
      <c r="AD14" s="204"/>
      <c r="AE14" s="204"/>
      <c r="AF14" s="204"/>
      <c r="AG14" s="204"/>
      <c r="AH14" s="204"/>
      <c r="AI14" s="204"/>
      <c r="AJ14" s="204"/>
      <c r="AK14" s="204"/>
      <c r="AL14" s="204"/>
      <c r="AM14" s="204"/>
      <c r="AN14" s="204"/>
      <c r="AO14" s="204"/>
      <c r="AP14" s="204"/>
      <c r="AQ14" s="204"/>
      <c r="AR14" s="204"/>
      <c r="AS14" s="204"/>
      <c r="AT14" s="204"/>
      <c r="AU14" s="204"/>
      <c r="AV14" s="204"/>
      <c r="AW14" s="204"/>
      <c r="AX14" s="204"/>
      <c r="AY14" s="204"/>
      <c r="AZ14" s="204"/>
      <c r="BA14" s="204"/>
      <c r="BB14" s="204"/>
      <c r="BC14" s="204"/>
      <c r="BD14" s="204"/>
      <c r="BE14" s="204"/>
      <c r="BF14" s="204"/>
      <c r="BG14" s="204"/>
      <c r="BH14" s="204"/>
      <c r="BI14" s="204"/>
      <c r="BJ14" s="204"/>
      <c r="BK14" s="204"/>
      <c r="BL14" s="204"/>
      <c r="BM14" s="204"/>
      <c r="BN14" s="204"/>
      <c r="BO14" s="204"/>
      <c r="BP14" s="204"/>
      <c r="BQ14" s="204"/>
      <c r="BR14" s="204"/>
      <c r="BS14" s="204"/>
      <c r="BT14" s="204"/>
      <c r="BU14" s="204"/>
      <c r="BV14" s="204"/>
    </row>
    <row r="15" spans="1:74" s="187" customFormat="1" ht="18">
      <c r="A15" s="200"/>
      <c r="B15" s="201" t="s">
        <v>235</v>
      </c>
      <c r="C15" s="201"/>
      <c r="D15" s="201"/>
      <c r="E15" s="201"/>
      <c r="F15" s="201"/>
      <c r="G15" s="201"/>
      <c r="H15" s="201"/>
      <c r="I15" s="201"/>
      <c r="J15" s="201"/>
      <c r="K15" s="201"/>
      <c r="L15" s="201"/>
      <c r="M15" s="201"/>
      <c r="N15" s="201"/>
      <c r="O15" s="202"/>
      <c r="P15" s="202"/>
      <c r="Q15" s="202"/>
      <c r="R15" s="202"/>
      <c r="S15" s="202"/>
      <c r="T15" s="202"/>
      <c r="U15" s="202"/>
      <c r="V15" s="202"/>
      <c r="W15" s="202"/>
      <c r="X15" s="202"/>
      <c r="Y15" s="202"/>
      <c r="Z15" s="202"/>
      <c r="AA15" s="202"/>
      <c r="AB15" s="204"/>
      <c r="AC15" s="204"/>
      <c r="AD15" s="204"/>
      <c r="AE15" s="204"/>
      <c r="AF15" s="204"/>
      <c r="AG15" s="204"/>
      <c r="AH15" s="204"/>
      <c r="AI15" s="204"/>
      <c r="AJ15" s="204"/>
      <c r="AK15" s="204"/>
      <c r="AL15" s="204"/>
      <c r="AM15" s="204">
        <v>667016.06999999995</v>
      </c>
      <c r="AN15" s="204">
        <v>1005133</v>
      </c>
      <c r="AO15" s="204">
        <v>996684.57</v>
      </c>
      <c r="AP15" s="204">
        <v>882252.17</v>
      </c>
      <c r="AQ15" s="204">
        <v>723542.12</v>
      </c>
      <c r="AR15" s="204">
        <v>760319.54</v>
      </c>
      <c r="AS15" s="204">
        <v>761677.9</v>
      </c>
      <c r="AT15" s="204">
        <v>747101.36</v>
      </c>
      <c r="AU15" s="204">
        <v>770279.58</v>
      </c>
      <c r="AV15" s="204">
        <v>715473.45</v>
      </c>
      <c r="AW15" s="204">
        <v>789319.22</v>
      </c>
      <c r="AX15" s="204">
        <v>983825.31</v>
      </c>
      <c r="AY15" s="204">
        <v>272230.24</v>
      </c>
      <c r="AZ15" s="204">
        <v>89428.67</v>
      </c>
      <c r="BA15" s="204">
        <v>71070.34</v>
      </c>
      <c r="BB15" s="204">
        <v>62760</v>
      </c>
      <c r="BC15" s="204">
        <v>58088.639999999999</v>
      </c>
      <c r="BD15" s="204">
        <v>58915.1</v>
      </c>
      <c r="BE15" s="204">
        <v>66863.350000000006</v>
      </c>
      <c r="BF15" s="204">
        <v>62195.13</v>
      </c>
      <c r="BG15" s="204">
        <v>60149.39</v>
      </c>
      <c r="BH15" s="204">
        <v>58583.92</v>
      </c>
      <c r="BI15" s="204"/>
      <c r="BJ15" s="204"/>
      <c r="BK15" s="204"/>
      <c r="BL15" s="204"/>
      <c r="BM15" s="204"/>
      <c r="BN15" s="204"/>
      <c r="BO15" s="204"/>
      <c r="BP15" s="204"/>
      <c r="BQ15" s="204"/>
      <c r="BR15" s="204"/>
      <c r="BS15" s="204"/>
      <c r="BT15" s="204"/>
      <c r="BU15" s="204"/>
      <c r="BV15" s="204"/>
    </row>
    <row r="16" spans="1:74" s="187" customFormat="1" ht="18">
      <c r="A16" s="200"/>
      <c r="B16" s="201" t="s">
        <v>236</v>
      </c>
      <c r="C16" s="201"/>
      <c r="D16" s="201"/>
      <c r="E16" s="201"/>
      <c r="F16" s="201"/>
      <c r="G16" s="201"/>
      <c r="H16" s="201"/>
      <c r="I16" s="201"/>
      <c r="J16" s="201"/>
      <c r="K16" s="201"/>
      <c r="L16" s="201"/>
      <c r="M16" s="201"/>
      <c r="N16" s="201"/>
      <c r="O16" s="202"/>
      <c r="P16" s="202"/>
      <c r="Q16" s="202"/>
      <c r="R16" s="202"/>
      <c r="S16" s="202"/>
      <c r="T16" s="202"/>
      <c r="U16" s="202"/>
      <c r="V16" s="202"/>
      <c r="W16" s="202"/>
      <c r="X16" s="202"/>
      <c r="Y16" s="202"/>
      <c r="Z16" s="202"/>
      <c r="AA16" s="202"/>
      <c r="AB16" s="204"/>
      <c r="AC16" s="204"/>
      <c r="AD16" s="204"/>
      <c r="AE16" s="204"/>
      <c r="AF16" s="204"/>
      <c r="AG16" s="204"/>
      <c r="AH16" s="204"/>
      <c r="AI16" s="204"/>
      <c r="AJ16" s="204"/>
      <c r="AK16" s="204"/>
      <c r="AL16" s="204"/>
      <c r="AM16" s="204">
        <v>693913.53</v>
      </c>
      <c r="AN16" s="204">
        <v>623623.25</v>
      </c>
      <c r="AO16" s="204">
        <v>547548.72</v>
      </c>
      <c r="AP16" s="204">
        <v>506806.2</v>
      </c>
      <c r="AQ16" s="204">
        <v>474624.83</v>
      </c>
      <c r="AR16" s="204">
        <v>431016.2</v>
      </c>
      <c r="AS16" s="204">
        <v>469198.23</v>
      </c>
      <c r="AT16" s="204">
        <v>495226.24</v>
      </c>
      <c r="AU16" s="204">
        <v>434312.58</v>
      </c>
      <c r="AV16" s="204">
        <v>498745.15</v>
      </c>
      <c r="AW16" s="204">
        <v>637762.24</v>
      </c>
      <c r="AX16" s="204">
        <v>669559.12</v>
      </c>
      <c r="AY16" s="204">
        <v>50469.18</v>
      </c>
      <c r="AZ16" s="204">
        <v>39470.050000000003</v>
      </c>
      <c r="BA16" s="204">
        <v>38502.71</v>
      </c>
      <c r="BB16" s="204">
        <v>42041.65</v>
      </c>
      <c r="BC16" s="204">
        <v>42412.32</v>
      </c>
      <c r="BD16" s="204">
        <v>44328.03</v>
      </c>
      <c r="BE16" s="204">
        <v>41460.89</v>
      </c>
      <c r="BF16" s="204">
        <v>41376.03</v>
      </c>
      <c r="BG16" s="204">
        <v>37938.89</v>
      </c>
      <c r="BH16" s="204">
        <v>41287.79</v>
      </c>
      <c r="BI16" s="204"/>
      <c r="BJ16" s="204"/>
      <c r="BK16" s="204"/>
      <c r="BL16" s="204"/>
      <c r="BM16" s="204"/>
      <c r="BN16" s="204"/>
      <c r="BO16" s="204"/>
      <c r="BP16" s="204"/>
      <c r="BQ16" s="204"/>
      <c r="BR16" s="204"/>
      <c r="BS16" s="204"/>
      <c r="BT16" s="204"/>
      <c r="BU16" s="204"/>
      <c r="BV16" s="204"/>
    </row>
    <row r="17" spans="1:69" s="187" customFormat="1" ht="18">
      <c r="A17" s="200"/>
      <c r="B17" s="201" t="s">
        <v>237</v>
      </c>
      <c r="C17" s="201"/>
      <c r="D17" s="201"/>
      <c r="E17" s="201"/>
      <c r="F17" s="201"/>
      <c r="G17" s="201"/>
      <c r="H17" s="201"/>
      <c r="I17" s="201"/>
      <c r="J17" s="201"/>
      <c r="K17" s="201"/>
      <c r="L17" s="201"/>
      <c r="M17" s="201"/>
      <c r="N17" s="201"/>
      <c r="O17" s="204"/>
      <c r="P17" s="204"/>
      <c r="Q17" s="204"/>
      <c r="R17" s="204"/>
      <c r="S17" s="204"/>
      <c r="T17" s="204"/>
      <c r="U17" s="204"/>
      <c r="V17" s="204"/>
      <c r="W17" s="204"/>
      <c r="X17" s="204"/>
      <c r="Y17" s="204"/>
      <c r="Z17" s="204"/>
      <c r="AA17" s="204"/>
      <c r="AB17" s="204"/>
      <c r="AC17" s="204"/>
      <c r="AD17" s="204"/>
      <c r="AE17" s="204"/>
      <c r="AF17" s="204"/>
      <c r="AG17" s="204"/>
      <c r="AH17" s="204"/>
      <c r="AI17" s="204"/>
      <c r="AJ17" s="204"/>
      <c r="AK17" s="204"/>
      <c r="AL17" s="204"/>
      <c r="AM17" s="204"/>
      <c r="AN17" s="204">
        <f t="shared" ref="AN17:AV17" si="0">-AM16</f>
        <v>-693913.53</v>
      </c>
      <c r="AO17" s="204">
        <f t="shared" si="0"/>
        <v>-623623.25</v>
      </c>
      <c r="AP17" s="204">
        <f t="shared" si="0"/>
        <v>-547548.72</v>
      </c>
      <c r="AQ17" s="204">
        <f t="shared" si="0"/>
        <v>-506806.2</v>
      </c>
      <c r="AR17" s="204">
        <f t="shared" si="0"/>
        <v>-474624.83</v>
      </c>
      <c r="AS17" s="204">
        <f t="shared" si="0"/>
        <v>-431016.2</v>
      </c>
      <c r="AT17" s="204">
        <f t="shared" si="0"/>
        <v>-469198.23</v>
      </c>
      <c r="AU17" s="204">
        <f t="shared" si="0"/>
        <v>-495226.24</v>
      </c>
      <c r="AV17" s="204">
        <f t="shared" si="0"/>
        <v>-434312.58</v>
      </c>
      <c r="AW17" s="204">
        <f t="shared" ref="AW17" si="1">-AV16</f>
        <v>-498745.15</v>
      </c>
      <c r="AX17" s="204">
        <f t="shared" ref="AX17" si="2">-AW16</f>
        <v>-637762.24</v>
      </c>
      <c r="AY17" s="204">
        <f t="shared" ref="AY17" si="3">-AX16</f>
        <v>-669559.12</v>
      </c>
      <c r="AZ17" s="204">
        <f t="shared" ref="AZ17" si="4">-AY16</f>
        <v>-50469.18</v>
      </c>
      <c r="BA17" s="204">
        <f t="shared" ref="BA17" si="5">-AZ16</f>
        <v>-39470.050000000003</v>
      </c>
      <c r="BB17" s="204">
        <f t="shared" ref="BB17" si="6">-BA16</f>
        <v>-38502.71</v>
      </c>
      <c r="BC17" s="204">
        <f t="shared" ref="BC17" si="7">-BB16</f>
        <v>-42041.65</v>
      </c>
      <c r="BD17" s="204">
        <f t="shared" ref="BD17" si="8">-BC16</f>
        <v>-42412.32</v>
      </c>
      <c r="BE17" s="204">
        <f t="shared" ref="BE17" si="9">-BD16</f>
        <v>-44328.03</v>
      </c>
      <c r="BF17" s="204">
        <f t="shared" ref="BF17" si="10">-BE16</f>
        <v>-41460.89</v>
      </c>
      <c r="BG17" s="204">
        <f t="shared" ref="BG17" si="11">-BF16</f>
        <v>-41376.03</v>
      </c>
      <c r="BH17" s="204">
        <f t="shared" ref="BH17" si="12">-BG16</f>
        <v>-37938.89</v>
      </c>
      <c r="BI17" s="204">
        <f t="shared" ref="BI17" si="13">-BH16</f>
        <v>-41287.79</v>
      </c>
      <c r="BJ17" s="204">
        <f t="shared" ref="BJ17" si="14">-BI16</f>
        <v>0</v>
      </c>
      <c r="BK17" s="204">
        <f t="shared" ref="BK17" si="15">-BJ16</f>
        <v>0</v>
      </c>
      <c r="BL17" s="204">
        <f t="shared" ref="BL17" si="16">-BK16</f>
        <v>0</v>
      </c>
      <c r="BM17" s="204">
        <f t="shared" ref="BM17" si="17">-BL16</f>
        <v>0</v>
      </c>
      <c r="BN17" s="204">
        <f t="shared" ref="BN17" si="18">-BM16</f>
        <v>0</v>
      </c>
      <c r="BO17" s="204">
        <f t="shared" ref="BO17" si="19">-BN16</f>
        <v>0</v>
      </c>
      <c r="BP17" s="204">
        <f t="shared" ref="BP17" si="20">-BO16</f>
        <v>0</v>
      </c>
      <c r="BQ17" s="204"/>
    </row>
    <row r="18" spans="1:69" s="187" customFormat="1" ht="18">
      <c r="A18" s="200"/>
      <c r="B18" s="210" t="s">
        <v>141</v>
      </c>
      <c r="C18" s="211">
        <f t="shared" ref="C18:AU18" si="21">SUM(C6:C17)</f>
        <v>0</v>
      </c>
      <c r="D18" s="211">
        <f t="shared" si="21"/>
        <v>0</v>
      </c>
      <c r="E18" s="211">
        <f t="shared" si="21"/>
        <v>0</v>
      </c>
      <c r="F18" s="211">
        <f t="shared" si="21"/>
        <v>0</v>
      </c>
      <c r="G18" s="211">
        <f t="shared" si="21"/>
        <v>0</v>
      </c>
      <c r="H18" s="211">
        <f t="shared" si="21"/>
        <v>0</v>
      </c>
      <c r="I18" s="211">
        <f t="shared" si="21"/>
        <v>0</v>
      </c>
      <c r="J18" s="211">
        <f t="shared" si="21"/>
        <v>-40920</v>
      </c>
      <c r="K18" s="211">
        <f t="shared" si="21"/>
        <v>-110880.00000000001</v>
      </c>
      <c r="L18" s="211">
        <f t="shared" si="21"/>
        <v>0</v>
      </c>
      <c r="M18" s="211">
        <f t="shared" si="21"/>
        <v>0</v>
      </c>
      <c r="N18" s="211">
        <f t="shared" si="21"/>
        <v>14490</v>
      </c>
      <c r="O18" s="211">
        <f t="shared" si="21"/>
        <v>0</v>
      </c>
      <c r="P18" s="211">
        <f t="shared" si="21"/>
        <v>0</v>
      </c>
      <c r="Q18" s="211">
        <f t="shared" si="21"/>
        <v>0</v>
      </c>
      <c r="R18" s="211">
        <f t="shared" si="21"/>
        <v>-3580.21</v>
      </c>
      <c r="S18" s="211">
        <f t="shared" si="21"/>
        <v>0</v>
      </c>
      <c r="T18" s="211">
        <f t="shared" si="21"/>
        <v>13055.68</v>
      </c>
      <c r="U18" s="211">
        <f t="shared" si="21"/>
        <v>0</v>
      </c>
      <c r="V18" s="211">
        <f t="shared" si="21"/>
        <v>-201056.69999999998</v>
      </c>
      <c r="W18" s="211">
        <f t="shared" si="21"/>
        <v>-214271.88999999998</v>
      </c>
      <c r="X18" s="211">
        <f t="shared" si="21"/>
        <v>-219314.68</v>
      </c>
      <c r="Y18" s="211">
        <f t="shared" si="21"/>
        <v>-194181.08000000002</v>
      </c>
      <c r="Z18" s="211">
        <f t="shared" si="21"/>
        <v>0</v>
      </c>
      <c r="AA18" s="211">
        <f t="shared" si="21"/>
        <v>0</v>
      </c>
      <c r="AB18" s="211">
        <f t="shared" si="21"/>
        <v>68853.510000000009</v>
      </c>
      <c r="AC18" s="211">
        <f t="shared" si="21"/>
        <v>50746.3</v>
      </c>
      <c r="AD18" s="211">
        <f t="shared" si="21"/>
        <v>50315.42</v>
      </c>
      <c r="AE18" s="211">
        <f t="shared" si="21"/>
        <v>62436.94</v>
      </c>
      <c r="AF18" s="211">
        <f t="shared" si="21"/>
        <v>-1646320.01</v>
      </c>
      <c r="AG18" s="211">
        <f t="shared" si="21"/>
        <v>-2582976.6399999997</v>
      </c>
      <c r="AH18" s="211">
        <f t="shared" si="21"/>
        <v>-2856753.92</v>
      </c>
      <c r="AI18" s="211">
        <f t="shared" si="21"/>
        <v>-1063855.96</v>
      </c>
      <c r="AJ18" s="211">
        <f t="shared" si="21"/>
        <v>-1607317.62</v>
      </c>
      <c r="AK18" s="211">
        <f t="shared" si="21"/>
        <v>-81799.37</v>
      </c>
      <c r="AL18" s="211">
        <f t="shared" si="21"/>
        <v>-11649.79</v>
      </c>
      <c r="AM18" s="211">
        <f t="shared" si="21"/>
        <v>1363509.6</v>
      </c>
      <c r="AN18" s="211">
        <f t="shared" si="21"/>
        <v>934842.72</v>
      </c>
      <c r="AO18" s="211">
        <f t="shared" si="21"/>
        <v>342124.95999999985</v>
      </c>
      <c r="AP18" s="211">
        <f t="shared" si="21"/>
        <v>841509.65000000014</v>
      </c>
      <c r="AQ18" s="211">
        <f t="shared" si="21"/>
        <v>691360.75</v>
      </c>
      <c r="AR18" s="211">
        <f t="shared" si="21"/>
        <v>708532.28</v>
      </c>
      <c r="AS18" s="211">
        <f t="shared" si="21"/>
        <v>799859.92999999993</v>
      </c>
      <c r="AT18" s="211">
        <f t="shared" si="21"/>
        <v>617722.97</v>
      </c>
      <c r="AU18" s="211">
        <f t="shared" si="21"/>
        <v>541577.84000000008</v>
      </c>
      <c r="AV18" s="211">
        <f t="shared" ref="AV18:BP18" si="22">SUM(AV6:AV17)</f>
        <v>841335.37999999989</v>
      </c>
      <c r="AW18" s="211">
        <f t="shared" si="22"/>
        <v>928612.66</v>
      </c>
      <c r="AX18" s="211">
        <f t="shared" si="22"/>
        <v>1015622.1900000002</v>
      </c>
      <c r="AY18" s="211">
        <f t="shared" si="22"/>
        <v>-346859.7</v>
      </c>
      <c r="AZ18" s="211">
        <f t="shared" si="22"/>
        <v>78429.540000000008</v>
      </c>
      <c r="BA18" s="211">
        <f t="shared" si="22"/>
        <v>70102.999999999985</v>
      </c>
      <c r="BB18" s="211">
        <f t="shared" si="22"/>
        <v>66298.94</v>
      </c>
      <c r="BC18" s="211">
        <f t="shared" si="22"/>
        <v>58459.30999999999</v>
      </c>
      <c r="BD18" s="211">
        <f t="shared" si="22"/>
        <v>60830.810000000005</v>
      </c>
      <c r="BE18" s="211">
        <f t="shared" si="22"/>
        <v>63996.210000000006</v>
      </c>
      <c r="BF18" s="211">
        <f t="shared" si="22"/>
        <v>62110.270000000004</v>
      </c>
      <c r="BG18" s="554">
        <f t="shared" si="22"/>
        <v>56712.25</v>
      </c>
      <c r="BH18" s="211">
        <f t="shared" si="22"/>
        <v>61932.819999999992</v>
      </c>
      <c r="BI18" s="211">
        <f t="shared" si="22"/>
        <v>-41287.79</v>
      </c>
      <c r="BJ18" s="211">
        <f t="shared" si="22"/>
        <v>0</v>
      </c>
      <c r="BK18" s="211">
        <f t="shared" si="22"/>
        <v>0</v>
      </c>
      <c r="BL18" s="211">
        <f t="shared" si="22"/>
        <v>0</v>
      </c>
      <c r="BM18" s="211">
        <f t="shared" si="22"/>
        <v>0</v>
      </c>
      <c r="BN18" s="211">
        <f t="shared" si="22"/>
        <v>0</v>
      </c>
      <c r="BO18" s="211">
        <f t="shared" si="22"/>
        <v>0</v>
      </c>
      <c r="BP18" s="211">
        <f t="shared" si="22"/>
        <v>0</v>
      </c>
    </row>
    <row r="19" spans="1:69" s="187" customFormat="1" ht="18.600000000000001" thickBot="1">
      <c r="A19" s="200"/>
      <c r="B19" s="210" t="s">
        <v>142</v>
      </c>
      <c r="C19" s="213">
        <f>+C18</f>
        <v>0</v>
      </c>
      <c r="D19" s="213">
        <f>+C19+D18</f>
        <v>0</v>
      </c>
      <c r="E19" s="213">
        <f t="shared" ref="E19:AJ19" si="23">+D19+E18</f>
        <v>0</v>
      </c>
      <c r="F19" s="213">
        <f t="shared" si="23"/>
        <v>0</v>
      </c>
      <c r="G19" s="213">
        <f t="shared" si="23"/>
        <v>0</v>
      </c>
      <c r="H19" s="213">
        <f t="shared" si="23"/>
        <v>0</v>
      </c>
      <c r="I19" s="213">
        <f t="shared" si="23"/>
        <v>0</v>
      </c>
      <c r="J19" s="213">
        <f t="shared" si="23"/>
        <v>-40920</v>
      </c>
      <c r="K19" s="213">
        <f t="shared" si="23"/>
        <v>-151800</v>
      </c>
      <c r="L19" s="213">
        <f t="shared" si="23"/>
        <v>-151800</v>
      </c>
      <c r="M19" s="213">
        <f t="shared" si="23"/>
        <v>-151800</v>
      </c>
      <c r="N19" s="213">
        <f t="shared" si="23"/>
        <v>-137310</v>
      </c>
      <c r="O19" s="213">
        <f t="shared" si="23"/>
        <v>-137310</v>
      </c>
      <c r="P19" s="213">
        <f t="shared" si="23"/>
        <v>-137310</v>
      </c>
      <c r="Q19" s="213">
        <f t="shared" si="23"/>
        <v>-137310</v>
      </c>
      <c r="R19" s="213">
        <f t="shared" si="23"/>
        <v>-140890.21</v>
      </c>
      <c r="S19" s="213">
        <f t="shared" si="23"/>
        <v>-140890.21</v>
      </c>
      <c r="T19" s="213">
        <f t="shared" si="23"/>
        <v>-127834.53</v>
      </c>
      <c r="U19" s="213">
        <f t="shared" si="23"/>
        <v>-127834.53</v>
      </c>
      <c r="V19" s="213">
        <f t="shared" si="23"/>
        <v>-328891.23</v>
      </c>
      <c r="W19" s="213">
        <f t="shared" si="23"/>
        <v>-543163.12</v>
      </c>
      <c r="X19" s="213">
        <f t="shared" si="23"/>
        <v>-762477.8</v>
      </c>
      <c r="Y19" s="213">
        <f t="shared" si="23"/>
        <v>-956658.88000000012</v>
      </c>
      <c r="Z19" s="213">
        <f t="shared" si="23"/>
        <v>-956658.88000000012</v>
      </c>
      <c r="AA19" s="213">
        <f t="shared" si="23"/>
        <v>-956658.88000000012</v>
      </c>
      <c r="AB19" s="213">
        <f t="shared" si="23"/>
        <v>-887805.37000000011</v>
      </c>
      <c r="AC19" s="213">
        <f t="shared" si="23"/>
        <v>-837059.07000000007</v>
      </c>
      <c r="AD19" s="213">
        <f t="shared" si="23"/>
        <v>-786743.65</v>
      </c>
      <c r="AE19" s="213">
        <f t="shared" si="23"/>
        <v>-724306.71</v>
      </c>
      <c r="AF19" s="214">
        <f t="shared" si="23"/>
        <v>-2370626.7199999997</v>
      </c>
      <c r="AG19" s="214">
        <f t="shared" si="23"/>
        <v>-4953603.3599999994</v>
      </c>
      <c r="AH19" s="214">
        <f t="shared" si="23"/>
        <v>-7810357.2799999993</v>
      </c>
      <c r="AI19" s="214">
        <f t="shared" si="23"/>
        <v>-8874213.2399999984</v>
      </c>
      <c r="AJ19" s="215">
        <f t="shared" si="23"/>
        <v>-10481530.859999999</v>
      </c>
      <c r="AK19" s="215">
        <f t="shared" ref="AK19" si="24">+AJ19+AK18</f>
        <v>-10563330.229999999</v>
      </c>
      <c r="AL19" s="215">
        <f t="shared" ref="AL19" si="25">+AK19+AL18</f>
        <v>-10574980.019999998</v>
      </c>
      <c r="AM19" s="215">
        <f t="shared" ref="AM19" si="26">+AL19+AM18</f>
        <v>-9211470.4199999981</v>
      </c>
      <c r="AN19" s="215">
        <f t="shared" ref="AN19" si="27">+AM19+AN18</f>
        <v>-8276627.6999999983</v>
      </c>
      <c r="AO19" s="215">
        <f t="shared" ref="AO19" si="28">+AN19+AO18</f>
        <v>-7934502.7399999984</v>
      </c>
      <c r="AP19" s="215">
        <f t="shared" ref="AP19" si="29">+AO19+AP18</f>
        <v>-7092993.089999998</v>
      </c>
      <c r="AQ19" s="215">
        <f t="shared" ref="AQ19" si="30">+AP19+AQ18</f>
        <v>-6401632.339999998</v>
      </c>
      <c r="AR19" s="215">
        <f t="shared" ref="AR19" si="31">+AQ19+AR18</f>
        <v>-5693100.0599999977</v>
      </c>
      <c r="AS19" s="215">
        <f t="shared" ref="AS19" si="32">+AR19+AS18</f>
        <v>-4893240.129999998</v>
      </c>
      <c r="AT19" s="215">
        <f t="shared" ref="AT19" si="33">+AS19+AT18</f>
        <v>-4275517.1599999983</v>
      </c>
      <c r="AU19" s="215">
        <f t="shared" ref="AU19:AV19" si="34">+AT19+AU18</f>
        <v>-3733939.3199999984</v>
      </c>
      <c r="AV19" s="215">
        <f t="shared" si="34"/>
        <v>-2892603.9399999985</v>
      </c>
      <c r="AW19" s="215">
        <f t="shared" ref="AW19" si="35">+AV19+AW18</f>
        <v>-1963991.2799999984</v>
      </c>
      <c r="AX19" s="215">
        <f t="shared" ref="AX19" si="36">+AW19+AX18</f>
        <v>-948369.08999999822</v>
      </c>
      <c r="AY19" s="215">
        <f t="shared" ref="AY19" si="37">+AX19+AY18</f>
        <v>-1295228.7899999982</v>
      </c>
      <c r="AZ19" s="215">
        <f t="shared" ref="AZ19" si="38">+AY19+AZ18</f>
        <v>-1216799.2499999981</v>
      </c>
      <c r="BA19" s="215">
        <f t="shared" ref="BA19" si="39">+AZ19+BA18</f>
        <v>-1146696.2499999981</v>
      </c>
      <c r="BB19" s="215">
        <f t="shared" ref="BB19" si="40">+BA19+BB18</f>
        <v>-1080397.3099999982</v>
      </c>
      <c r="BC19" s="215">
        <f t="shared" ref="BC19" si="41">+BB19+BC18</f>
        <v>-1021937.9999999983</v>
      </c>
      <c r="BD19" s="215">
        <f t="shared" ref="BD19" si="42">+BC19+BD18</f>
        <v>-961107.1899999982</v>
      </c>
      <c r="BE19" s="215">
        <f t="shared" ref="BE19" si="43">+BD19+BE18</f>
        <v>-897110.97999999824</v>
      </c>
      <c r="BF19" s="215">
        <f t="shared" ref="BF19" si="44">+BE19+BF18</f>
        <v>-835000.70999999822</v>
      </c>
      <c r="BG19" s="215">
        <f t="shared" ref="BG19" si="45">+BF19+BG18</f>
        <v>-778288.45999999822</v>
      </c>
      <c r="BH19" s="215">
        <f t="shared" ref="BH19" si="46">+BG19+BH18</f>
        <v>-716355.63999999827</v>
      </c>
      <c r="BI19" s="215">
        <f t="shared" ref="BI19" si="47">+BH19+BI18</f>
        <v>-757643.4299999983</v>
      </c>
      <c r="BJ19" s="215">
        <f t="shared" ref="BJ19" si="48">+BI19+BJ18</f>
        <v>-757643.4299999983</v>
      </c>
      <c r="BK19" s="215">
        <f t="shared" ref="BK19" si="49">+BJ19+BK18</f>
        <v>-757643.4299999983</v>
      </c>
      <c r="BL19" s="215">
        <f t="shared" ref="BL19" si="50">+BK19+BL18</f>
        <v>-757643.4299999983</v>
      </c>
      <c r="BM19" s="215">
        <f t="shared" ref="BM19" si="51">+BL19+BM18</f>
        <v>-757643.4299999983</v>
      </c>
      <c r="BN19" s="215">
        <f t="shared" ref="BN19" si="52">+BM19+BN18</f>
        <v>-757643.4299999983</v>
      </c>
      <c r="BO19" s="215">
        <f t="shared" ref="BO19" si="53">+BN19+BO18</f>
        <v>-757643.4299999983</v>
      </c>
      <c r="BP19" s="215">
        <f t="shared" ref="BP19" si="54">+BO19+BP18</f>
        <v>-757643.4299999983</v>
      </c>
    </row>
    <row r="20" spans="1:69" s="18" customFormat="1" ht="13.8" thickTop="1"/>
    <row r="21" spans="1:69" customFormat="1" ht="13.2"/>
    <row r="22" spans="1:69" customFormat="1" ht="13.2"/>
    <row r="23" spans="1:69">
      <c r="J23" s="223"/>
      <c r="K23" s="223"/>
      <c r="O23" s="224"/>
      <c r="P23" s="224"/>
      <c r="Q23" s="224"/>
      <c r="R23" s="224"/>
      <c r="S23" s="224"/>
      <c r="T23" s="224"/>
      <c r="U23" s="224"/>
      <c r="V23" s="224"/>
      <c r="W23" s="225"/>
      <c r="X23" s="225"/>
      <c r="Y23" s="225"/>
      <c r="Z23" s="224"/>
      <c r="AA23" s="224"/>
      <c r="AB23" s="224"/>
      <c r="AC23" s="224"/>
      <c r="AD23" s="224"/>
      <c r="AE23" s="224"/>
      <c r="AK23" s="221"/>
      <c r="AL23" s="221"/>
      <c r="AM23" s="221"/>
      <c r="AN23" s="221"/>
      <c r="AO23" s="221"/>
      <c r="AP23" s="221"/>
      <c r="AQ23" s="221"/>
      <c r="AR23" s="221"/>
      <c r="AS23" s="221"/>
      <c r="AT23" s="221"/>
    </row>
    <row r="24" spans="1:69">
      <c r="O24" s="224"/>
      <c r="P24" s="224"/>
      <c r="Q24" s="224"/>
      <c r="R24" s="224"/>
      <c r="S24" s="224"/>
      <c r="T24" s="224"/>
      <c r="U24" s="224"/>
      <c r="V24" s="224"/>
      <c r="W24" s="224"/>
      <c r="X24" s="224"/>
      <c r="Y24" s="224"/>
      <c r="Z24" s="224"/>
      <c r="AA24" s="224"/>
      <c r="AB24" s="224"/>
      <c r="AC24" s="224"/>
      <c r="AD24" s="224"/>
      <c r="AE24" s="224"/>
    </row>
    <row r="25" spans="1:69" ht="18">
      <c r="B25" s="191"/>
      <c r="O25" s="224"/>
      <c r="P25" s="224"/>
      <c r="Q25" s="224"/>
      <c r="R25" s="224"/>
      <c r="S25" s="224"/>
      <c r="T25" s="224"/>
      <c r="U25" s="224"/>
      <c r="V25" s="224"/>
      <c r="W25" s="224"/>
      <c r="X25" s="224"/>
      <c r="Y25" s="224"/>
      <c r="Z25" s="224"/>
      <c r="AA25" s="224"/>
      <c r="AB25" s="224"/>
      <c r="AC25" s="224"/>
      <c r="AD25" s="224"/>
      <c r="AE25" s="224"/>
    </row>
    <row r="26" spans="1:69">
      <c r="O26" s="224"/>
      <c r="P26" s="224"/>
      <c r="Q26" s="224"/>
      <c r="R26" s="224"/>
      <c r="S26" s="224"/>
      <c r="T26" s="224"/>
      <c r="U26" s="224"/>
      <c r="V26" s="224"/>
      <c r="W26" s="224"/>
      <c r="X26" s="224"/>
      <c r="Y26" s="224"/>
      <c r="Z26" s="224"/>
      <c r="AA26" s="224"/>
      <c r="AB26" s="224"/>
      <c r="AC26" s="224"/>
      <c r="AD26" s="224"/>
      <c r="AE26" s="224"/>
    </row>
    <row r="27" spans="1:69">
      <c r="O27" s="224"/>
      <c r="P27" s="224"/>
      <c r="Q27" s="224"/>
      <c r="R27" s="224"/>
      <c r="S27" s="224"/>
      <c r="T27" s="224"/>
      <c r="U27" s="224"/>
      <c r="V27" s="224"/>
      <c r="W27" s="224"/>
      <c r="X27" s="224"/>
      <c r="Y27" s="224"/>
      <c r="Z27" s="224"/>
      <c r="AA27" s="224"/>
      <c r="AB27" s="224"/>
      <c r="AC27" s="224"/>
      <c r="AD27" s="224"/>
      <c r="AE27" s="224"/>
    </row>
    <row r="28" spans="1:69">
      <c r="O28" s="224"/>
      <c r="P28" s="224"/>
      <c r="Q28" s="224"/>
      <c r="R28" s="224"/>
      <c r="S28" s="224"/>
      <c r="T28" s="224"/>
      <c r="U28" s="224"/>
      <c r="V28" s="224"/>
      <c r="W28" s="224"/>
      <c r="X28" s="224"/>
      <c r="Y28" s="224"/>
      <c r="Z28" s="224"/>
      <c r="AA28" s="224"/>
      <c r="AB28" s="224"/>
      <c r="AC28" s="224"/>
      <c r="AD28" s="224"/>
      <c r="AE28" s="224"/>
    </row>
    <row r="29" spans="1:69">
      <c r="O29" s="224"/>
      <c r="P29" s="224"/>
      <c r="Q29" s="224"/>
      <c r="R29" s="224"/>
      <c r="S29" s="224"/>
      <c r="T29" s="224"/>
      <c r="U29" s="224"/>
      <c r="V29" s="224"/>
      <c r="W29" s="224"/>
      <c r="X29" s="224"/>
      <c r="Y29" s="224"/>
      <c r="Z29" s="224"/>
      <c r="AA29" s="224"/>
      <c r="AB29" s="224"/>
      <c r="AC29" s="224"/>
      <c r="AD29" s="224"/>
      <c r="AE29" s="224"/>
    </row>
    <row r="30" spans="1:69">
      <c r="O30" s="224"/>
      <c r="P30" s="224"/>
      <c r="Q30" s="224"/>
      <c r="R30" s="224"/>
      <c r="S30" s="224"/>
      <c r="T30" s="224"/>
      <c r="U30" s="224"/>
      <c r="V30" s="224"/>
      <c r="W30" s="224"/>
      <c r="X30" s="224"/>
      <c r="Y30" s="224"/>
      <c r="Z30" s="224"/>
      <c r="AA30" s="224"/>
      <c r="AB30" s="224"/>
      <c r="AC30" s="224"/>
      <c r="AD30" s="224"/>
      <c r="AE30" s="224"/>
    </row>
    <row r="31" spans="1:69">
      <c r="O31" s="224"/>
      <c r="P31" s="224"/>
      <c r="Q31" s="224"/>
      <c r="R31" s="224"/>
      <c r="S31" s="224"/>
      <c r="T31" s="224"/>
      <c r="U31" s="224"/>
      <c r="V31" s="224"/>
      <c r="W31" s="224"/>
      <c r="X31" s="224"/>
      <c r="Y31" s="224"/>
      <c r="Z31" s="224"/>
      <c r="AA31" s="224"/>
      <c r="AB31" s="224"/>
      <c r="AC31" s="224"/>
      <c r="AD31" s="224"/>
      <c r="AE31" s="224"/>
    </row>
    <row r="32" spans="1:69">
      <c r="O32" s="224"/>
      <c r="P32" s="224"/>
      <c r="Q32" s="224"/>
      <c r="R32" s="224"/>
      <c r="S32" s="224"/>
      <c r="T32" s="224"/>
      <c r="U32" s="224"/>
      <c r="V32" s="224"/>
      <c r="W32" s="224"/>
      <c r="X32" s="224"/>
      <c r="Y32" s="224"/>
      <c r="Z32" s="224"/>
      <c r="AA32" s="224"/>
      <c r="AB32" s="224"/>
      <c r="AC32" s="224"/>
      <c r="AD32" s="224"/>
      <c r="AE32" s="224"/>
    </row>
    <row r="33" spans="15:31">
      <c r="O33" s="224"/>
      <c r="P33" s="224"/>
      <c r="Q33" s="224"/>
      <c r="R33" s="224"/>
      <c r="S33" s="224"/>
      <c r="T33" s="224"/>
      <c r="U33" s="224"/>
      <c r="V33" s="224"/>
      <c r="W33" s="224"/>
      <c r="X33" s="224"/>
      <c r="Y33" s="224"/>
      <c r="Z33" s="224"/>
      <c r="AA33" s="224"/>
      <c r="AB33" s="224"/>
      <c r="AC33" s="224"/>
      <c r="AD33" s="224"/>
      <c r="AE33" s="224"/>
    </row>
    <row r="34" spans="15:31">
      <c r="O34" s="224"/>
      <c r="P34" s="224"/>
      <c r="Q34" s="224"/>
      <c r="R34" s="224"/>
      <c r="S34" s="224"/>
      <c r="T34" s="224"/>
      <c r="U34" s="224"/>
      <c r="V34" s="224"/>
      <c r="W34" s="224"/>
      <c r="X34" s="224"/>
      <c r="Y34" s="224"/>
      <c r="Z34" s="224"/>
      <c r="AA34" s="224"/>
      <c r="AB34" s="224"/>
      <c r="AC34" s="224"/>
      <c r="AD34" s="224"/>
      <c r="AE34" s="224"/>
    </row>
    <row r="35" spans="15:31">
      <c r="O35" s="224"/>
      <c r="P35" s="224"/>
      <c r="Q35" s="224"/>
      <c r="R35" s="224"/>
      <c r="S35" s="224"/>
      <c r="T35" s="224"/>
      <c r="U35" s="224"/>
      <c r="V35" s="224"/>
      <c r="W35" s="224"/>
      <c r="X35" s="224"/>
      <c r="Y35" s="224"/>
      <c r="Z35" s="224"/>
      <c r="AA35" s="224"/>
      <c r="AB35" s="224"/>
      <c r="AC35" s="224"/>
      <c r="AD35" s="224"/>
      <c r="AE35" s="224"/>
    </row>
    <row r="36" spans="15:31">
      <c r="O36" s="224"/>
      <c r="P36" s="224"/>
      <c r="Q36" s="224"/>
      <c r="R36" s="224"/>
      <c r="S36" s="224"/>
      <c r="T36" s="224"/>
      <c r="U36" s="224"/>
      <c r="V36" s="224"/>
      <c r="W36" s="224"/>
      <c r="X36" s="224"/>
      <c r="Y36" s="224"/>
      <c r="Z36" s="224"/>
      <c r="AA36" s="224"/>
      <c r="AB36" s="224"/>
      <c r="AC36" s="224"/>
      <c r="AD36" s="224"/>
      <c r="AE36" s="224"/>
    </row>
    <row r="37" spans="15:31">
      <c r="O37" s="224"/>
      <c r="P37" s="224"/>
      <c r="Q37" s="224"/>
      <c r="R37" s="224"/>
      <c r="S37" s="224"/>
      <c r="T37" s="224"/>
      <c r="U37" s="224"/>
      <c r="V37" s="224"/>
      <c r="W37" s="224"/>
      <c r="X37" s="224"/>
      <c r="Y37" s="224"/>
      <c r="Z37" s="224"/>
      <c r="AA37" s="224"/>
      <c r="AB37" s="224"/>
      <c r="AC37" s="224"/>
      <c r="AD37" s="224"/>
      <c r="AE37" s="224"/>
    </row>
    <row r="38" spans="15:31">
      <c r="O38" s="224"/>
      <c r="P38" s="224"/>
      <c r="Q38" s="224"/>
      <c r="R38" s="224"/>
      <c r="S38" s="224"/>
      <c r="T38" s="224"/>
      <c r="U38" s="224"/>
      <c r="V38" s="224"/>
      <c r="W38" s="224"/>
      <c r="X38" s="224"/>
      <c r="Y38" s="224"/>
      <c r="Z38" s="224"/>
      <c r="AA38" s="224"/>
      <c r="AB38" s="224"/>
      <c r="AC38" s="224"/>
      <c r="AD38" s="224"/>
      <c r="AE38" s="224"/>
    </row>
    <row r="39" spans="15:31">
      <c r="O39" s="224"/>
      <c r="P39" s="224"/>
      <c r="Q39" s="224"/>
      <c r="R39" s="224"/>
      <c r="S39" s="224"/>
      <c r="T39" s="224"/>
      <c r="U39" s="224"/>
      <c r="V39" s="224"/>
      <c r="W39" s="224"/>
      <c r="X39" s="224"/>
      <c r="Y39" s="224"/>
      <c r="Z39" s="224"/>
      <c r="AA39" s="224"/>
      <c r="AB39" s="224"/>
      <c r="AC39" s="224"/>
      <c r="AD39" s="224"/>
      <c r="AE39" s="224"/>
    </row>
    <row r="40" spans="15:31">
      <c r="O40" s="224"/>
      <c r="P40" s="224"/>
      <c r="Q40" s="224"/>
      <c r="R40" s="224"/>
      <c r="S40" s="224"/>
      <c r="T40" s="224"/>
      <c r="U40" s="224"/>
      <c r="V40" s="224"/>
      <c r="W40" s="224"/>
      <c r="X40" s="224"/>
      <c r="Y40" s="224"/>
      <c r="Z40" s="224"/>
      <c r="AA40" s="224"/>
      <c r="AB40" s="224"/>
      <c r="AC40" s="224"/>
      <c r="AD40" s="224"/>
      <c r="AE40" s="224"/>
    </row>
    <row r="41" spans="15:31">
      <c r="O41" s="224"/>
      <c r="P41" s="224"/>
      <c r="Q41" s="224"/>
      <c r="R41" s="224"/>
      <c r="S41" s="224"/>
      <c r="T41" s="224"/>
      <c r="U41" s="224"/>
      <c r="V41" s="224"/>
      <c r="W41" s="224"/>
      <c r="X41" s="224"/>
      <c r="Y41" s="224"/>
      <c r="Z41" s="224"/>
      <c r="AA41" s="224"/>
      <c r="AB41" s="224"/>
      <c r="AC41" s="224"/>
      <c r="AD41" s="224"/>
      <c r="AE41" s="224"/>
    </row>
    <row r="42" spans="15:31">
      <c r="O42" s="224"/>
      <c r="P42" s="224"/>
      <c r="Q42" s="224"/>
      <c r="R42" s="224"/>
      <c r="S42" s="224"/>
      <c r="T42" s="224"/>
      <c r="U42" s="224"/>
      <c r="V42" s="224"/>
      <c r="W42" s="224"/>
      <c r="X42" s="224"/>
      <c r="Y42" s="224"/>
      <c r="Z42" s="224"/>
      <c r="AA42" s="224"/>
      <c r="AB42" s="224"/>
      <c r="AC42" s="224"/>
      <c r="AD42" s="224"/>
      <c r="AE42" s="224"/>
    </row>
    <row r="43" spans="15:31">
      <c r="O43" s="224"/>
      <c r="P43" s="224"/>
      <c r="Q43" s="224"/>
      <c r="R43" s="224"/>
      <c r="S43" s="224"/>
      <c r="T43" s="224"/>
      <c r="U43" s="224"/>
      <c r="V43" s="224"/>
      <c r="W43" s="224"/>
      <c r="X43" s="224"/>
      <c r="Y43" s="224"/>
      <c r="Z43" s="224"/>
      <c r="AA43" s="224"/>
      <c r="AB43" s="224"/>
      <c r="AC43" s="224"/>
      <c r="AD43" s="224"/>
      <c r="AE43" s="224"/>
    </row>
    <row r="44" spans="15:31">
      <c r="O44" s="224"/>
      <c r="P44" s="224"/>
      <c r="Q44" s="224"/>
      <c r="R44" s="224"/>
      <c r="S44" s="224"/>
      <c r="T44" s="224"/>
      <c r="U44" s="224"/>
      <c r="V44" s="224"/>
      <c r="W44" s="224"/>
      <c r="X44" s="224"/>
      <c r="Y44" s="224"/>
      <c r="Z44" s="224"/>
      <c r="AA44" s="224"/>
      <c r="AB44" s="224"/>
      <c r="AC44" s="224"/>
      <c r="AD44" s="224"/>
      <c r="AE44" s="224"/>
    </row>
    <row r="45" spans="15:31">
      <c r="O45" s="224"/>
      <c r="P45" s="224"/>
      <c r="Q45" s="224"/>
      <c r="R45" s="224"/>
      <c r="S45" s="224"/>
      <c r="T45" s="224"/>
      <c r="U45" s="224"/>
      <c r="V45" s="224"/>
      <c r="W45" s="224"/>
      <c r="X45" s="224"/>
      <c r="Y45" s="224"/>
      <c r="Z45" s="224"/>
      <c r="AA45" s="224"/>
      <c r="AB45" s="224"/>
      <c r="AC45" s="224"/>
      <c r="AD45" s="224"/>
      <c r="AE45" s="224"/>
    </row>
    <row r="46" spans="15:31">
      <c r="O46" s="224"/>
      <c r="P46" s="224"/>
      <c r="Q46" s="224"/>
      <c r="R46" s="224"/>
      <c r="S46" s="224"/>
      <c r="T46" s="224"/>
      <c r="U46" s="224"/>
      <c r="V46" s="224"/>
      <c r="W46" s="224"/>
      <c r="X46" s="224"/>
      <c r="Y46" s="224"/>
      <c r="Z46" s="224"/>
      <c r="AA46" s="224"/>
      <c r="AB46" s="224"/>
      <c r="AC46" s="224"/>
      <c r="AD46" s="224"/>
      <c r="AE46" s="224"/>
    </row>
    <row r="47" spans="15:31">
      <c r="O47" s="224"/>
      <c r="P47" s="224"/>
      <c r="Q47" s="224"/>
      <c r="R47" s="224"/>
      <c r="S47" s="224"/>
      <c r="T47" s="224"/>
      <c r="U47" s="224"/>
      <c r="V47" s="224"/>
      <c r="W47" s="224"/>
      <c r="X47" s="224"/>
      <c r="Y47" s="224"/>
      <c r="Z47" s="224"/>
      <c r="AA47" s="224"/>
      <c r="AB47" s="224"/>
      <c r="AC47" s="224"/>
      <c r="AD47" s="224"/>
      <c r="AE47" s="224"/>
    </row>
    <row r="48" spans="15:31">
      <c r="O48" s="224"/>
      <c r="P48" s="224"/>
      <c r="Q48" s="224"/>
      <c r="R48" s="224"/>
      <c r="S48" s="224"/>
      <c r="T48" s="224"/>
      <c r="U48" s="224"/>
      <c r="V48" s="224"/>
      <c r="W48" s="224"/>
      <c r="X48" s="224"/>
      <c r="Y48" s="224"/>
      <c r="Z48" s="224"/>
      <c r="AA48" s="224"/>
      <c r="AB48" s="224"/>
      <c r="AC48" s="224"/>
      <c r="AD48" s="224"/>
      <c r="AE48" s="224"/>
    </row>
    <row r="49" spans="15:31">
      <c r="O49" s="224"/>
      <c r="P49" s="224"/>
      <c r="Q49" s="224"/>
      <c r="R49" s="224"/>
      <c r="S49" s="224"/>
      <c r="T49" s="224"/>
      <c r="U49" s="224"/>
      <c r="V49" s="224"/>
      <c r="W49" s="224"/>
      <c r="X49" s="224"/>
      <c r="Y49" s="224"/>
      <c r="Z49" s="224"/>
      <c r="AA49" s="224"/>
      <c r="AB49" s="224"/>
      <c r="AC49" s="224"/>
      <c r="AD49" s="224"/>
      <c r="AE49" s="224"/>
    </row>
    <row r="50" spans="15:31">
      <c r="O50" s="224"/>
      <c r="P50" s="224"/>
      <c r="Q50" s="224"/>
      <c r="R50" s="224"/>
      <c r="S50" s="224"/>
      <c r="T50" s="224"/>
      <c r="U50" s="224"/>
      <c r="V50" s="224"/>
      <c r="W50" s="224"/>
      <c r="X50" s="224"/>
      <c r="Y50" s="224"/>
      <c r="Z50" s="224"/>
      <c r="AA50" s="224"/>
      <c r="AB50" s="224"/>
      <c r="AC50" s="224"/>
      <c r="AD50" s="224"/>
      <c r="AE50" s="224"/>
    </row>
    <row r="51" spans="15:31">
      <c r="O51" s="224"/>
      <c r="P51" s="224"/>
      <c r="Q51" s="224"/>
      <c r="R51" s="224"/>
      <c r="S51" s="224"/>
      <c r="T51" s="224"/>
      <c r="U51" s="224"/>
      <c r="V51" s="224"/>
      <c r="W51" s="224"/>
      <c r="X51" s="224"/>
      <c r="Y51" s="224"/>
      <c r="Z51" s="224"/>
      <c r="AA51" s="224"/>
      <c r="AB51" s="224"/>
      <c r="AC51" s="224"/>
      <c r="AD51" s="224"/>
      <c r="AE51" s="224"/>
    </row>
    <row r="52" spans="15:31">
      <c r="O52" s="224"/>
      <c r="P52" s="224"/>
      <c r="Q52" s="224"/>
      <c r="R52" s="224"/>
      <c r="S52" s="224"/>
      <c r="T52" s="224"/>
      <c r="U52" s="224"/>
      <c r="V52" s="224"/>
      <c r="W52" s="224"/>
      <c r="X52" s="224"/>
      <c r="Y52" s="224"/>
      <c r="Z52" s="224"/>
      <c r="AA52" s="224"/>
      <c r="AB52" s="224"/>
      <c r="AC52" s="224"/>
      <c r="AD52" s="224"/>
      <c r="AE52" s="224"/>
    </row>
    <row r="53" spans="15:31">
      <c r="O53" s="224"/>
      <c r="P53" s="224"/>
      <c r="Q53" s="224"/>
      <c r="R53" s="224"/>
      <c r="S53" s="224"/>
      <c r="T53" s="224"/>
      <c r="U53" s="224"/>
      <c r="V53" s="224"/>
      <c r="W53" s="224"/>
      <c r="X53" s="224"/>
      <c r="Y53" s="224"/>
      <c r="Z53" s="224"/>
      <c r="AA53" s="224"/>
      <c r="AB53" s="224"/>
      <c r="AC53" s="224"/>
      <c r="AD53" s="224"/>
      <c r="AE53" s="224"/>
    </row>
    <row r="54" spans="15:31">
      <c r="O54" s="224"/>
      <c r="P54" s="224"/>
      <c r="Q54" s="224"/>
      <c r="R54" s="224"/>
      <c r="S54" s="224"/>
      <c r="T54" s="224"/>
      <c r="U54" s="224"/>
      <c r="V54" s="224"/>
      <c r="W54" s="224"/>
      <c r="X54" s="224"/>
      <c r="Y54" s="224"/>
      <c r="Z54" s="224"/>
      <c r="AA54" s="224"/>
      <c r="AB54" s="224"/>
      <c r="AC54" s="224"/>
      <c r="AD54" s="224"/>
      <c r="AE54" s="224"/>
    </row>
    <row r="55" spans="15:31">
      <c r="O55" s="224"/>
      <c r="P55" s="224"/>
      <c r="Q55" s="224"/>
      <c r="R55" s="224"/>
      <c r="S55" s="224"/>
      <c r="T55" s="224"/>
      <c r="U55" s="224"/>
      <c r="V55" s="224"/>
      <c r="W55" s="224"/>
      <c r="X55" s="224"/>
      <c r="Y55" s="224"/>
      <c r="Z55" s="224"/>
      <c r="AA55" s="224"/>
      <c r="AB55" s="224"/>
      <c r="AC55" s="224"/>
      <c r="AD55" s="224"/>
      <c r="AE55" s="224"/>
    </row>
    <row r="56" spans="15:31">
      <c r="O56" s="224"/>
      <c r="P56" s="224"/>
      <c r="Q56" s="224"/>
      <c r="R56" s="224"/>
      <c r="S56" s="224"/>
      <c r="T56" s="224"/>
      <c r="U56" s="224"/>
      <c r="V56" s="224"/>
      <c r="W56" s="224"/>
      <c r="X56" s="224"/>
      <c r="Y56" s="224"/>
      <c r="Z56" s="224"/>
      <c r="AA56" s="224"/>
      <c r="AB56" s="224"/>
      <c r="AC56" s="224"/>
      <c r="AD56" s="224"/>
      <c r="AE56" s="224"/>
    </row>
    <row r="57" spans="15:31">
      <c r="O57" s="224"/>
      <c r="P57" s="224"/>
      <c r="Q57" s="224"/>
      <c r="R57" s="224"/>
      <c r="S57" s="224"/>
      <c r="T57" s="224"/>
      <c r="U57" s="224"/>
      <c r="V57" s="224"/>
      <c r="W57" s="224"/>
      <c r="X57" s="224"/>
      <c r="Y57" s="224"/>
      <c r="Z57" s="224"/>
      <c r="AA57" s="224"/>
      <c r="AB57" s="224"/>
      <c r="AC57" s="224"/>
      <c r="AD57" s="224"/>
      <c r="AE57" s="224"/>
    </row>
    <row r="58" spans="15:31">
      <c r="O58" s="224"/>
      <c r="P58" s="224"/>
      <c r="Q58" s="224"/>
      <c r="R58" s="224"/>
      <c r="S58" s="224"/>
      <c r="T58" s="224"/>
      <c r="U58" s="224"/>
      <c r="V58" s="224"/>
      <c r="W58" s="224"/>
      <c r="X58" s="224"/>
      <c r="Y58" s="224"/>
      <c r="Z58" s="224"/>
      <c r="AA58" s="224"/>
      <c r="AB58" s="224"/>
      <c r="AC58" s="224"/>
      <c r="AD58" s="224"/>
      <c r="AE58" s="224"/>
    </row>
    <row r="59" spans="15:31">
      <c r="O59" s="224"/>
      <c r="P59" s="224"/>
      <c r="Q59" s="224"/>
      <c r="R59" s="224"/>
      <c r="S59" s="224"/>
      <c r="T59" s="224"/>
      <c r="U59" s="224"/>
      <c r="V59" s="224"/>
      <c r="W59" s="224"/>
      <c r="X59" s="224"/>
      <c r="Y59" s="224"/>
      <c r="Z59" s="224"/>
      <c r="AA59" s="224"/>
      <c r="AB59" s="224"/>
      <c r="AC59" s="224"/>
      <c r="AD59" s="224"/>
      <c r="AE59" s="224"/>
    </row>
    <row r="60" spans="15:31">
      <c r="O60" s="224"/>
      <c r="P60" s="224"/>
      <c r="Q60" s="224"/>
      <c r="R60" s="224"/>
      <c r="S60" s="224"/>
      <c r="T60" s="224"/>
      <c r="U60" s="224"/>
      <c r="V60" s="224"/>
      <c r="W60" s="224"/>
      <c r="X60" s="224"/>
      <c r="Y60" s="224"/>
      <c r="Z60" s="224"/>
      <c r="AA60" s="224"/>
      <c r="AB60" s="224"/>
      <c r="AC60" s="224"/>
      <c r="AD60" s="224"/>
      <c r="AE60" s="224"/>
    </row>
    <row r="61" spans="15:31">
      <c r="O61" s="224"/>
      <c r="P61" s="224"/>
      <c r="Q61" s="224"/>
      <c r="R61" s="224"/>
      <c r="S61" s="224"/>
      <c r="T61" s="224"/>
      <c r="U61" s="224"/>
      <c r="V61" s="224"/>
      <c r="W61" s="224"/>
      <c r="X61" s="224"/>
      <c r="Y61" s="224"/>
      <c r="Z61" s="224"/>
      <c r="AA61" s="224"/>
      <c r="AB61" s="224"/>
      <c r="AC61" s="224"/>
      <c r="AD61" s="224"/>
      <c r="AE61" s="224"/>
    </row>
    <row r="62" spans="15:31">
      <c r="O62" s="224"/>
      <c r="P62" s="224"/>
      <c r="Q62" s="224"/>
      <c r="R62" s="224"/>
      <c r="S62" s="224"/>
      <c r="T62" s="224"/>
      <c r="U62" s="224"/>
      <c r="V62" s="224"/>
      <c r="W62" s="224"/>
      <c r="X62" s="224"/>
      <c r="Y62" s="224"/>
      <c r="Z62" s="224"/>
      <c r="AA62" s="224"/>
      <c r="AB62" s="224"/>
      <c r="AC62" s="224"/>
      <c r="AD62" s="224"/>
      <c r="AE62" s="224"/>
    </row>
    <row r="63" spans="15:31">
      <c r="O63" s="224"/>
      <c r="P63" s="224"/>
      <c r="Q63" s="224"/>
      <c r="R63" s="224"/>
      <c r="S63" s="224"/>
      <c r="T63" s="224"/>
      <c r="U63" s="224"/>
      <c r="V63" s="224"/>
      <c r="W63" s="224"/>
      <c r="X63" s="224"/>
      <c r="Y63" s="224"/>
      <c r="Z63" s="224"/>
      <c r="AA63" s="224"/>
      <c r="AB63" s="224"/>
      <c r="AC63" s="224"/>
      <c r="AD63" s="224"/>
      <c r="AE63" s="224"/>
    </row>
    <row r="64" spans="15:31">
      <c r="O64" s="224"/>
      <c r="P64" s="224"/>
      <c r="Q64" s="224"/>
      <c r="R64" s="224"/>
      <c r="S64" s="224"/>
      <c r="T64" s="224"/>
      <c r="U64" s="224"/>
      <c r="V64" s="224"/>
      <c r="W64" s="224"/>
      <c r="X64" s="224"/>
      <c r="Y64" s="224"/>
      <c r="Z64" s="224"/>
      <c r="AA64" s="224"/>
      <c r="AB64" s="224"/>
      <c r="AC64" s="224"/>
      <c r="AD64" s="224"/>
      <c r="AE64" s="224"/>
    </row>
    <row r="65" spans="15:31">
      <c r="O65" s="224"/>
      <c r="P65" s="224"/>
      <c r="Q65" s="224"/>
      <c r="R65" s="224"/>
      <c r="S65" s="224"/>
      <c r="T65" s="224"/>
      <c r="U65" s="224"/>
      <c r="V65" s="224"/>
      <c r="W65" s="224"/>
      <c r="X65" s="224"/>
      <c r="Y65" s="224"/>
      <c r="Z65" s="224"/>
      <c r="AA65" s="224"/>
      <c r="AB65" s="224"/>
      <c r="AC65" s="224"/>
      <c r="AD65" s="224"/>
      <c r="AE65" s="224"/>
    </row>
    <row r="66" spans="15:31">
      <c r="O66" s="224"/>
      <c r="P66" s="224"/>
      <c r="Q66" s="224"/>
      <c r="R66" s="224"/>
      <c r="S66" s="224"/>
      <c r="T66" s="224"/>
      <c r="U66" s="224"/>
      <c r="V66" s="224"/>
      <c r="W66" s="224"/>
      <c r="X66" s="224"/>
      <c r="Y66" s="224"/>
      <c r="Z66" s="224"/>
      <c r="AA66" s="224"/>
      <c r="AB66" s="224"/>
      <c r="AC66" s="224"/>
      <c r="AD66" s="224"/>
      <c r="AE66" s="224"/>
    </row>
    <row r="67" spans="15:31">
      <c r="O67" s="224"/>
      <c r="P67" s="224"/>
      <c r="Q67" s="224"/>
      <c r="R67" s="224"/>
      <c r="S67" s="224"/>
      <c r="T67" s="224"/>
      <c r="U67" s="224"/>
      <c r="V67" s="224"/>
      <c r="W67" s="224"/>
      <c r="X67" s="224"/>
      <c r="Y67" s="224"/>
      <c r="Z67" s="224"/>
      <c r="AA67" s="224"/>
      <c r="AB67" s="224"/>
      <c r="AC67" s="224"/>
      <c r="AD67" s="224"/>
      <c r="AE67" s="224"/>
    </row>
    <row r="68" spans="15:31">
      <c r="O68" s="224"/>
      <c r="P68" s="224"/>
      <c r="Q68" s="224"/>
      <c r="R68" s="224"/>
      <c r="S68" s="224"/>
      <c r="T68" s="224"/>
      <c r="U68" s="224"/>
      <c r="V68" s="224"/>
      <c r="W68" s="224"/>
      <c r="X68" s="224"/>
      <c r="Y68" s="224"/>
      <c r="Z68" s="224"/>
      <c r="AA68" s="224"/>
      <c r="AB68" s="224"/>
      <c r="AC68" s="224"/>
      <c r="AD68" s="224"/>
      <c r="AE68" s="224"/>
    </row>
    <row r="69" spans="15:31">
      <c r="O69" s="224"/>
      <c r="P69" s="224"/>
      <c r="Q69" s="224"/>
      <c r="R69" s="224"/>
      <c r="S69" s="224"/>
      <c r="T69" s="224"/>
      <c r="U69" s="224"/>
      <c r="V69" s="224"/>
      <c r="W69" s="224"/>
      <c r="X69" s="224"/>
      <c r="Y69" s="224"/>
      <c r="Z69" s="224"/>
      <c r="AA69" s="224"/>
      <c r="AB69" s="224"/>
      <c r="AC69" s="224"/>
      <c r="AD69" s="224"/>
      <c r="AE69" s="224"/>
    </row>
    <row r="70" spans="15:31">
      <c r="O70" s="224"/>
      <c r="P70" s="224"/>
      <c r="Q70" s="224"/>
      <c r="R70" s="224"/>
      <c r="S70" s="224"/>
      <c r="T70" s="224"/>
      <c r="U70" s="224"/>
      <c r="V70" s="224"/>
      <c r="W70" s="224"/>
      <c r="X70" s="224"/>
      <c r="Y70" s="224"/>
      <c r="Z70" s="224"/>
      <c r="AA70" s="224"/>
      <c r="AB70" s="224"/>
      <c r="AC70" s="224"/>
      <c r="AD70" s="224"/>
      <c r="AE70" s="224"/>
    </row>
    <row r="71" spans="15:31">
      <c r="O71" s="224"/>
      <c r="P71" s="224"/>
      <c r="Q71" s="224"/>
      <c r="R71" s="224"/>
      <c r="S71" s="224"/>
      <c r="T71" s="224"/>
      <c r="U71" s="224"/>
      <c r="V71" s="224"/>
      <c r="W71" s="224"/>
      <c r="X71" s="224"/>
      <c r="Y71" s="224"/>
      <c r="Z71" s="224"/>
      <c r="AA71" s="224"/>
      <c r="AB71" s="224"/>
      <c r="AC71" s="224"/>
      <c r="AD71" s="224"/>
      <c r="AE71" s="224"/>
    </row>
    <row r="72" spans="15:31">
      <c r="O72" s="224"/>
      <c r="P72" s="224"/>
      <c r="Q72" s="224"/>
      <c r="R72" s="224"/>
      <c r="S72" s="224"/>
      <c r="T72" s="224"/>
      <c r="U72" s="224"/>
      <c r="V72" s="224"/>
      <c r="W72" s="224"/>
      <c r="X72" s="224"/>
      <c r="Y72" s="224"/>
      <c r="Z72" s="224"/>
      <c r="AA72" s="224"/>
      <c r="AB72" s="224"/>
      <c r="AC72" s="224"/>
      <c r="AD72" s="224"/>
      <c r="AE72" s="224"/>
    </row>
    <row r="73" spans="15:31">
      <c r="O73" s="224"/>
      <c r="P73" s="224"/>
      <c r="Q73" s="224"/>
      <c r="R73" s="224"/>
      <c r="S73" s="224"/>
      <c r="T73" s="224"/>
      <c r="U73" s="224"/>
      <c r="V73" s="224"/>
      <c r="W73" s="224"/>
      <c r="X73" s="224"/>
      <c r="Y73" s="224"/>
      <c r="Z73" s="224"/>
      <c r="AA73" s="224"/>
      <c r="AB73" s="224"/>
      <c r="AC73" s="224"/>
      <c r="AD73" s="224"/>
      <c r="AE73" s="224"/>
    </row>
    <row r="74" spans="15:31">
      <c r="O74" s="224"/>
      <c r="P74" s="224"/>
      <c r="Q74" s="224"/>
      <c r="R74" s="224"/>
      <c r="S74" s="224"/>
      <c r="T74" s="224"/>
      <c r="U74" s="224"/>
      <c r="V74" s="224"/>
      <c r="W74" s="224"/>
      <c r="X74" s="224"/>
      <c r="Y74" s="224"/>
      <c r="Z74" s="224"/>
      <c r="AA74" s="224"/>
      <c r="AB74" s="224"/>
      <c r="AC74" s="224"/>
      <c r="AD74" s="224"/>
      <c r="AE74" s="224"/>
    </row>
    <row r="75" spans="15:31">
      <c r="O75" s="224"/>
      <c r="P75" s="224"/>
      <c r="Q75" s="224"/>
      <c r="R75" s="224"/>
      <c r="S75" s="224"/>
      <c r="T75" s="224"/>
      <c r="U75" s="224"/>
      <c r="V75" s="224"/>
      <c r="W75" s="224"/>
      <c r="X75" s="224"/>
      <c r="Y75" s="224"/>
      <c r="Z75" s="224"/>
      <c r="AA75" s="224"/>
      <c r="AB75" s="224"/>
      <c r="AC75" s="224"/>
      <c r="AD75" s="224"/>
      <c r="AE75" s="224"/>
    </row>
    <row r="76" spans="15:31">
      <c r="O76" s="224"/>
      <c r="P76" s="224"/>
      <c r="Q76" s="224"/>
      <c r="R76" s="224"/>
      <c r="S76" s="224"/>
      <c r="T76" s="224"/>
      <c r="U76" s="224"/>
      <c r="V76" s="224"/>
      <c r="W76" s="224"/>
      <c r="X76" s="224"/>
      <c r="Y76" s="224"/>
      <c r="Z76" s="224"/>
      <c r="AA76" s="224"/>
      <c r="AB76" s="224"/>
      <c r="AC76" s="224"/>
      <c r="AD76" s="224"/>
      <c r="AE76" s="224"/>
    </row>
    <row r="77" spans="15:31">
      <c r="O77" s="224"/>
      <c r="P77" s="224"/>
      <c r="Q77" s="224"/>
      <c r="R77" s="224"/>
      <c r="S77" s="224"/>
      <c r="T77" s="224"/>
      <c r="U77" s="224"/>
      <c r="V77" s="224"/>
      <c r="W77" s="224"/>
      <c r="X77" s="224"/>
      <c r="Y77" s="224"/>
      <c r="Z77" s="224"/>
      <c r="AA77" s="224"/>
      <c r="AB77" s="224"/>
      <c r="AC77" s="224"/>
      <c r="AD77" s="224"/>
      <c r="AE77" s="224"/>
    </row>
    <row r="78" spans="15:31">
      <c r="O78" s="224"/>
      <c r="P78" s="224"/>
      <c r="Q78" s="224"/>
      <c r="R78" s="224"/>
      <c r="S78" s="224"/>
      <c r="T78" s="224"/>
      <c r="U78" s="224"/>
      <c r="V78" s="224"/>
      <c r="W78" s="224"/>
      <c r="X78" s="224"/>
      <c r="Y78" s="224"/>
      <c r="Z78" s="224"/>
      <c r="AA78" s="224"/>
      <c r="AB78" s="224"/>
      <c r="AC78" s="224"/>
      <c r="AD78" s="224"/>
      <c r="AE78" s="224"/>
    </row>
    <row r="79" spans="15:31">
      <c r="O79" s="224"/>
      <c r="P79" s="224"/>
      <c r="Q79" s="224"/>
      <c r="R79" s="224"/>
      <c r="S79" s="224"/>
      <c r="T79" s="224"/>
      <c r="U79" s="224"/>
      <c r="V79" s="224"/>
      <c r="W79" s="224"/>
      <c r="X79" s="224"/>
      <c r="Y79" s="224"/>
      <c r="Z79" s="224"/>
      <c r="AA79" s="224"/>
      <c r="AB79" s="224"/>
      <c r="AC79" s="224"/>
      <c r="AD79" s="224"/>
      <c r="AE79" s="224"/>
    </row>
    <row r="80" spans="15:31">
      <c r="O80" s="224"/>
      <c r="P80" s="224"/>
      <c r="Q80" s="224"/>
      <c r="R80" s="224"/>
      <c r="S80" s="224"/>
      <c r="T80" s="224"/>
      <c r="U80" s="224"/>
      <c r="V80" s="224"/>
      <c r="W80" s="224"/>
      <c r="X80" s="224"/>
      <c r="Y80" s="224"/>
      <c r="Z80" s="224"/>
      <c r="AA80" s="224"/>
      <c r="AB80" s="224"/>
      <c r="AC80" s="224"/>
      <c r="AD80" s="224"/>
      <c r="AE80" s="224"/>
    </row>
    <row r="81" spans="15:31">
      <c r="O81" s="224"/>
      <c r="P81" s="224"/>
      <c r="Q81" s="224"/>
      <c r="R81" s="224"/>
      <c r="S81" s="224"/>
      <c r="T81" s="224"/>
      <c r="U81" s="224"/>
      <c r="V81" s="224"/>
      <c r="W81" s="224"/>
      <c r="X81" s="224"/>
      <c r="Y81" s="224"/>
      <c r="Z81" s="224"/>
      <c r="AA81" s="224"/>
      <c r="AB81" s="224"/>
      <c r="AC81" s="224"/>
      <c r="AD81" s="224"/>
      <c r="AE81" s="224"/>
    </row>
    <row r="82" spans="15:31">
      <c r="O82" s="224"/>
      <c r="P82" s="224"/>
      <c r="Q82" s="224"/>
      <c r="R82" s="224"/>
      <c r="S82" s="224"/>
      <c r="T82" s="224"/>
      <c r="U82" s="224"/>
      <c r="V82" s="224"/>
      <c r="W82" s="224"/>
      <c r="X82" s="224"/>
      <c r="Y82" s="224"/>
      <c r="Z82" s="224"/>
      <c r="AA82" s="224"/>
      <c r="AB82" s="224"/>
      <c r="AC82" s="224"/>
      <c r="AD82" s="224"/>
      <c r="AE82" s="224"/>
    </row>
    <row r="83" spans="15:31">
      <c r="O83" s="224"/>
      <c r="P83" s="224"/>
      <c r="Q83" s="224"/>
      <c r="R83" s="224"/>
      <c r="S83" s="224"/>
      <c r="T83" s="224"/>
      <c r="U83" s="224"/>
      <c r="V83" s="224"/>
      <c r="W83" s="224"/>
      <c r="X83" s="224"/>
      <c r="Y83" s="224"/>
      <c r="Z83" s="224"/>
      <c r="AA83" s="224"/>
      <c r="AB83" s="224"/>
      <c r="AC83" s="224"/>
      <c r="AD83" s="224"/>
      <c r="AE83" s="224"/>
    </row>
    <row r="84" spans="15:31">
      <c r="O84" s="224"/>
      <c r="P84" s="224"/>
      <c r="Q84" s="224"/>
      <c r="R84" s="224"/>
      <c r="S84" s="224"/>
      <c r="T84" s="224"/>
      <c r="U84" s="224"/>
      <c r="V84" s="224"/>
      <c r="W84" s="224"/>
      <c r="X84" s="224"/>
      <c r="Y84" s="224"/>
      <c r="Z84" s="224"/>
      <c r="AA84" s="224"/>
      <c r="AB84" s="224"/>
      <c r="AC84" s="224"/>
      <c r="AD84" s="224"/>
      <c r="AE84" s="224"/>
    </row>
    <row r="85" spans="15:31">
      <c r="O85" s="224"/>
      <c r="P85" s="224"/>
      <c r="Q85" s="224"/>
      <c r="R85" s="224"/>
      <c r="S85" s="224"/>
      <c r="T85" s="224"/>
      <c r="U85" s="224"/>
      <c r="V85" s="224"/>
      <c r="W85" s="224"/>
      <c r="X85" s="224"/>
      <c r="Y85" s="224"/>
      <c r="Z85" s="224"/>
      <c r="AA85" s="224"/>
      <c r="AB85" s="224"/>
      <c r="AC85" s="224"/>
      <c r="AD85" s="224"/>
      <c r="AE85" s="224"/>
    </row>
    <row r="86" spans="15:31">
      <c r="O86" s="224"/>
      <c r="P86" s="224"/>
      <c r="Q86" s="224"/>
      <c r="R86" s="224"/>
      <c r="S86" s="224"/>
      <c r="T86" s="224"/>
      <c r="U86" s="224"/>
      <c r="V86" s="224"/>
      <c r="W86" s="224"/>
      <c r="X86" s="224"/>
      <c r="Y86" s="224"/>
      <c r="Z86" s="224"/>
      <c r="AA86" s="224"/>
      <c r="AB86" s="224"/>
      <c r="AC86" s="224"/>
      <c r="AD86" s="224"/>
      <c r="AE86" s="224"/>
    </row>
    <row r="87" spans="15:31">
      <c r="O87" s="224"/>
      <c r="P87" s="224"/>
      <c r="Q87" s="224"/>
      <c r="R87" s="224"/>
      <c r="S87" s="224"/>
      <c r="T87" s="224"/>
      <c r="U87" s="224"/>
      <c r="V87" s="224"/>
      <c r="W87" s="224"/>
      <c r="X87" s="224"/>
      <c r="Y87" s="224"/>
      <c r="Z87" s="224"/>
      <c r="AA87" s="224"/>
      <c r="AB87" s="224"/>
      <c r="AC87" s="224"/>
      <c r="AD87" s="224"/>
      <c r="AE87" s="224"/>
    </row>
    <row r="88" spans="15:31">
      <c r="O88" s="224"/>
      <c r="P88" s="224"/>
      <c r="Q88" s="224"/>
      <c r="R88" s="224"/>
      <c r="S88" s="224"/>
      <c r="T88" s="224"/>
      <c r="U88" s="224"/>
      <c r="V88" s="224"/>
      <c r="W88" s="224"/>
      <c r="X88" s="224"/>
      <c r="Y88" s="224"/>
      <c r="Z88" s="224"/>
      <c r="AA88" s="224"/>
      <c r="AB88" s="224"/>
      <c r="AC88" s="224"/>
      <c r="AD88" s="224"/>
      <c r="AE88" s="224"/>
    </row>
    <row r="89" spans="15:31">
      <c r="O89" s="224"/>
      <c r="P89" s="224"/>
      <c r="Q89" s="224"/>
      <c r="R89" s="224"/>
      <c r="S89" s="224"/>
      <c r="T89" s="224"/>
      <c r="U89" s="224"/>
      <c r="V89" s="224"/>
      <c r="W89" s="224"/>
      <c r="X89" s="224"/>
      <c r="Y89" s="224"/>
      <c r="Z89" s="224"/>
      <c r="AA89" s="224"/>
      <c r="AB89" s="224"/>
      <c r="AC89" s="224"/>
      <c r="AD89" s="224"/>
      <c r="AE89" s="224"/>
    </row>
    <row r="90" spans="15:31">
      <c r="O90" s="224"/>
      <c r="P90" s="224"/>
      <c r="Q90" s="224"/>
      <c r="R90" s="224"/>
      <c r="S90" s="224"/>
      <c r="T90" s="224"/>
      <c r="U90" s="224"/>
      <c r="V90" s="224"/>
      <c r="W90" s="224"/>
      <c r="X90" s="224"/>
      <c r="Y90" s="224"/>
      <c r="Z90" s="224"/>
      <c r="AA90" s="224"/>
      <c r="AB90" s="224"/>
      <c r="AC90" s="224"/>
      <c r="AD90" s="224"/>
      <c r="AE90" s="224"/>
    </row>
    <row r="91" spans="15:31">
      <c r="O91" s="224"/>
      <c r="P91" s="224"/>
      <c r="Q91" s="224"/>
      <c r="R91" s="224"/>
      <c r="S91" s="224"/>
      <c r="T91" s="224"/>
      <c r="U91" s="224"/>
      <c r="V91" s="224"/>
      <c r="W91" s="224"/>
      <c r="X91" s="224"/>
      <c r="Y91" s="224"/>
      <c r="Z91" s="224"/>
      <c r="AA91" s="224"/>
      <c r="AB91" s="224"/>
      <c r="AC91" s="224"/>
      <c r="AD91" s="224"/>
      <c r="AE91" s="224"/>
    </row>
    <row r="92" spans="15:31">
      <c r="O92" s="224"/>
      <c r="P92" s="224"/>
      <c r="Q92" s="224"/>
      <c r="R92" s="224"/>
      <c r="S92" s="224"/>
      <c r="T92" s="224"/>
      <c r="U92" s="224"/>
      <c r="V92" s="224"/>
      <c r="W92" s="224"/>
      <c r="X92" s="224"/>
      <c r="Y92" s="224"/>
      <c r="Z92" s="224"/>
      <c r="AA92" s="224"/>
      <c r="AB92" s="224"/>
      <c r="AC92" s="224"/>
      <c r="AD92" s="224"/>
      <c r="AE92" s="224"/>
    </row>
    <row r="93" spans="15:31">
      <c r="O93" s="224"/>
      <c r="P93" s="224"/>
      <c r="Q93" s="224"/>
      <c r="R93" s="224"/>
      <c r="S93" s="224"/>
      <c r="T93" s="224"/>
      <c r="U93" s="224"/>
      <c r="V93" s="224"/>
      <c r="W93" s="224"/>
      <c r="X93" s="224"/>
      <c r="Y93" s="224"/>
      <c r="Z93" s="224"/>
      <c r="AA93" s="224"/>
      <c r="AB93" s="224"/>
      <c r="AC93" s="224"/>
      <c r="AD93" s="224"/>
      <c r="AE93" s="224"/>
    </row>
    <row r="94" spans="15:31">
      <c r="O94" s="224"/>
      <c r="P94" s="224"/>
      <c r="Q94" s="224"/>
      <c r="R94" s="224"/>
      <c r="S94" s="224"/>
      <c r="T94" s="224"/>
      <c r="U94" s="224"/>
      <c r="V94" s="224"/>
      <c r="W94" s="224"/>
      <c r="X94" s="224"/>
      <c r="Y94" s="224"/>
      <c r="Z94" s="224"/>
      <c r="AA94" s="224"/>
      <c r="AB94" s="224"/>
      <c r="AC94" s="224"/>
      <c r="AD94" s="224"/>
      <c r="AE94" s="224"/>
    </row>
    <row r="95" spans="15:31">
      <c r="O95" s="224"/>
      <c r="P95" s="224"/>
      <c r="Q95" s="224"/>
      <c r="R95" s="224"/>
      <c r="S95" s="224"/>
      <c r="T95" s="224"/>
      <c r="U95" s="224"/>
      <c r="V95" s="224"/>
      <c r="W95" s="224"/>
      <c r="X95" s="224"/>
      <c r="Y95" s="224"/>
      <c r="Z95" s="224"/>
      <c r="AA95" s="224"/>
      <c r="AB95" s="224"/>
      <c r="AC95" s="224"/>
      <c r="AD95" s="224"/>
      <c r="AE95" s="224"/>
    </row>
    <row r="96" spans="15:31">
      <c r="O96" s="224"/>
      <c r="P96" s="224"/>
      <c r="Q96" s="224"/>
      <c r="R96" s="224"/>
      <c r="S96" s="224"/>
      <c r="T96" s="224"/>
      <c r="U96" s="224"/>
      <c r="V96" s="224"/>
      <c r="W96" s="224"/>
      <c r="X96" s="224"/>
      <c r="Y96" s="224"/>
      <c r="Z96" s="224"/>
      <c r="AA96" s="224"/>
      <c r="AB96" s="224"/>
      <c r="AC96" s="224"/>
      <c r="AD96" s="224"/>
      <c r="AE96" s="224"/>
    </row>
    <row r="97" spans="15:31">
      <c r="O97" s="224"/>
      <c r="P97" s="224"/>
      <c r="Q97" s="224"/>
      <c r="R97" s="224"/>
      <c r="S97" s="224"/>
      <c r="T97" s="224"/>
      <c r="U97" s="224"/>
      <c r="V97" s="224"/>
      <c r="W97" s="224"/>
      <c r="X97" s="224"/>
      <c r="Y97" s="224"/>
      <c r="Z97" s="224"/>
      <c r="AA97" s="224"/>
      <c r="AB97" s="224"/>
      <c r="AC97" s="224"/>
      <c r="AD97" s="224"/>
      <c r="AE97" s="224"/>
    </row>
    <row r="98" spans="15:31">
      <c r="O98" s="224"/>
      <c r="P98" s="224"/>
      <c r="Q98" s="224"/>
      <c r="R98" s="224"/>
      <c r="S98" s="224"/>
      <c r="T98" s="224"/>
      <c r="U98" s="224"/>
      <c r="V98" s="224"/>
      <c r="W98" s="224"/>
      <c r="X98" s="224"/>
      <c r="Y98" s="224"/>
      <c r="Z98" s="224"/>
      <c r="AA98" s="224"/>
      <c r="AB98" s="224"/>
      <c r="AC98" s="224"/>
      <c r="AD98" s="224"/>
      <c r="AE98" s="224"/>
    </row>
    <row r="99" spans="15:31">
      <c r="O99" s="224"/>
      <c r="P99" s="224"/>
      <c r="Q99" s="224"/>
      <c r="R99" s="224"/>
      <c r="S99" s="224"/>
      <c r="T99" s="224"/>
      <c r="U99" s="224"/>
      <c r="V99" s="224"/>
      <c r="W99" s="224"/>
      <c r="X99" s="224"/>
      <c r="Y99" s="224"/>
      <c r="Z99" s="224"/>
      <c r="AA99" s="224"/>
      <c r="AB99" s="224"/>
      <c r="AC99" s="224"/>
      <c r="AD99" s="224"/>
      <c r="AE99" s="224"/>
    </row>
    <row r="100" spans="15:31">
      <c r="O100" s="224"/>
      <c r="P100" s="224"/>
      <c r="Q100" s="224"/>
      <c r="R100" s="224"/>
      <c r="S100" s="224"/>
      <c r="T100" s="224"/>
      <c r="U100" s="224"/>
      <c r="V100" s="224"/>
      <c r="W100" s="224"/>
      <c r="X100" s="224"/>
      <c r="Y100" s="224"/>
      <c r="Z100" s="224"/>
      <c r="AA100" s="224"/>
      <c r="AB100" s="224"/>
      <c r="AC100" s="224"/>
      <c r="AD100" s="224"/>
      <c r="AE100" s="224"/>
    </row>
    <row r="101" spans="15:31">
      <c r="O101" s="224"/>
      <c r="P101" s="224"/>
      <c r="Q101" s="224"/>
      <c r="R101" s="224"/>
      <c r="S101" s="224"/>
      <c r="T101" s="224"/>
      <c r="U101" s="224"/>
      <c r="V101" s="224"/>
      <c r="W101" s="224"/>
      <c r="X101" s="224"/>
      <c r="Y101" s="224"/>
      <c r="Z101" s="224"/>
      <c r="AA101" s="224"/>
      <c r="AB101" s="224"/>
      <c r="AC101" s="224"/>
      <c r="AD101" s="224"/>
      <c r="AE101" s="224"/>
    </row>
    <row r="102" spans="15:31">
      <c r="O102" s="224"/>
      <c r="P102" s="224"/>
      <c r="Q102" s="224"/>
      <c r="R102" s="224"/>
      <c r="S102" s="224"/>
      <c r="T102" s="224"/>
      <c r="U102" s="224"/>
      <c r="V102" s="224"/>
      <c r="W102" s="224"/>
      <c r="X102" s="224"/>
      <c r="Y102" s="224"/>
      <c r="Z102" s="224"/>
      <c r="AA102" s="224"/>
      <c r="AB102" s="224"/>
      <c r="AC102" s="224"/>
      <c r="AD102" s="224"/>
      <c r="AE102" s="224"/>
    </row>
    <row r="103" spans="15:31">
      <c r="O103" s="224"/>
      <c r="P103" s="224"/>
      <c r="Q103" s="224"/>
      <c r="R103" s="224"/>
      <c r="S103" s="224"/>
      <c r="T103" s="224"/>
      <c r="U103" s="224"/>
      <c r="V103" s="224"/>
      <c r="W103" s="224"/>
      <c r="X103" s="224"/>
      <c r="Y103" s="224"/>
      <c r="Z103" s="224"/>
      <c r="AA103" s="224"/>
      <c r="AB103" s="224"/>
      <c r="AC103" s="224"/>
      <c r="AD103" s="224"/>
      <c r="AE103" s="224"/>
    </row>
    <row r="104" spans="15:31">
      <c r="O104" s="224"/>
      <c r="P104" s="224"/>
      <c r="Q104" s="224"/>
      <c r="R104" s="224"/>
      <c r="S104" s="224"/>
      <c r="T104" s="224"/>
      <c r="U104" s="224"/>
      <c r="V104" s="224"/>
      <c r="W104" s="224"/>
      <c r="X104" s="224"/>
      <c r="Y104" s="224"/>
      <c r="Z104" s="224"/>
      <c r="AA104" s="224"/>
      <c r="AB104" s="224"/>
      <c r="AC104" s="224"/>
      <c r="AD104" s="224"/>
      <c r="AE104" s="224"/>
    </row>
    <row r="105" spans="15:31">
      <c r="O105" s="224"/>
      <c r="P105" s="224"/>
      <c r="Q105" s="224"/>
      <c r="R105" s="224"/>
      <c r="S105" s="224"/>
      <c r="T105" s="224"/>
      <c r="U105" s="224"/>
      <c r="V105" s="224"/>
      <c r="W105" s="224"/>
      <c r="X105" s="224"/>
      <c r="Y105" s="224"/>
      <c r="Z105" s="224"/>
      <c r="AA105" s="224"/>
      <c r="AB105" s="224"/>
      <c r="AC105" s="224"/>
      <c r="AD105" s="224"/>
      <c r="AE105" s="224"/>
    </row>
    <row r="106" spans="15:31">
      <c r="O106" s="224"/>
      <c r="P106" s="224"/>
      <c r="Q106" s="224"/>
      <c r="R106" s="224"/>
      <c r="S106" s="224"/>
      <c r="T106" s="224"/>
      <c r="U106" s="224"/>
      <c r="V106" s="224"/>
      <c r="W106" s="224"/>
      <c r="X106" s="224"/>
      <c r="Y106" s="224"/>
      <c r="Z106" s="224"/>
      <c r="AA106" s="224"/>
      <c r="AB106" s="224"/>
      <c r="AC106" s="224"/>
      <c r="AD106" s="224"/>
      <c r="AE106" s="224"/>
    </row>
    <row r="107" spans="15:31">
      <c r="O107" s="224"/>
      <c r="P107" s="224"/>
      <c r="Q107" s="224"/>
      <c r="R107" s="224"/>
      <c r="S107" s="224"/>
      <c r="T107" s="224"/>
      <c r="U107" s="224"/>
      <c r="V107" s="224"/>
      <c r="W107" s="224"/>
      <c r="X107" s="224"/>
      <c r="Y107" s="224"/>
      <c r="Z107" s="224"/>
      <c r="AA107" s="224"/>
      <c r="AB107" s="224"/>
      <c r="AC107" s="224"/>
      <c r="AD107" s="224"/>
      <c r="AE107" s="224"/>
    </row>
    <row r="108" spans="15:31">
      <c r="O108" s="224"/>
      <c r="P108" s="224"/>
      <c r="Q108" s="224"/>
      <c r="R108" s="224"/>
      <c r="S108" s="224"/>
      <c r="T108" s="224"/>
      <c r="U108" s="224"/>
      <c r="V108" s="224"/>
      <c r="W108" s="224"/>
      <c r="X108" s="224"/>
      <c r="Y108" s="224"/>
      <c r="Z108" s="224"/>
      <c r="AA108" s="224"/>
      <c r="AB108" s="224"/>
      <c r="AC108" s="224"/>
      <c r="AD108" s="224"/>
      <c r="AE108" s="224"/>
    </row>
    <row r="109" spans="15:31">
      <c r="O109" s="224"/>
      <c r="P109" s="224"/>
      <c r="Q109" s="224"/>
      <c r="R109" s="224"/>
      <c r="S109" s="224"/>
      <c r="T109" s="224"/>
      <c r="U109" s="224"/>
      <c r="V109" s="224"/>
      <c r="W109" s="224"/>
      <c r="X109" s="224"/>
      <c r="Y109" s="224"/>
      <c r="Z109" s="224"/>
      <c r="AA109" s="224"/>
      <c r="AB109" s="224"/>
      <c r="AC109" s="224"/>
      <c r="AD109" s="224"/>
      <c r="AE109" s="224"/>
    </row>
    <row r="110" spans="15:31">
      <c r="O110" s="224"/>
      <c r="P110" s="224"/>
      <c r="Q110" s="224"/>
      <c r="R110" s="224"/>
      <c r="S110" s="224"/>
      <c r="T110" s="224"/>
      <c r="U110" s="224"/>
      <c r="V110" s="224"/>
      <c r="W110" s="224"/>
      <c r="X110" s="224"/>
      <c r="Y110" s="224"/>
      <c r="Z110" s="224"/>
      <c r="AA110" s="224"/>
      <c r="AB110" s="224"/>
      <c r="AC110" s="224"/>
      <c r="AD110" s="224"/>
      <c r="AE110" s="224"/>
    </row>
    <row r="111" spans="15:31">
      <c r="O111" s="224"/>
      <c r="P111" s="224"/>
      <c r="Q111" s="224"/>
      <c r="R111" s="224"/>
      <c r="S111" s="224"/>
      <c r="T111" s="224"/>
      <c r="U111" s="224"/>
      <c r="V111" s="224"/>
      <c r="W111" s="224"/>
      <c r="X111" s="224"/>
      <c r="Y111" s="224"/>
      <c r="Z111" s="224"/>
      <c r="AA111" s="224"/>
      <c r="AB111" s="224"/>
      <c r="AC111" s="224"/>
      <c r="AD111" s="224"/>
      <c r="AE111" s="224"/>
    </row>
    <row r="112" spans="15:31">
      <c r="O112" s="224"/>
      <c r="P112" s="224"/>
      <c r="Q112" s="224"/>
      <c r="R112" s="224"/>
      <c r="S112" s="224"/>
      <c r="T112" s="224"/>
      <c r="U112" s="224"/>
      <c r="V112" s="224"/>
      <c r="W112" s="224"/>
      <c r="X112" s="224"/>
      <c r="Y112" s="224"/>
      <c r="Z112" s="224"/>
      <c r="AA112" s="224"/>
      <c r="AB112" s="224"/>
      <c r="AC112" s="224"/>
      <c r="AD112" s="224"/>
      <c r="AE112" s="224"/>
    </row>
    <row r="113" spans="15:31">
      <c r="O113" s="224"/>
      <c r="P113" s="224"/>
      <c r="Q113" s="224"/>
      <c r="R113" s="224"/>
      <c r="S113" s="224"/>
      <c r="T113" s="224"/>
      <c r="U113" s="224"/>
      <c r="V113" s="224"/>
      <c r="W113" s="224"/>
      <c r="X113" s="224"/>
      <c r="Y113" s="224"/>
      <c r="Z113" s="224"/>
      <c r="AA113" s="224"/>
      <c r="AB113" s="224"/>
      <c r="AC113" s="224"/>
      <c r="AD113" s="224"/>
      <c r="AE113" s="224"/>
    </row>
    <row r="114" spans="15:31">
      <c r="O114" s="224"/>
      <c r="P114" s="224"/>
      <c r="Q114" s="224"/>
      <c r="R114" s="224"/>
      <c r="S114" s="224"/>
      <c r="T114" s="224"/>
      <c r="U114" s="224"/>
      <c r="V114" s="224"/>
      <c r="W114" s="224"/>
      <c r="X114" s="224"/>
      <c r="Y114" s="224"/>
      <c r="Z114" s="224"/>
      <c r="AA114" s="224"/>
      <c r="AB114" s="224"/>
      <c r="AC114" s="224"/>
      <c r="AD114" s="224"/>
      <c r="AE114" s="224"/>
    </row>
    <row r="115" spans="15:31">
      <c r="O115" s="224"/>
      <c r="P115" s="224"/>
      <c r="Q115" s="224"/>
      <c r="R115" s="224"/>
      <c r="S115" s="224"/>
      <c r="T115" s="224"/>
      <c r="U115" s="224"/>
      <c r="V115" s="224"/>
      <c r="W115" s="224"/>
      <c r="X115" s="224"/>
      <c r="Y115" s="224"/>
      <c r="Z115" s="224"/>
      <c r="AA115" s="224"/>
      <c r="AB115" s="224"/>
      <c r="AC115" s="224"/>
      <c r="AD115" s="224"/>
      <c r="AE115" s="224"/>
    </row>
    <row r="116" spans="15:31">
      <c r="O116" s="224"/>
      <c r="P116" s="224"/>
      <c r="Q116" s="224"/>
      <c r="R116" s="224"/>
      <c r="S116" s="224"/>
      <c r="T116" s="224"/>
      <c r="U116" s="224"/>
      <c r="V116" s="224"/>
      <c r="W116" s="224"/>
      <c r="X116" s="224"/>
      <c r="Y116" s="224"/>
      <c r="Z116" s="224"/>
      <c r="AA116" s="224"/>
      <c r="AB116" s="224"/>
      <c r="AC116" s="224"/>
      <c r="AD116" s="224"/>
      <c r="AE116" s="224"/>
    </row>
    <row r="117" spans="15:31">
      <c r="O117" s="224"/>
      <c r="P117" s="224"/>
      <c r="Q117" s="224"/>
      <c r="R117" s="224"/>
      <c r="S117" s="224"/>
      <c r="T117" s="224"/>
      <c r="U117" s="224"/>
      <c r="V117" s="224"/>
      <c r="W117" s="224"/>
      <c r="X117" s="224"/>
      <c r="Y117" s="224"/>
      <c r="Z117" s="224"/>
      <c r="AA117" s="224"/>
      <c r="AB117" s="224"/>
      <c r="AC117" s="224"/>
      <c r="AD117" s="224"/>
      <c r="AE117" s="224"/>
    </row>
    <row r="118" spans="15:31">
      <c r="O118" s="224"/>
      <c r="P118" s="224"/>
      <c r="Q118" s="224"/>
      <c r="R118" s="224"/>
      <c r="S118" s="224"/>
      <c r="T118" s="224"/>
      <c r="U118" s="224"/>
      <c r="V118" s="224"/>
      <c r="W118" s="224"/>
      <c r="X118" s="224"/>
      <c r="Y118" s="224"/>
      <c r="Z118" s="224"/>
      <c r="AA118" s="224"/>
      <c r="AB118" s="224"/>
      <c r="AC118" s="224"/>
      <c r="AD118" s="224"/>
      <c r="AE118" s="224"/>
    </row>
    <row r="119" spans="15:31">
      <c r="O119" s="224"/>
      <c r="P119" s="224"/>
      <c r="Q119" s="224"/>
      <c r="R119" s="224"/>
      <c r="S119" s="224"/>
      <c r="T119" s="224"/>
      <c r="U119" s="224"/>
      <c r="V119" s="224"/>
      <c r="W119" s="224"/>
      <c r="X119" s="224"/>
      <c r="Y119" s="224"/>
      <c r="Z119" s="224"/>
      <c r="AA119" s="224"/>
      <c r="AB119" s="224"/>
      <c r="AC119" s="224"/>
      <c r="AD119" s="224"/>
      <c r="AE119" s="224"/>
    </row>
    <row r="120" spans="15:31">
      <c r="O120" s="224"/>
      <c r="P120" s="224"/>
      <c r="Q120" s="224"/>
      <c r="R120" s="224"/>
      <c r="S120" s="224"/>
      <c r="T120" s="224"/>
      <c r="U120" s="224"/>
      <c r="V120" s="224"/>
      <c r="W120" s="224"/>
      <c r="X120" s="224"/>
      <c r="Y120" s="224"/>
      <c r="Z120" s="224"/>
      <c r="AA120" s="224"/>
      <c r="AB120" s="224"/>
      <c r="AC120" s="224"/>
      <c r="AD120" s="224"/>
      <c r="AE120" s="224"/>
    </row>
    <row r="121" spans="15:31">
      <c r="O121" s="224"/>
      <c r="P121" s="224"/>
      <c r="Q121" s="224"/>
      <c r="R121" s="224"/>
      <c r="S121" s="224"/>
      <c r="T121" s="224"/>
      <c r="U121" s="224"/>
      <c r="V121" s="224"/>
      <c r="W121" s="224"/>
      <c r="X121" s="224"/>
      <c r="Y121" s="224"/>
      <c r="Z121" s="224"/>
      <c r="AA121" s="224"/>
      <c r="AB121" s="224"/>
      <c r="AC121" s="224"/>
      <c r="AD121" s="224"/>
      <c r="AE121" s="224"/>
    </row>
    <row r="122" spans="15:31">
      <c r="O122" s="224"/>
      <c r="P122" s="224"/>
      <c r="Q122" s="224"/>
      <c r="R122" s="224"/>
      <c r="S122" s="224"/>
      <c r="T122" s="224"/>
      <c r="U122" s="224"/>
      <c r="V122" s="224"/>
      <c r="W122" s="224"/>
      <c r="X122" s="224"/>
      <c r="Y122" s="224"/>
      <c r="Z122" s="224"/>
      <c r="AA122" s="224"/>
      <c r="AB122" s="224"/>
      <c r="AC122" s="224"/>
      <c r="AD122" s="224"/>
      <c r="AE122" s="224"/>
    </row>
    <row r="123" spans="15:31">
      <c r="O123" s="224"/>
      <c r="P123" s="224"/>
      <c r="Q123" s="224"/>
      <c r="R123" s="224"/>
      <c r="S123" s="224"/>
      <c r="T123" s="224"/>
      <c r="U123" s="224"/>
      <c r="V123" s="224"/>
      <c r="W123" s="224"/>
      <c r="X123" s="224"/>
      <c r="Y123" s="224"/>
      <c r="Z123" s="224"/>
      <c r="AA123" s="224"/>
      <c r="AB123" s="224"/>
      <c r="AC123" s="224"/>
      <c r="AD123" s="224"/>
      <c r="AE123" s="224"/>
    </row>
    <row r="124" spans="15:31">
      <c r="O124" s="224"/>
      <c r="P124" s="224"/>
      <c r="Q124" s="224"/>
      <c r="R124" s="224"/>
      <c r="S124" s="224"/>
      <c r="T124" s="224"/>
      <c r="U124" s="224"/>
      <c r="V124" s="224"/>
      <c r="W124" s="224"/>
      <c r="X124" s="224"/>
      <c r="Y124" s="224"/>
      <c r="Z124" s="224"/>
      <c r="AA124" s="224"/>
      <c r="AB124" s="224"/>
      <c r="AC124" s="224"/>
      <c r="AD124" s="224"/>
      <c r="AE124" s="224"/>
    </row>
    <row r="125" spans="15:31">
      <c r="O125" s="224"/>
      <c r="P125" s="224"/>
      <c r="Q125" s="224"/>
      <c r="R125" s="224"/>
      <c r="S125" s="224"/>
      <c r="T125" s="224"/>
      <c r="U125" s="224"/>
      <c r="V125" s="224"/>
      <c r="W125" s="224"/>
      <c r="X125" s="224"/>
      <c r="Y125" s="224"/>
      <c r="Z125" s="224"/>
      <c r="AA125" s="224"/>
      <c r="AB125" s="224"/>
      <c r="AC125" s="224"/>
      <c r="AD125" s="224"/>
      <c r="AE125" s="224"/>
    </row>
    <row r="126" spans="15:31">
      <c r="O126" s="224"/>
      <c r="P126" s="224"/>
      <c r="Q126" s="224"/>
      <c r="R126" s="224"/>
      <c r="S126" s="224"/>
      <c r="T126" s="224"/>
      <c r="U126" s="224"/>
      <c r="V126" s="224"/>
      <c r="W126" s="224"/>
      <c r="X126" s="224"/>
      <c r="Y126" s="224"/>
      <c r="Z126" s="224"/>
      <c r="AA126" s="224"/>
      <c r="AB126" s="224"/>
      <c r="AC126" s="224"/>
      <c r="AD126" s="224"/>
      <c r="AE126" s="224"/>
    </row>
    <row r="127" spans="15:31">
      <c r="O127" s="224"/>
      <c r="P127" s="224"/>
      <c r="Q127" s="224"/>
      <c r="R127" s="224"/>
      <c r="S127" s="224"/>
      <c r="T127" s="224"/>
      <c r="U127" s="224"/>
      <c r="V127" s="224"/>
      <c r="W127" s="224"/>
      <c r="X127" s="224"/>
      <c r="Y127" s="224"/>
      <c r="Z127" s="224"/>
      <c r="AA127" s="224"/>
      <c r="AB127" s="224"/>
      <c r="AC127" s="224"/>
      <c r="AD127" s="224"/>
      <c r="AE127" s="224"/>
    </row>
    <row r="128" spans="15:31">
      <c r="O128" s="224"/>
      <c r="P128" s="224"/>
      <c r="Q128" s="224"/>
      <c r="R128" s="224"/>
      <c r="S128" s="224"/>
      <c r="T128" s="224"/>
      <c r="U128" s="224"/>
      <c r="V128" s="224"/>
      <c r="W128" s="224"/>
      <c r="X128" s="224"/>
      <c r="Y128" s="224"/>
      <c r="Z128" s="224"/>
      <c r="AA128" s="224"/>
      <c r="AB128" s="224"/>
      <c r="AC128" s="224"/>
      <c r="AD128" s="224"/>
      <c r="AE128" s="224"/>
    </row>
    <row r="129" spans="15:31">
      <c r="O129" s="224"/>
      <c r="P129" s="224"/>
      <c r="Q129" s="224"/>
      <c r="R129" s="224"/>
      <c r="S129" s="224"/>
      <c r="T129" s="224"/>
      <c r="U129" s="224"/>
      <c r="V129" s="224"/>
      <c r="W129" s="224"/>
      <c r="X129" s="224"/>
      <c r="Y129" s="224"/>
      <c r="Z129" s="224"/>
      <c r="AA129" s="224"/>
      <c r="AB129" s="224"/>
      <c r="AC129" s="224"/>
      <c r="AD129" s="224"/>
      <c r="AE129" s="224"/>
    </row>
    <row r="130" spans="15:31">
      <c r="O130" s="224"/>
      <c r="P130" s="224"/>
      <c r="Q130" s="224"/>
      <c r="R130" s="224"/>
      <c r="S130" s="224"/>
      <c r="T130" s="224"/>
      <c r="U130" s="224"/>
      <c r="V130" s="224"/>
      <c r="W130" s="224"/>
      <c r="X130" s="224"/>
      <c r="Y130" s="224"/>
      <c r="Z130" s="224"/>
      <c r="AA130" s="224"/>
      <c r="AB130" s="224"/>
      <c r="AC130" s="224"/>
      <c r="AD130" s="224"/>
      <c r="AE130" s="224"/>
    </row>
    <row r="131" spans="15:31">
      <c r="O131" s="224"/>
      <c r="P131" s="224"/>
      <c r="Q131" s="224"/>
      <c r="R131" s="224"/>
      <c r="S131" s="224"/>
      <c r="T131" s="224"/>
      <c r="U131" s="224"/>
      <c r="V131" s="224"/>
      <c r="W131" s="224"/>
      <c r="X131" s="224"/>
      <c r="Y131" s="224"/>
      <c r="Z131" s="224"/>
      <c r="AA131" s="224"/>
      <c r="AB131" s="224"/>
      <c r="AC131" s="224"/>
      <c r="AD131" s="224"/>
      <c r="AE131" s="224"/>
    </row>
    <row r="132" spans="15:31">
      <c r="O132" s="224"/>
      <c r="P132" s="224"/>
      <c r="Q132" s="224"/>
      <c r="R132" s="224"/>
      <c r="S132" s="224"/>
      <c r="T132" s="224"/>
      <c r="U132" s="224"/>
      <c r="V132" s="224"/>
      <c r="W132" s="224"/>
      <c r="X132" s="224"/>
      <c r="Y132" s="224"/>
      <c r="Z132" s="224"/>
      <c r="AA132" s="224"/>
      <c r="AB132" s="224"/>
      <c r="AC132" s="224"/>
      <c r="AD132" s="224"/>
      <c r="AE132" s="224"/>
    </row>
    <row r="133" spans="15:31">
      <c r="O133" s="224"/>
      <c r="P133" s="224"/>
      <c r="Q133" s="224"/>
      <c r="R133" s="224"/>
      <c r="S133" s="224"/>
      <c r="T133" s="224"/>
      <c r="U133" s="224"/>
      <c r="V133" s="224"/>
      <c r="W133" s="224"/>
      <c r="X133" s="224"/>
      <c r="Y133" s="224"/>
      <c r="Z133" s="224"/>
      <c r="AA133" s="224"/>
      <c r="AB133" s="224"/>
      <c r="AC133" s="224"/>
      <c r="AD133" s="224"/>
      <c r="AE133" s="224"/>
    </row>
    <row r="134" spans="15:31">
      <c r="O134" s="224"/>
      <c r="P134" s="224"/>
      <c r="Q134" s="224"/>
      <c r="R134" s="224"/>
      <c r="S134" s="224"/>
      <c r="T134" s="224"/>
      <c r="U134" s="224"/>
      <c r="V134" s="224"/>
      <c r="W134" s="224"/>
      <c r="X134" s="224"/>
      <c r="Y134" s="224"/>
      <c r="Z134" s="224"/>
      <c r="AA134" s="224"/>
      <c r="AB134" s="224"/>
      <c r="AC134" s="224"/>
      <c r="AD134" s="224"/>
      <c r="AE134" s="224"/>
    </row>
    <row r="135" spans="15:31">
      <c r="O135" s="224"/>
      <c r="P135" s="224"/>
      <c r="Q135" s="224"/>
      <c r="R135" s="224"/>
      <c r="S135" s="224"/>
      <c r="T135" s="224"/>
      <c r="U135" s="224"/>
      <c r="V135" s="224"/>
      <c r="W135" s="224"/>
      <c r="X135" s="224"/>
      <c r="Y135" s="224"/>
      <c r="Z135" s="224"/>
      <c r="AA135" s="224"/>
      <c r="AB135" s="224"/>
      <c r="AC135" s="224"/>
      <c r="AD135" s="224"/>
      <c r="AE135" s="224"/>
    </row>
    <row r="136" spans="15:31">
      <c r="O136" s="224"/>
      <c r="P136" s="224"/>
      <c r="Q136" s="224"/>
      <c r="R136" s="224"/>
      <c r="S136" s="224"/>
      <c r="T136" s="224"/>
      <c r="U136" s="224"/>
      <c r="V136" s="224"/>
      <c r="W136" s="224"/>
      <c r="X136" s="224"/>
      <c r="Y136" s="224"/>
      <c r="Z136" s="224"/>
      <c r="AA136" s="224"/>
      <c r="AB136" s="224"/>
      <c r="AC136" s="224"/>
      <c r="AD136" s="224"/>
      <c r="AE136" s="224"/>
    </row>
    <row r="137" spans="15:31">
      <c r="O137" s="224"/>
      <c r="P137" s="224"/>
      <c r="Q137" s="224"/>
      <c r="R137" s="224"/>
      <c r="S137" s="224"/>
      <c r="T137" s="224"/>
      <c r="U137" s="224"/>
      <c r="V137" s="224"/>
      <c r="W137" s="224"/>
      <c r="X137" s="224"/>
      <c r="Y137" s="224"/>
      <c r="Z137" s="224"/>
      <c r="AA137" s="224"/>
      <c r="AB137" s="224"/>
      <c r="AC137" s="224"/>
      <c r="AD137" s="224"/>
      <c r="AE137" s="224"/>
    </row>
    <row r="138" spans="15:31">
      <c r="O138" s="224"/>
      <c r="P138" s="224"/>
      <c r="Q138" s="224"/>
      <c r="R138" s="224"/>
      <c r="S138" s="224"/>
      <c r="T138" s="224"/>
      <c r="U138" s="224"/>
      <c r="V138" s="224"/>
      <c r="W138" s="224"/>
      <c r="X138" s="224"/>
      <c r="Y138" s="224"/>
      <c r="Z138" s="224"/>
      <c r="AA138" s="224"/>
      <c r="AB138" s="224"/>
      <c r="AC138" s="224"/>
      <c r="AD138" s="224"/>
      <c r="AE138" s="224"/>
    </row>
    <row r="139" spans="15:31">
      <c r="O139" s="224"/>
      <c r="P139" s="224"/>
      <c r="Q139" s="224"/>
      <c r="R139" s="224"/>
      <c r="S139" s="224"/>
      <c r="T139" s="224"/>
      <c r="U139" s="224"/>
      <c r="V139" s="224"/>
      <c r="W139" s="224"/>
      <c r="X139" s="224"/>
      <c r="Y139" s="224"/>
      <c r="Z139" s="224"/>
      <c r="AA139" s="224"/>
      <c r="AB139" s="224"/>
      <c r="AC139" s="224"/>
      <c r="AD139" s="224"/>
      <c r="AE139" s="224"/>
    </row>
    <row r="140" spans="15:31">
      <c r="O140" s="224"/>
      <c r="P140" s="224"/>
      <c r="Q140" s="224"/>
      <c r="R140" s="224"/>
      <c r="S140" s="224"/>
      <c r="T140" s="224"/>
      <c r="U140" s="224"/>
      <c r="V140" s="224"/>
      <c r="W140" s="224"/>
      <c r="X140" s="224"/>
      <c r="Y140" s="224"/>
      <c r="Z140" s="224"/>
      <c r="AA140" s="224"/>
      <c r="AB140" s="224"/>
      <c r="AC140" s="224"/>
      <c r="AD140" s="224"/>
      <c r="AE140" s="224"/>
    </row>
    <row r="141" spans="15:31">
      <c r="O141" s="224"/>
      <c r="P141" s="224"/>
      <c r="Q141" s="224"/>
      <c r="R141" s="224"/>
      <c r="S141" s="224"/>
      <c r="T141" s="224"/>
      <c r="U141" s="224"/>
      <c r="V141" s="224"/>
      <c r="W141" s="224"/>
      <c r="X141" s="224"/>
      <c r="Y141" s="224"/>
      <c r="Z141" s="224"/>
      <c r="AA141" s="224"/>
      <c r="AB141" s="224"/>
      <c r="AC141" s="224"/>
      <c r="AD141" s="224"/>
      <c r="AE141" s="224"/>
    </row>
    <row r="142" spans="15:31">
      <c r="O142" s="224"/>
      <c r="P142" s="224"/>
      <c r="Q142" s="224"/>
      <c r="R142" s="224"/>
      <c r="S142" s="224"/>
      <c r="T142" s="224"/>
      <c r="U142" s="224"/>
      <c r="V142" s="224"/>
      <c r="W142" s="224"/>
      <c r="X142" s="224"/>
      <c r="Y142" s="224"/>
      <c r="Z142" s="224"/>
      <c r="AA142" s="224"/>
      <c r="AB142" s="224"/>
      <c r="AC142" s="224"/>
      <c r="AD142" s="224"/>
      <c r="AE142" s="224"/>
    </row>
    <row r="143" spans="15:31">
      <c r="O143" s="224"/>
      <c r="P143" s="224"/>
      <c r="Q143" s="224"/>
      <c r="R143" s="224"/>
      <c r="S143" s="224"/>
      <c r="T143" s="224"/>
      <c r="U143" s="224"/>
      <c r="V143" s="224"/>
      <c r="W143" s="224"/>
      <c r="X143" s="224"/>
      <c r="Y143" s="224"/>
      <c r="Z143" s="224"/>
      <c r="AA143" s="224"/>
      <c r="AB143" s="224"/>
      <c r="AC143" s="224"/>
      <c r="AD143" s="224"/>
      <c r="AE143" s="224"/>
    </row>
    <row r="144" spans="15:31">
      <c r="O144" s="224"/>
      <c r="P144" s="224"/>
      <c r="Q144" s="224"/>
      <c r="R144" s="224"/>
      <c r="S144" s="224"/>
      <c r="T144" s="224"/>
      <c r="U144" s="224"/>
      <c r="V144" s="224"/>
      <c r="W144" s="224"/>
      <c r="X144" s="224"/>
      <c r="Y144" s="224"/>
      <c r="Z144" s="224"/>
      <c r="AA144" s="224"/>
      <c r="AB144" s="224"/>
      <c r="AC144" s="224"/>
      <c r="AD144" s="224"/>
      <c r="AE144" s="224"/>
    </row>
    <row r="145" spans="15:31">
      <c r="O145" s="224"/>
      <c r="P145" s="224"/>
      <c r="Q145" s="224"/>
      <c r="R145" s="224"/>
      <c r="S145" s="224"/>
      <c r="T145" s="224"/>
      <c r="U145" s="224"/>
      <c r="V145" s="224"/>
      <c r="W145" s="224"/>
      <c r="X145" s="224"/>
      <c r="Y145" s="224"/>
      <c r="Z145" s="224"/>
      <c r="AA145" s="224"/>
      <c r="AB145" s="224"/>
      <c r="AC145" s="224"/>
      <c r="AD145" s="224"/>
      <c r="AE145" s="224"/>
    </row>
    <row r="146" spans="15:31">
      <c r="O146" s="224"/>
      <c r="P146" s="224"/>
      <c r="Q146" s="224"/>
      <c r="R146" s="224"/>
      <c r="S146" s="224"/>
      <c r="T146" s="224"/>
      <c r="U146" s="224"/>
      <c r="V146" s="224"/>
      <c r="W146" s="224"/>
      <c r="X146" s="224"/>
      <c r="Y146" s="224"/>
      <c r="Z146" s="224"/>
      <c r="AA146" s="224"/>
      <c r="AB146" s="224"/>
      <c r="AC146" s="224"/>
      <c r="AD146" s="224"/>
      <c r="AE146" s="224"/>
    </row>
    <row r="147" spans="15:31">
      <c r="O147" s="224"/>
      <c r="P147" s="224"/>
      <c r="Q147" s="224"/>
      <c r="R147" s="224"/>
      <c r="S147" s="224"/>
      <c r="T147" s="224"/>
      <c r="U147" s="224"/>
      <c r="V147" s="224"/>
      <c r="W147" s="224"/>
      <c r="X147" s="224"/>
      <c r="Y147" s="224"/>
      <c r="Z147" s="224"/>
      <c r="AA147" s="224"/>
      <c r="AB147" s="224"/>
      <c r="AC147" s="224"/>
      <c r="AD147" s="224"/>
      <c r="AE147" s="224"/>
    </row>
    <row r="148" spans="15:31">
      <c r="O148" s="224"/>
      <c r="P148" s="224"/>
      <c r="Q148" s="224"/>
      <c r="R148" s="224"/>
      <c r="S148" s="224"/>
      <c r="T148" s="224"/>
      <c r="U148" s="224"/>
      <c r="V148" s="224"/>
      <c r="W148" s="224"/>
      <c r="X148" s="224"/>
      <c r="Y148" s="224"/>
      <c r="Z148" s="224"/>
      <c r="AA148" s="224"/>
      <c r="AB148" s="224"/>
      <c r="AC148" s="224"/>
      <c r="AD148" s="224"/>
      <c r="AE148" s="224"/>
    </row>
    <row r="149" spans="15:31">
      <c r="O149" s="224"/>
      <c r="P149" s="224"/>
      <c r="Q149" s="224"/>
      <c r="R149" s="224"/>
      <c r="S149" s="224"/>
      <c r="T149" s="224"/>
      <c r="U149" s="224"/>
      <c r="V149" s="224"/>
      <c r="W149" s="224"/>
      <c r="X149" s="224"/>
      <c r="Y149" s="224"/>
      <c r="Z149" s="224"/>
      <c r="AA149" s="224"/>
      <c r="AB149" s="224"/>
      <c r="AC149" s="224"/>
      <c r="AD149" s="224"/>
      <c r="AE149" s="224"/>
    </row>
    <row r="150" spans="15:31">
      <c r="O150" s="224"/>
      <c r="P150" s="224"/>
      <c r="Q150" s="224"/>
      <c r="R150" s="224"/>
      <c r="S150" s="224"/>
      <c r="T150" s="224"/>
      <c r="U150" s="224"/>
      <c r="V150" s="224"/>
      <c r="W150" s="224"/>
      <c r="X150" s="224"/>
      <c r="Y150" s="224"/>
      <c r="Z150" s="224"/>
      <c r="AA150" s="224"/>
      <c r="AB150" s="224"/>
      <c r="AC150" s="224"/>
      <c r="AD150" s="224"/>
      <c r="AE150" s="224"/>
    </row>
    <row r="151" spans="15:31">
      <c r="O151" s="224"/>
      <c r="P151" s="224"/>
      <c r="Q151" s="224"/>
      <c r="R151" s="224"/>
      <c r="S151" s="224"/>
      <c r="T151" s="224"/>
      <c r="U151" s="224"/>
      <c r="V151" s="224"/>
      <c r="W151" s="224"/>
      <c r="X151" s="224"/>
      <c r="Y151" s="224"/>
      <c r="Z151" s="224"/>
      <c r="AA151" s="224"/>
      <c r="AB151" s="224"/>
      <c r="AC151" s="224"/>
      <c r="AD151" s="224"/>
      <c r="AE151" s="224"/>
    </row>
    <row r="152" spans="15:31">
      <c r="O152" s="224"/>
      <c r="P152" s="224"/>
      <c r="Q152" s="224"/>
      <c r="R152" s="224"/>
      <c r="S152" s="224"/>
      <c r="T152" s="224"/>
      <c r="U152" s="224"/>
      <c r="V152" s="224"/>
      <c r="W152" s="224"/>
      <c r="X152" s="224"/>
      <c r="Y152" s="224"/>
      <c r="Z152" s="224"/>
      <c r="AA152" s="224"/>
      <c r="AB152" s="224"/>
      <c r="AC152" s="224"/>
      <c r="AD152" s="224"/>
      <c r="AE152" s="224"/>
    </row>
    <row r="153" spans="15:31">
      <c r="O153" s="224"/>
      <c r="P153" s="224"/>
      <c r="Q153" s="224"/>
      <c r="R153" s="224"/>
      <c r="S153" s="224"/>
      <c r="T153" s="224"/>
      <c r="U153" s="224"/>
      <c r="V153" s="224"/>
      <c r="W153" s="224"/>
      <c r="X153" s="224"/>
      <c r="Y153" s="224"/>
      <c r="Z153" s="224"/>
      <c r="AA153" s="224"/>
      <c r="AB153" s="224"/>
      <c r="AC153" s="224"/>
      <c r="AD153" s="224"/>
      <c r="AE153" s="224"/>
    </row>
    <row r="154" spans="15:31">
      <c r="O154" s="224"/>
      <c r="P154" s="224"/>
      <c r="Q154" s="224"/>
      <c r="R154" s="224"/>
      <c r="S154" s="224"/>
      <c r="T154" s="224"/>
      <c r="U154" s="224"/>
      <c r="V154" s="224"/>
      <c r="W154" s="224"/>
      <c r="X154" s="224"/>
      <c r="Y154" s="224"/>
      <c r="Z154" s="224"/>
      <c r="AA154" s="224"/>
      <c r="AB154" s="224"/>
      <c r="AC154" s="224"/>
      <c r="AD154" s="224"/>
      <c r="AE154" s="224"/>
    </row>
    <row r="155" spans="15:31">
      <c r="O155" s="224"/>
      <c r="P155" s="224"/>
      <c r="Q155" s="224"/>
      <c r="R155" s="224"/>
      <c r="S155" s="224"/>
      <c r="T155" s="224"/>
      <c r="U155" s="224"/>
      <c r="V155" s="224"/>
      <c r="W155" s="224"/>
      <c r="X155" s="224"/>
      <c r="Y155" s="224"/>
      <c r="Z155" s="224"/>
      <c r="AA155" s="224"/>
      <c r="AB155" s="224"/>
      <c r="AC155" s="224"/>
      <c r="AD155" s="224"/>
      <c r="AE155" s="224"/>
    </row>
    <row r="156" spans="15:31">
      <c r="O156" s="224"/>
      <c r="P156" s="224"/>
      <c r="Q156" s="224"/>
      <c r="R156" s="224"/>
      <c r="S156" s="224"/>
      <c r="T156" s="224"/>
      <c r="U156" s="224"/>
      <c r="V156" s="224"/>
      <c r="W156" s="224"/>
      <c r="X156" s="224"/>
      <c r="Y156" s="224"/>
      <c r="Z156" s="224"/>
      <c r="AA156" s="224"/>
      <c r="AB156" s="224"/>
      <c r="AC156" s="224"/>
      <c r="AD156" s="224"/>
      <c r="AE156" s="224"/>
    </row>
    <row r="157" spans="15:31">
      <c r="O157" s="224"/>
      <c r="P157" s="224"/>
      <c r="Q157" s="224"/>
      <c r="R157" s="224"/>
      <c r="S157" s="224"/>
      <c r="T157" s="224"/>
      <c r="U157" s="224"/>
      <c r="V157" s="224"/>
      <c r="W157" s="224"/>
      <c r="X157" s="224"/>
      <c r="Y157" s="224"/>
      <c r="Z157" s="224"/>
      <c r="AA157" s="224"/>
      <c r="AB157" s="224"/>
      <c r="AC157" s="224"/>
      <c r="AD157" s="224"/>
      <c r="AE157" s="224"/>
    </row>
    <row r="158" spans="15:31">
      <c r="O158" s="224"/>
      <c r="P158" s="224"/>
      <c r="Q158" s="224"/>
      <c r="R158" s="224"/>
      <c r="S158" s="224"/>
      <c r="T158" s="224"/>
      <c r="U158" s="224"/>
      <c r="V158" s="224"/>
      <c r="W158" s="224"/>
      <c r="X158" s="224"/>
      <c r="Y158" s="224"/>
      <c r="Z158" s="224"/>
      <c r="AA158" s="224"/>
      <c r="AB158" s="224"/>
      <c r="AC158" s="224"/>
      <c r="AD158" s="224"/>
      <c r="AE158" s="224"/>
    </row>
    <row r="159" spans="15:31">
      <c r="O159" s="224"/>
      <c r="P159" s="224"/>
      <c r="Q159" s="224"/>
      <c r="R159" s="224"/>
      <c r="S159" s="224"/>
      <c r="T159" s="224"/>
      <c r="U159" s="224"/>
      <c r="V159" s="224"/>
      <c r="W159" s="224"/>
      <c r="X159" s="224"/>
      <c r="Y159" s="224"/>
      <c r="Z159" s="224"/>
      <c r="AA159" s="224"/>
      <c r="AB159" s="224"/>
      <c r="AC159" s="224"/>
      <c r="AD159" s="224"/>
      <c r="AE159" s="224"/>
    </row>
    <row r="160" spans="15:31">
      <c r="O160" s="224"/>
      <c r="P160" s="224"/>
      <c r="Q160" s="224"/>
      <c r="R160" s="224"/>
      <c r="S160" s="224"/>
      <c r="T160" s="224"/>
      <c r="U160" s="224"/>
      <c r="V160" s="224"/>
      <c r="W160" s="224"/>
      <c r="X160" s="224"/>
      <c r="Y160" s="224"/>
      <c r="Z160" s="224"/>
      <c r="AA160" s="224"/>
      <c r="AB160" s="224"/>
      <c r="AC160" s="224"/>
      <c r="AD160" s="224"/>
      <c r="AE160" s="224"/>
    </row>
    <row r="161" spans="15:31">
      <c r="O161" s="224"/>
      <c r="P161" s="224"/>
      <c r="Q161" s="224"/>
      <c r="R161" s="224"/>
      <c r="S161" s="224"/>
      <c r="T161" s="224"/>
      <c r="U161" s="224"/>
      <c r="V161" s="224"/>
      <c r="W161" s="224"/>
      <c r="X161" s="224"/>
      <c r="Y161" s="224"/>
      <c r="Z161" s="224"/>
      <c r="AA161" s="224"/>
      <c r="AB161" s="224"/>
      <c r="AC161" s="224"/>
      <c r="AD161" s="224"/>
      <c r="AE161" s="224"/>
    </row>
    <row r="162" spans="15:31">
      <c r="O162" s="224"/>
      <c r="P162" s="224"/>
      <c r="Q162" s="224"/>
      <c r="R162" s="224"/>
      <c r="S162" s="224"/>
      <c r="T162" s="224"/>
      <c r="U162" s="224"/>
      <c r="V162" s="224"/>
      <c r="W162" s="224"/>
      <c r="X162" s="224"/>
      <c r="Y162" s="224"/>
      <c r="Z162" s="224"/>
      <c r="AA162" s="224"/>
      <c r="AB162" s="224"/>
      <c r="AC162" s="224"/>
      <c r="AD162" s="224"/>
      <c r="AE162" s="224"/>
    </row>
    <row r="163" spans="15:31">
      <c r="O163" s="224"/>
      <c r="P163" s="224"/>
      <c r="Q163" s="224"/>
      <c r="R163" s="224"/>
      <c r="S163" s="224"/>
      <c r="T163" s="224"/>
      <c r="U163" s="224"/>
      <c r="V163" s="224"/>
      <c r="W163" s="224"/>
      <c r="X163" s="224"/>
      <c r="Y163" s="224"/>
      <c r="Z163" s="224"/>
      <c r="AA163" s="224"/>
      <c r="AB163" s="224"/>
      <c r="AC163" s="224"/>
      <c r="AD163" s="224"/>
      <c r="AE163" s="224"/>
    </row>
    <row r="164" spans="15:31">
      <c r="O164" s="224"/>
      <c r="P164" s="224"/>
      <c r="Q164" s="224"/>
      <c r="R164" s="224"/>
      <c r="S164" s="224"/>
      <c r="T164" s="224"/>
      <c r="U164" s="224"/>
      <c r="V164" s="224"/>
      <c r="W164" s="224"/>
      <c r="X164" s="224"/>
      <c r="Y164" s="224"/>
      <c r="Z164" s="224"/>
      <c r="AA164" s="224"/>
      <c r="AB164" s="224"/>
      <c r="AC164" s="224"/>
      <c r="AD164" s="224"/>
      <c r="AE164" s="224"/>
    </row>
    <row r="165" spans="15:31">
      <c r="O165" s="224"/>
      <c r="P165" s="224"/>
      <c r="Q165" s="224"/>
      <c r="R165" s="224"/>
      <c r="S165" s="224"/>
      <c r="T165" s="224"/>
      <c r="U165" s="224"/>
      <c r="V165" s="224"/>
      <c r="W165" s="224"/>
      <c r="X165" s="224"/>
      <c r="Y165" s="224"/>
      <c r="Z165" s="224"/>
      <c r="AA165" s="224"/>
      <c r="AB165" s="224"/>
      <c r="AC165" s="224"/>
      <c r="AD165" s="224"/>
      <c r="AE165" s="224"/>
    </row>
    <row r="166" spans="15:31">
      <c r="O166" s="224"/>
      <c r="P166" s="224"/>
      <c r="Q166" s="224"/>
      <c r="R166" s="224"/>
      <c r="S166" s="224"/>
      <c r="T166" s="224"/>
      <c r="U166" s="224"/>
      <c r="V166" s="224"/>
      <c r="W166" s="224"/>
      <c r="X166" s="224"/>
      <c r="Y166" s="224"/>
      <c r="Z166" s="224"/>
      <c r="AA166" s="224"/>
      <c r="AB166" s="224"/>
      <c r="AC166" s="224"/>
      <c r="AD166" s="224"/>
      <c r="AE166" s="224"/>
    </row>
    <row r="167" spans="15:31">
      <c r="O167" s="224"/>
      <c r="P167" s="224"/>
      <c r="Q167" s="224"/>
      <c r="R167" s="224"/>
      <c r="S167" s="224"/>
      <c r="T167" s="224"/>
      <c r="U167" s="224"/>
      <c r="V167" s="224"/>
      <c r="W167" s="224"/>
      <c r="X167" s="224"/>
      <c r="Y167" s="224"/>
      <c r="Z167" s="224"/>
      <c r="AA167" s="224"/>
      <c r="AB167" s="224"/>
      <c r="AC167" s="224"/>
      <c r="AD167" s="224"/>
      <c r="AE167" s="224"/>
    </row>
    <row r="168" spans="15:31">
      <c r="O168" s="224"/>
      <c r="P168" s="224"/>
      <c r="Q168" s="224"/>
      <c r="R168" s="224"/>
      <c r="S168" s="224"/>
      <c r="T168" s="224"/>
      <c r="U168" s="224"/>
      <c r="V168" s="224"/>
      <c r="W168" s="224"/>
      <c r="X168" s="224"/>
      <c r="Y168" s="224"/>
      <c r="Z168" s="224"/>
      <c r="AA168" s="224"/>
      <c r="AB168" s="224"/>
      <c r="AC168" s="224"/>
      <c r="AD168" s="224"/>
      <c r="AE168" s="224"/>
    </row>
    <row r="169" spans="15:31">
      <c r="O169" s="224"/>
      <c r="P169" s="224"/>
      <c r="Q169" s="224"/>
      <c r="R169" s="224"/>
      <c r="S169" s="224"/>
      <c r="T169" s="224"/>
      <c r="U169" s="224"/>
      <c r="V169" s="224"/>
      <c r="W169" s="224"/>
      <c r="X169" s="224"/>
      <c r="Y169" s="224"/>
      <c r="Z169" s="224"/>
      <c r="AA169" s="224"/>
      <c r="AB169" s="224"/>
      <c r="AC169" s="224"/>
      <c r="AD169" s="224"/>
      <c r="AE169" s="224"/>
    </row>
    <row r="170" spans="15:31">
      <c r="O170" s="224"/>
      <c r="P170" s="224"/>
      <c r="Q170" s="224"/>
      <c r="R170" s="224"/>
      <c r="S170" s="224"/>
      <c r="T170" s="224"/>
      <c r="U170" s="224"/>
      <c r="V170" s="224"/>
      <c r="W170" s="224"/>
      <c r="X170" s="224"/>
      <c r="Y170" s="224"/>
      <c r="Z170" s="224"/>
      <c r="AA170" s="224"/>
      <c r="AB170" s="224"/>
      <c r="AC170" s="224"/>
      <c r="AD170" s="224"/>
      <c r="AE170" s="224"/>
    </row>
    <row r="171" spans="15:31">
      <c r="O171" s="224"/>
      <c r="P171" s="224"/>
      <c r="Q171" s="224"/>
      <c r="R171" s="224"/>
      <c r="S171" s="224"/>
      <c r="T171" s="224"/>
      <c r="U171" s="224"/>
      <c r="V171" s="224"/>
      <c r="W171" s="224"/>
      <c r="X171" s="224"/>
      <c r="Y171" s="224"/>
      <c r="Z171" s="224"/>
      <c r="AA171" s="224"/>
      <c r="AB171" s="224"/>
      <c r="AC171" s="224"/>
      <c r="AD171" s="224"/>
      <c r="AE171" s="224"/>
    </row>
    <row r="172" spans="15:31">
      <c r="O172" s="224"/>
      <c r="P172" s="224"/>
      <c r="Q172" s="224"/>
      <c r="R172" s="224"/>
      <c r="S172" s="224"/>
      <c r="T172" s="224"/>
      <c r="U172" s="224"/>
      <c r="V172" s="224"/>
      <c r="W172" s="224"/>
      <c r="X172" s="224"/>
      <c r="Y172" s="224"/>
      <c r="Z172" s="224"/>
      <c r="AA172" s="224"/>
      <c r="AB172" s="224"/>
      <c r="AC172" s="224"/>
      <c r="AD172" s="224"/>
      <c r="AE172" s="224"/>
    </row>
    <row r="173" spans="15:31">
      <c r="O173" s="224"/>
      <c r="P173" s="224"/>
      <c r="Q173" s="224"/>
      <c r="R173" s="224"/>
      <c r="S173" s="224"/>
      <c r="T173" s="224"/>
      <c r="U173" s="224"/>
      <c r="V173" s="224"/>
      <c r="W173" s="224"/>
      <c r="X173" s="224"/>
      <c r="Y173" s="224"/>
      <c r="Z173" s="224"/>
      <c r="AA173" s="224"/>
      <c r="AB173" s="224"/>
      <c r="AC173" s="224"/>
      <c r="AD173" s="224"/>
      <c r="AE173" s="224"/>
    </row>
    <row r="174" spans="15:31">
      <c r="O174" s="224"/>
      <c r="P174" s="224"/>
      <c r="Q174" s="224"/>
      <c r="R174" s="224"/>
      <c r="S174" s="224"/>
      <c r="T174" s="224"/>
      <c r="U174" s="224"/>
      <c r="V174" s="224"/>
      <c r="W174" s="224"/>
      <c r="X174" s="224"/>
      <c r="Y174" s="224"/>
      <c r="Z174" s="224"/>
      <c r="AA174" s="224"/>
      <c r="AB174" s="224"/>
      <c r="AC174" s="224"/>
      <c r="AD174" s="224"/>
      <c r="AE174" s="224"/>
    </row>
    <row r="175" spans="15:31">
      <c r="O175" s="224"/>
      <c r="P175" s="224"/>
      <c r="Q175" s="224"/>
      <c r="R175" s="224"/>
      <c r="S175" s="224"/>
      <c r="T175" s="224"/>
      <c r="U175" s="224"/>
      <c r="V175" s="224"/>
      <c r="W175" s="224"/>
      <c r="X175" s="224"/>
      <c r="Y175" s="224"/>
      <c r="Z175" s="224"/>
      <c r="AA175" s="224"/>
      <c r="AB175" s="224"/>
      <c r="AC175" s="224"/>
      <c r="AD175" s="224"/>
      <c r="AE175" s="224"/>
    </row>
    <row r="176" spans="15:31">
      <c r="O176" s="224"/>
      <c r="P176" s="224"/>
      <c r="Q176" s="224"/>
      <c r="R176" s="224"/>
      <c r="S176" s="224"/>
      <c r="T176" s="224"/>
      <c r="U176" s="224"/>
      <c r="V176" s="224"/>
      <c r="W176" s="224"/>
      <c r="X176" s="224"/>
      <c r="Y176" s="224"/>
      <c r="Z176" s="224"/>
      <c r="AA176" s="224"/>
      <c r="AB176" s="224"/>
      <c r="AC176" s="224"/>
      <c r="AD176" s="224"/>
      <c r="AE176" s="224"/>
    </row>
    <row r="177" spans="15:31">
      <c r="O177" s="224"/>
      <c r="P177" s="224"/>
      <c r="Q177" s="224"/>
      <c r="R177" s="224"/>
      <c r="S177" s="224"/>
      <c r="T177" s="224"/>
      <c r="U177" s="224"/>
      <c r="V177" s="224"/>
      <c r="W177" s="224"/>
      <c r="X177" s="224"/>
      <c r="Y177" s="224"/>
      <c r="Z177" s="224"/>
      <c r="AA177" s="224"/>
      <c r="AB177" s="224"/>
      <c r="AC177" s="224"/>
      <c r="AD177" s="224"/>
      <c r="AE177" s="224"/>
    </row>
    <row r="178" spans="15:31">
      <c r="O178" s="224"/>
      <c r="P178" s="224"/>
      <c r="Q178" s="224"/>
      <c r="R178" s="224"/>
      <c r="S178" s="224"/>
      <c r="T178" s="224"/>
      <c r="U178" s="224"/>
      <c r="V178" s="224"/>
      <c r="W178" s="224"/>
      <c r="X178" s="224"/>
      <c r="Y178" s="224"/>
      <c r="Z178" s="224"/>
      <c r="AA178" s="224"/>
      <c r="AB178" s="224"/>
      <c r="AC178" s="224"/>
      <c r="AD178" s="224"/>
      <c r="AE178" s="224"/>
    </row>
    <row r="179" spans="15:31">
      <c r="O179" s="224"/>
      <c r="P179" s="224"/>
      <c r="Q179" s="224"/>
      <c r="R179" s="224"/>
      <c r="S179" s="224"/>
      <c r="T179" s="224"/>
      <c r="U179" s="224"/>
      <c r="V179" s="224"/>
      <c r="W179" s="224"/>
      <c r="X179" s="224"/>
      <c r="Y179" s="224"/>
      <c r="Z179" s="224"/>
      <c r="AA179" s="224"/>
      <c r="AB179" s="224"/>
      <c r="AC179" s="224"/>
      <c r="AD179" s="224"/>
      <c r="AE179" s="224"/>
    </row>
    <row r="180" spans="15:31">
      <c r="O180" s="224"/>
      <c r="P180" s="224"/>
      <c r="Q180" s="224"/>
      <c r="R180" s="224"/>
      <c r="S180" s="224"/>
      <c r="T180" s="224"/>
      <c r="U180" s="224"/>
      <c r="V180" s="224"/>
      <c r="W180" s="224"/>
      <c r="X180" s="224"/>
      <c r="Y180" s="224"/>
      <c r="Z180" s="224"/>
      <c r="AA180" s="224"/>
      <c r="AB180" s="224"/>
      <c r="AC180" s="224"/>
      <c r="AD180" s="224"/>
      <c r="AE180" s="224"/>
    </row>
    <row r="181" spans="15:31">
      <c r="O181" s="224"/>
      <c r="P181" s="224"/>
      <c r="Q181" s="224"/>
      <c r="R181" s="224"/>
      <c r="S181" s="224"/>
      <c r="T181" s="224"/>
      <c r="U181" s="224"/>
      <c r="V181" s="224"/>
      <c r="W181" s="224"/>
      <c r="X181" s="224"/>
      <c r="Y181" s="224"/>
      <c r="Z181" s="224"/>
      <c r="AA181" s="224"/>
      <c r="AB181" s="224"/>
      <c r="AC181" s="224"/>
      <c r="AD181" s="224"/>
      <c r="AE181" s="224"/>
    </row>
    <row r="182" spans="15:31">
      <c r="O182" s="224"/>
      <c r="P182" s="224"/>
      <c r="Q182" s="224"/>
      <c r="R182" s="224"/>
      <c r="S182" s="224"/>
      <c r="T182" s="224"/>
      <c r="U182" s="224"/>
      <c r="V182" s="224"/>
      <c r="W182" s="224"/>
      <c r="X182" s="224"/>
      <c r="Y182" s="224"/>
      <c r="Z182" s="224"/>
      <c r="AA182" s="224"/>
      <c r="AB182" s="224"/>
      <c r="AC182" s="224"/>
      <c r="AD182" s="224"/>
      <c r="AE182" s="224"/>
    </row>
    <row r="183" spans="15:31">
      <c r="O183" s="224"/>
      <c r="P183" s="224"/>
      <c r="Q183" s="224"/>
      <c r="R183" s="224"/>
      <c r="S183" s="224"/>
      <c r="T183" s="224"/>
      <c r="U183" s="224"/>
      <c r="V183" s="224"/>
      <c r="W183" s="224"/>
      <c r="X183" s="224"/>
      <c r="Y183" s="224"/>
      <c r="Z183" s="224"/>
      <c r="AA183" s="224"/>
      <c r="AB183" s="224"/>
      <c r="AC183" s="224"/>
      <c r="AD183" s="224"/>
      <c r="AE183" s="224"/>
    </row>
    <row r="184" spans="15:31">
      <c r="O184" s="224"/>
      <c r="P184" s="224"/>
      <c r="Q184" s="224"/>
      <c r="R184" s="224"/>
      <c r="S184" s="224"/>
      <c r="T184" s="224"/>
      <c r="U184" s="224"/>
      <c r="V184" s="224"/>
      <c r="W184" s="224"/>
      <c r="X184" s="224"/>
      <c r="Y184" s="224"/>
      <c r="Z184" s="224"/>
      <c r="AA184" s="224"/>
      <c r="AB184" s="224"/>
      <c r="AC184" s="224"/>
      <c r="AD184" s="224"/>
      <c r="AE184" s="224"/>
    </row>
    <row r="185" spans="15:31">
      <c r="O185" s="224"/>
      <c r="P185" s="224"/>
      <c r="Q185" s="224"/>
      <c r="R185" s="224"/>
      <c r="S185" s="224"/>
      <c r="T185" s="224"/>
      <c r="U185" s="224"/>
      <c r="V185" s="224"/>
      <c r="W185" s="224"/>
      <c r="X185" s="224"/>
      <c r="Y185" s="224"/>
      <c r="Z185" s="224"/>
      <c r="AA185" s="224"/>
      <c r="AB185" s="224"/>
      <c r="AC185" s="224"/>
      <c r="AD185" s="224"/>
      <c r="AE185" s="224"/>
    </row>
    <row r="186" spans="15:31">
      <c r="O186" s="224"/>
      <c r="P186" s="224"/>
      <c r="Q186" s="224"/>
      <c r="R186" s="224"/>
      <c r="S186" s="224"/>
      <c r="T186" s="224"/>
      <c r="U186" s="224"/>
      <c r="V186" s="224"/>
      <c r="W186" s="224"/>
      <c r="X186" s="224"/>
      <c r="Y186" s="224"/>
      <c r="Z186" s="224"/>
      <c r="AA186" s="224"/>
      <c r="AB186" s="224"/>
      <c r="AC186" s="224"/>
      <c r="AD186" s="224"/>
      <c r="AE186" s="224"/>
    </row>
    <row r="187" spans="15:31">
      <c r="O187" s="224"/>
      <c r="P187" s="224"/>
      <c r="Q187" s="224"/>
      <c r="R187" s="224"/>
      <c r="S187" s="224"/>
      <c r="T187" s="224"/>
      <c r="U187" s="224"/>
      <c r="V187" s="224"/>
      <c r="W187" s="224"/>
      <c r="X187" s="224"/>
      <c r="Y187" s="224"/>
      <c r="Z187" s="224"/>
      <c r="AA187" s="224"/>
      <c r="AB187" s="224"/>
      <c r="AC187" s="224"/>
      <c r="AD187" s="224"/>
      <c r="AE187" s="224"/>
    </row>
    <row r="188" spans="15:31">
      <c r="O188" s="224"/>
      <c r="P188" s="224"/>
      <c r="Q188" s="224"/>
      <c r="R188" s="224"/>
      <c r="S188" s="224"/>
      <c r="T188" s="224"/>
      <c r="U188" s="224"/>
      <c r="V188" s="224"/>
      <c r="W188" s="224"/>
      <c r="X188" s="224"/>
      <c r="Y188" s="224"/>
      <c r="Z188" s="224"/>
      <c r="AA188" s="224"/>
      <c r="AB188" s="224"/>
      <c r="AC188" s="224"/>
      <c r="AD188" s="224"/>
      <c r="AE188" s="224"/>
    </row>
    <row r="189" spans="15:31">
      <c r="O189" s="224"/>
      <c r="P189" s="224"/>
      <c r="Q189" s="224"/>
      <c r="R189" s="224"/>
      <c r="S189" s="224"/>
      <c r="T189" s="224"/>
      <c r="U189" s="224"/>
      <c r="V189" s="224"/>
      <c r="W189" s="224"/>
      <c r="X189" s="224"/>
      <c r="Y189" s="224"/>
      <c r="Z189" s="224"/>
      <c r="AA189" s="224"/>
      <c r="AB189" s="224"/>
      <c r="AC189" s="224"/>
      <c r="AD189" s="224"/>
      <c r="AE189" s="224"/>
    </row>
    <row r="190" spans="15:31">
      <c r="O190" s="224"/>
      <c r="P190" s="224"/>
      <c r="Q190" s="224"/>
      <c r="R190" s="224"/>
      <c r="S190" s="224"/>
      <c r="T190" s="224"/>
      <c r="U190" s="224"/>
      <c r="V190" s="224"/>
      <c r="W190" s="224"/>
      <c r="X190" s="224"/>
      <c r="Y190" s="224"/>
      <c r="Z190" s="224"/>
      <c r="AA190" s="224"/>
      <c r="AB190" s="224"/>
      <c r="AC190" s="224"/>
      <c r="AD190" s="224"/>
      <c r="AE190" s="224"/>
    </row>
    <row r="191" spans="15:31">
      <c r="O191" s="224"/>
      <c r="P191" s="224"/>
      <c r="Q191" s="224"/>
      <c r="R191" s="224"/>
      <c r="S191" s="224"/>
      <c r="T191" s="224"/>
      <c r="U191" s="224"/>
      <c r="V191" s="224"/>
      <c r="W191" s="224"/>
      <c r="X191" s="224"/>
      <c r="Y191" s="224"/>
      <c r="Z191" s="224"/>
      <c r="AA191" s="224"/>
      <c r="AB191" s="224"/>
      <c r="AC191" s="224"/>
      <c r="AD191" s="224"/>
      <c r="AE191" s="224"/>
    </row>
    <row r="192" spans="15:31">
      <c r="O192" s="224"/>
      <c r="P192" s="224"/>
      <c r="Q192" s="224"/>
      <c r="R192" s="224"/>
      <c r="S192" s="224"/>
      <c r="T192" s="224"/>
      <c r="U192" s="224"/>
      <c r="V192" s="224"/>
      <c r="W192" s="224"/>
      <c r="X192" s="224"/>
      <c r="Y192" s="224"/>
      <c r="Z192" s="224"/>
      <c r="AA192" s="224"/>
      <c r="AB192" s="224"/>
      <c r="AC192" s="224"/>
      <c r="AD192" s="224"/>
      <c r="AE192" s="224"/>
    </row>
    <row r="193" spans="15:31">
      <c r="O193" s="224"/>
      <c r="P193" s="224"/>
      <c r="Q193" s="224"/>
      <c r="R193" s="224"/>
      <c r="S193" s="224"/>
      <c r="T193" s="224"/>
      <c r="U193" s="224"/>
      <c r="V193" s="224"/>
      <c r="W193" s="224"/>
      <c r="X193" s="224"/>
      <c r="Y193" s="224"/>
      <c r="Z193" s="224"/>
      <c r="AA193" s="224"/>
      <c r="AB193" s="224"/>
      <c r="AC193" s="224"/>
      <c r="AD193" s="224"/>
      <c r="AE193" s="224"/>
    </row>
    <row r="194" spans="15:31">
      <c r="O194" s="224"/>
      <c r="P194" s="224"/>
      <c r="Q194" s="224"/>
      <c r="R194" s="224"/>
      <c r="S194" s="224"/>
      <c r="T194" s="224"/>
      <c r="U194" s="224"/>
      <c r="V194" s="224"/>
      <c r="W194" s="224"/>
      <c r="X194" s="224"/>
      <c r="Y194" s="224"/>
      <c r="Z194" s="224"/>
      <c r="AA194" s="224"/>
      <c r="AB194" s="224"/>
      <c r="AC194" s="224"/>
      <c r="AD194" s="224"/>
      <c r="AE194" s="224"/>
    </row>
    <row r="195" spans="15:31">
      <c r="O195" s="224"/>
      <c r="P195" s="224"/>
      <c r="Q195" s="224"/>
      <c r="R195" s="224"/>
      <c r="S195" s="224"/>
      <c r="T195" s="224"/>
      <c r="U195" s="224"/>
      <c r="V195" s="224"/>
      <c r="W195" s="224"/>
      <c r="X195" s="224"/>
      <c r="Y195" s="224"/>
      <c r="Z195" s="224"/>
      <c r="AA195" s="224"/>
      <c r="AB195" s="224"/>
      <c r="AC195" s="224"/>
      <c r="AD195" s="224"/>
      <c r="AE195" s="224"/>
    </row>
    <row r="196" spans="15:31">
      <c r="O196" s="224"/>
      <c r="P196" s="224"/>
      <c r="Q196" s="224"/>
      <c r="R196" s="224"/>
      <c r="S196" s="224"/>
      <c r="T196" s="224"/>
      <c r="U196" s="224"/>
      <c r="V196" s="224"/>
      <c r="W196" s="224"/>
      <c r="X196" s="224"/>
      <c r="Y196" s="224"/>
      <c r="Z196" s="224"/>
      <c r="AA196" s="224"/>
      <c r="AB196" s="224"/>
      <c r="AC196" s="224"/>
      <c r="AD196" s="224"/>
      <c r="AE196" s="224"/>
    </row>
    <row r="197" spans="15:31">
      <c r="O197" s="224"/>
      <c r="P197" s="224"/>
      <c r="Q197" s="224"/>
      <c r="R197" s="224"/>
      <c r="S197" s="224"/>
      <c r="T197" s="224"/>
      <c r="U197" s="224"/>
      <c r="V197" s="224"/>
      <c r="W197" s="224"/>
      <c r="X197" s="224"/>
      <c r="Y197" s="224"/>
      <c r="Z197" s="224"/>
      <c r="AA197" s="224"/>
      <c r="AB197" s="224"/>
      <c r="AC197" s="224"/>
      <c r="AD197" s="224"/>
      <c r="AE197" s="224"/>
    </row>
    <row r="198" spans="15:31">
      <c r="O198" s="224"/>
      <c r="P198" s="224"/>
      <c r="Q198" s="224"/>
      <c r="R198" s="224"/>
      <c r="S198" s="224"/>
      <c r="T198" s="224"/>
      <c r="U198" s="224"/>
      <c r="V198" s="224"/>
      <c r="W198" s="224"/>
      <c r="X198" s="224"/>
      <c r="Y198" s="224"/>
      <c r="Z198" s="224"/>
      <c r="AA198" s="224"/>
      <c r="AB198" s="224"/>
      <c r="AC198" s="224"/>
      <c r="AD198" s="224"/>
      <c r="AE198" s="224"/>
    </row>
    <row r="199" spans="15:31">
      <c r="O199" s="224"/>
      <c r="P199" s="224"/>
      <c r="Q199" s="224"/>
      <c r="R199" s="224"/>
      <c r="S199" s="224"/>
      <c r="T199" s="224"/>
      <c r="U199" s="224"/>
      <c r="V199" s="224"/>
      <c r="W199" s="224"/>
      <c r="X199" s="224"/>
      <c r="Y199" s="224"/>
      <c r="Z199" s="224"/>
      <c r="AA199" s="224"/>
      <c r="AB199" s="224"/>
      <c r="AC199" s="224"/>
      <c r="AD199" s="224"/>
      <c r="AE199" s="224"/>
    </row>
    <row r="200" spans="15:31">
      <c r="O200" s="224"/>
      <c r="P200" s="224"/>
      <c r="Q200" s="224"/>
      <c r="R200" s="224"/>
      <c r="S200" s="224"/>
      <c r="T200" s="224"/>
      <c r="U200" s="224"/>
      <c r="V200" s="224"/>
      <c r="W200" s="224"/>
      <c r="X200" s="224"/>
      <c r="Y200" s="224"/>
      <c r="Z200" s="224"/>
      <c r="AA200" s="224"/>
      <c r="AB200" s="224"/>
      <c r="AC200" s="224"/>
      <c r="AD200" s="224"/>
      <c r="AE200" s="224"/>
    </row>
    <row r="201" spans="15:31">
      <c r="O201" s="224"/>
      <c r="P201" s="224"/>
      <c r="Q201" s="224"/>
      <c r="R201" s="224"/>
      <c r="S201" s="224"/>
      <c r="T201" s="224"/>
      <c r="U201" s="224"/>
      <c r="V201" s="224"/>
      <c r="W201" s="224"/>
      <c r="X201" s="224"/>
      <c r="Y201" s="224"/>
      <c r="Z201" s="224"/>
      <c r="AA201" s="224"/>
      <c r="AB201" s="224"/>
      <c r="AC201" s="224"/>
      <c r="AD201" s="224"/>
      <c r="AE201" s="224"/>
    </row>
    <row r="202" spans="15:31">
      <c r="O202" s="224"/>
      <c r="P202" s="224"/>
      <c r="Q202" s="224"/>
      <c r="R202" s="224"/>
      <c r="S202" s="224"/>
      <c r="T202" s="224"/>
      <c r="U202" s="224"/>
      <c r="V202" s="224"/>
      <c r="W202" s="224"/>
      <c r="X202" s="224"/>
      <c r="Y202" s="224"/>
      <c r="Z202" s="224"/>
      <c r="AA202" s="224"/>
      <c r="AB202" s="224"/>
      <c r="AC202" s="224"/>
      <c r="AD202" s="224"/>
      <c r="AE202" s="224"/>
    </row>
    <row r="203" spans="15:31">
      <c r="O203" s="224"/>
      <c r="P203" s="224"/>
      <c r="Q203" s="224"/>
      <c r="R203" s="224"/>
      <c r="S203" s="224"/>
      <c r="T203" s="224"/>
      <c r="U203" s="224"/>
      <c r="V203" s="224"/>
      <c r="W203" s="224"/>
      <c r="X203" s="224"/>
      <c r="Y203" s="224"/>
      <c r="Z203" s="224"/>
      <c r="AA203" s="224"/>
      <c r="AB203" s="224"/>
      <c r="AC203" s="224"/>
      <c r="AD203" s="224"/>
      <c r="AE203" s="224"/>
    </row>
    <row r="204" spans="15:31">
      <c r="O204" s="224"/>
      <c r="P204" s="224"/>
      <c r="Q204" s="224"/>
      <c r="R204" s="224"/>
      <c r="S204" s="224"/>
      <c r="T204" s="224"/>
      <c r="U204" s="224"/>
      <c r="V204" s="224"/>
      <c r="W204" s="224"/>
      <c r="X204" s="224"/>
      <c r="Y204" s="224"/>
      <c r="Z204" s="224"/>
      <c r="AA204" s="224"/>
      <c r="AB204" s="224"/>
      <c r="AC204" s="224"/>
      <c r="AD204" s="224"/>
      <c r="AE204" s="224"/>
    </row>
    <row r="205" spans="15:31">
      <c r="O205" s="224"/>
      <c r="P205" s="224"/>
      <c r="Q205" s="224"/>
      <c r="R205" s="224"/>
      <c r="S205" s="224"/>
      <c r="T205" s="224"/>
      <c r="U205" s="224"/>
      <c r="V205" s="224"/>
      <c r="W205" s="224"/>
      <c r="X205" s="224"/>
      <c r="Y205" s="224"/>
      <c r="Z205" s="224"/>
      <c r="AA205" s="224"/>
      <c r="AB205" s="224"/>
      <c r="AC205" s="224"/>
      <c r="AD205" s="224"/>
      <c r="AE205" s="224"/>
    </row>
    <row r="206" spans="15:31">
      <c r="O206" s="224"/>
      <c r="P206" s="224"/>
      <c r="Q206" s="224"/>
      <c r="R206" s="224"/>
      <c r="S206" s="224"/>
      <c r="T206" s="224"/>
      <c r="U206" s="224"/>
      <c r="V206" s="224"/>
      <c r="W206" s="224"/>
      <c r="X206" s="224"/>
      <c r="Y206" s="224"/>
      <c r="Z206" s="224"/>
      <c r="AA206" s="224"/>
      <c r="AB206" s="224"/>
      <c r="AC206" s="224"/>
      <c r="AD206" s="224"/>
      <c r="AE206" s="224"/>
    </row>
    <row r="207" spans="15:31">
      <c r="O207" s="224"/>
      <c r="P207" s="224"/>
      <c r="Q207" s="224"/>
      <c r="R207" s="224"/>
      <c r="S207" s="224"/>
      <c r="T207" s="224"/>
      <c r="U207" s="224"/>
      <c r="V207" s="224"/>
      <c r="W207" s="224"/>
      <c r="X207" s="224"/>
      <c r="Y207" s="224"/>
      <c r="Z207" s="224"/>
      <c r="AA207" s="224"/>
      <c r="AB207" s="224"/>
      <c r="AC207" s="224"/>
      <c r="AD207" s="224"/>
      <c r="AE207" s="224"/>
    </row>
    <row r="208" spans="15:31">
      <c r="O208" s="224"/>
      <c r="P208" s="224"/>
      <c r="Q208" s="224"/>
      <c r="R208" s="224"/>
      <c r="S208" s="224"/>
      <c r="T208" s="224"/>
      <c r="U208" s="224"/>
      <c r="V208" s="224"/>
      <c r="W208" s="224"/>
      <c r="X208" s="224"/>
      <c r="Y208" s="224"/>
      <c r="Z208" s="224"/>
      <c r="AA208" s="224"/>
      <c r="AB208" s="224"/>
      <c r="AC208" s="224"/>
      <c r="AD208" s="224"/>
      <c r="AE208" s="224"/>
    </row>
    <row r="209" spans="15:31">
      <c r="O209" s="224"/>
      <c r="P209" s="224"/>
      <c r="Q209" s="224"/>
      <c r="R209" s="224"/>
      <c r="S209" s="224"/>
      <c r="T209" s="224"/>
      <c r="U209" s="224"/>
      <c r="V209" s="224"/>
      <c r="W209" s="224"/>
      <c r="X209" s="224"/>
      <c r="Y209" s="224"/>
      <c r="Z209" s="224"/>
      <c r="AA209" s="224"/>
      <c r="AB209" s="224"/>
      <c r="AC209" s="224"/>
      <c r="AD209" s="224"/>
      <c r="AE209" s="224"/>
    </row>
    <row r="210" spans="15:31">
      <c r="O210" s="224"/>
      <c r="P210" s="224"/>
      <c r="Q210" s="224"/>
      <c r="R210" s="224"/>
      <c r="S210" s="224"/>
      <c r="T210" s="224"/>
      <c r="U210" s="224"/>
      <c r="V210" s="224"/>
      <c r="W210" s="224"/>
      <c r="X210" s="224"/>
      <c r="Y210" s="224"/>
      <c r="Z210" s="224"/>
      <c r="AA210" s="224"/>
      <c r="AB210" s="224"/>
      <c r="AC210" s="224"/>
      <c r="AD210" s="224"/>
      <c r="AE210" s="224"/>
    </row>
    <row r="211" spans="15:31">
      <c r="O211" s="224"/>
      <c r="P211" s="224"/>
      <c r="Q211" s="224"/>
      <c r="R211" s="224"/>
      <c r="S211" s="224"/>
      <c r="T211" s="224"/>
      <c r="U211" s="224"/>
      <c r="V211" s="224"/>
      <c r="W211" s="224"/>
      <c r="X211" s="224"/>
      <c r="Y211" s="224"/>
      <c r="Z211" s="224"/>
      <c r="AA211" s="224"/>
      <c r="AB211" s="224"/>
      <c r="AC211" s="224"/>
      <c r="AD211" s="224"/>
      <c r="AE211" s="224"/>
    </row>
    <row r="212" spans="15:31">
      <c r="O212" s="224"/>
      <c r="P212" s="224"/>
      <c r="Q212" s="224"/>
      <c r="R212" s="224"/>
      <c r="S212" s="224"/>
      <c r="T212" s="224"/>
      <c r="U212" s="224"/>
      <c r="V212" s="224"/>
      <c r="W212" s="224"/>
      <c r="X212" s="224"/>
      <c r="Y212" s="224"/>
      <c r="Z212" s="224"/>
      <c r="AA212" s="224"/>
      <c r="AB212" s="224"/>
      <c r="AC212" s="224"/>
      <c r="AD212" s="224"/>
      <c r="AE212" s="224"/>
    </row>
    <row r="213" spans="15:31">
      <c r="O213" s="224"/>
      <c r="P213" s="224"/>
      <c r="Q213" s="224"/>
      <c r="R213" s="224"/>
      <c r="S213" s="224"/>
      <c r="T213" s="224"/>
      <c r="U213" s="224"/>
      <c r="V213" s="224"/>
      <c r="W213" s="224"/>
      <c r="X213" s="224"/>
      <c r="Y213" s="224"/>
      <c r="Z213" s="224"/>
      <c r="AA213" s="224"/>
      <c r="AB213" s="224"/>
      <c r="AC213" s="224"/>
      <c r="AD213" s="224"/>
      <c r="AE213" s="224"/>
    </row>
    <row r="214" spans="15:31">
      <c r="O214" s="224"/>
      <c r="P214" s="224"/>
      <c r="Q214" s="224"/>
      <c r="R214" s="224"/>
      <c r="S214" s="224"/>
      <c r="T214" s="224"/>
      <c r="U214" s="224"/>
      <c r="V214" s="224"/>
      <c r="W214" s="224"/>
      <c r="X214" s="224"/>
      <c r="Y214" s="224"/>
      <c r="Z214" s="224"/>
      <c r="AA214" s="224"/>
      <c r="AB214" s="224"/>
      <c r="AC214" s="224"/>
      <c r="AD214" s="224"/>
      <c r="AE214" s="224"/>
    </row>
    <row r="215" spans="15:31">
      <c r="O215" s="224"/>
      <c r="P215" s="224"/>
      <c r="Q215" s="224"/>
      <c r="R215" s="224"/>
      <c r="S215" s="224"/>
      <c r="T215" s="224"/>
      <c r="U215" s="224"/>
      <c r="V215" s="224"/>
      <c r="W215" s="224"/>
      <c r="X215" s="224"/>
      <c r="Y215" s="224"/>
      <c r="Z215" s="224"/>
      <c r="AA215" s="224"/>
      <c r="AB215" s="224"/>
      <c r="AC215" s="224"/>
      <c r="AD215" s="224"/>
      <c r="AE215" s="224"/>
    </row>
    <row r="216" spans="15:31">
      <c r="O216" s="224"/>
      <c r="P216" s="224"/>
      <c r="Q216" s="224"/>
      <c r="R216" s="224"/>
      <c r="S216" s="224"/>
      <c r="T216" s="224"/>
      <c r="U216" s="224"/>
      <c r="V216" s="224"/>
      <c r="W216" s="224"/>
      <c r="X216" s="224"/>
      <c r="Y216" s="224"/>
      <c r="Z216" s="224"/>
      <c r="AA216" s="224"/>
      <c r="AB216" s="224"/>
      <c r="AC216" s="224"/>
      <c r="AD216" s="224"/>
      <c r="AE216" s="224"/>
    </row>
    <row r="217" spans="15:31">
      <c r="O217" s="224"/>
      <c r="P217" s="224"/>
      <c r="Q217" s="224"/>
      <c r="R217" s="224"/>
      <c r="S217" s="224"/>
      <c r="T217" s="224"/>
      <c r="U217" s="224"/>
      <c r="V217" s="224"/>
      <c r="W217" s="224"/>
      <c r="X217" s="224"/>
      <c r="Y217" s="224"/>
      <c r="Z217" s="224"/>
      <c r="AA217" s="224"/>
      <c r="AB217" s="224"/>
      <c r="AC217" s="224"/>
      <c r="AD217" s="224"/>
      <c r="AE217" s="224"/>
    </row>
    <row r="218" spans="15:31">
      <c r="O218" s="224"/>
      <c r="P218" s="224"/>
      <c r="Q218" s="224"/>
      <c r="R218" s="224"/>
      <c r="S218" s="224"/>
      <c r="T218" s="224"/>
      <c r="U218" s="224"/>
      <c r="V218" s="224"/>
      <c r="W218" s="224"/>
      <c r="X218" s="224"/>
      <c r="Y218" s="224"/>
      <c r="Z218" s="224"/>
      <c r="AA218" s="224"/>
      <c r="AB218" s="224"/>
      <c r="AC218" s="224"/>
      <c r="AD218" s="224"/>
      <c r="AE218" s="224"/>
    </row>
    <row r="219" spans="15:31">
      <c r="O219" s="224"/>
      <c r="P219" s="224"/>
      <c r="Q219" s="224"/>
      <c r="R219" s="224"/>
      <c r="S219" s="224"/>
      <c r="T219" s="224"/>
      <c r="U219" s="224"/>
      <c r="V219" s="224"/>
      <c r="W219" s="224"/>
      <c r="X219" s="224"/>
      <c r="Y219" s="224"/>
      <c r="Z219" s="224"/>
      <c r="AA219" s="224"/>
      <c r="AB219" s="224"/>
      <c r="AC219" s="224"/>
      <c r="AD219" s="224"/>
      <c r="AE219" s="224"/>
    </row>
    <row r="220" spans="15:31">
      <c r="O220" s="224"/>
      <c r="P220" s="224"/>
      <c r="Q220" s="224"/>
      <c r="R220" s="224"/>
      <c r="S220" s="224"/>
      <c r="T220" s="224"/>
      <c r="U220" s="224"/>
      <c r="V220" s="224"/>
      <c r="W220" s="224"/>
      <c r="X220" s="224"/>
      <c r="Y220" s="224"/>
      <c r="Z220" s="224"/>
      <c r="AA220" s="224"/>
      <c r="AB220" s="224"/>
      <c r="AC220" s="224"/>
      <c r="AD220" s="224"/>
      <c r="AE220" s="224"/>
    </row>
    <row r="221" spans="15:31">
      <c r="O221" s="224"/>
      <c r="P221" s="224"/>
      <c r="Q221" s="224"/>
      <c r="R221" s="224"/>
      <c r="S221" s="224"/>
      <c r="T221" s="224"/>
      <c r="U221" s="224"/>
      <c r="V221" s="224"/>
      <c r="W221" s="224"/>
      <c r="X221" s="224"/>
      <c r="Y221" s="224"/>
      <c r="Z221" s="224"/>
      <c r="AA221" s="224"/>
      <c r="AB221" s="224"/>
      <c r="AC221" s="224"/>
      <c r="AD221" s="224"/>
      <c r="AE221" s="224"/>
    </row>
    <row r="222" spans="15:31">
      <c r="O222" s="224"/>
      <c r="P222" s="224"/>
      <c r="Q222" s="224"/>
      <c r="R222" s="224"/>
      <c r="S222" s="224"/>
      <c r="T222" s="224"/>
      <c r="U222" s="224"/>
      <c r="V222" s="224"/>
      <c r="W222" s="224"/>
      <c r="X222" s="224"/>
      <c r="Y222" s="224"/>
      <c r="Z222" s="224"/>
      <c r="AA222" s="224"/>
      <c r="AB222" s="224"/>
      <c r="AC222" s="224"/>
      <c r="AD222" s="224"/>
      <c r="AE222" s="224"/>
    </row>
    <row r="223" spans="15:31">
      <c r="O223" s="224"/>
      <c r="P223" s="224"/>
      <c r="Q223" s="224"/>
      <c r="R223" s="224"/>
      <c r="S223" s="224"/>
      <c r="T223" s="224"/>
      <c r="U223" s="224"/>
      <c r="V223" s="224"/>
      <c r="W223" s="224"/>
      <c r="X223" s="224"/>
      <c r="Y223" s="224"/>
      <c r="Z223" s="224"/>
      <c r="AA223" s="224"/>
      <c r="AB223" s="224"/>
      <c r="AC223" s="224"/>
      <c r="AD223" s="224"/>
      <c r="AE223" s="224"/>
    </row>
    <row r="224" spans="15:31">
      <c r="O224" s="224"/>
      <c r="P224" s="224"/>
      <c r="Q224" s="224"/>
      <c r="R224" s="224"/>
      <c r="S224" s="224"/>
      <c r="T224" s="224"/>
      <c r="U224" s="224"/>
      <c r="V224" s="224"/>
      <c r="W224" s="224"/>
      <c r="X224" s="224"/>
      <c r="Y224" s="224"/>
      <c r="Z224" s="224"/>
      <c r="AA224" s="224"/>
      <c r="AB224" s="224"/>
      <c r="AC224" s="224"/>
      <c r="AD224" s="224"/>
      <c r="AE224" s="224"/>
    </row>
    <row r="225" spans="15:31">
      <c r="O225" s="224"/>
      <c r="P225" s="224"/>
      <c r="Q225" s="224"/>
      <c r="R225" s="224"/>
      <c r="S225" s="224"/>
      <c r="T225" s="224"/>
      <c r="U225" s="224"/>
      <c r="V225" s="224"/>
      <c r="W225" s="224"/>
      <c r="X225" s="224"/>
      <c r="Y225" s="224"/>
      <c r="Z225" s="224"/>
      <c r="AA225" s="224"/>
      <c r="AB225" s="224"/>
      <c r="AC225" s="224"/>
      <c r="AD225" s="224"/>
      <c r="AE225" s="224"/>
    </row>
    <row r="226" spans="15:31">
      <c r="O226" s="224"/>
      <c r="P226" s="224"/>
      <c r="Q226" s="224"/>
      <c r="R226" s="224"/>
      <c r="S226" s="224"/>
      <c r="T226" s="224"/>
      <c r="U226" s="224"/>
      <c r="V226" s="224"/>
      <c r="W226" s="224"/>
      <c r="X226" s="224"/>
      <c r="Y226" s="224"/>
      <c r="Z226" s="224"/>
      <c r="AA226" s="224"/>
      <c r="AB226" s="224"/>
      <c r="AC226" s="224"/>
      <c r="AD226" s="224"/>
      <c r="AE226" s="224"/>
    </row>
    <row r="227" spans="15:31">
      <c r="O227" s="224"/>
      <c r="P227" s="224"/>
      <c r="Q227" s="224"/>
      <c r="R227" s="224"/>
      <c r="S227" s="224"/>
      <c r="T227" s="224"/>
      <c r="U227" s="224"/>
      <c r="V227" s="224"/>
      <c r="W227" s="224"/>
      <c r="X227" s="224"/>
      <c r="Y227" s="224"/>
      <c r="Z227" s="224"/>
      <c r="AA227" s="224"/>
      <c r="AB227" s="224"/>
      <c r="AC227" s="224"/>
      <c r="AD227" s="224"/>
      <c r="AE227" s="224"/>
    </row>
    <row r="228" spans="15:31">
      <c r="O228" s="224"/>
      <c r="P228" s="224"/>
      <c r="Q228" s="224"/>
      <c r="R228" s="224"/>
      <c r="S228" s="224"/>
      <c r="T228" s="224"/>
      <c r="U228" s="224"/>
      <c r="V228" s="224"/>
      <c r="W228" s="224"/>
      <c r="X228" s="224"/>
      <c r="Y228" s="224"/>
      <c r="Z228" s="224"/>
      <c r="AA228" s="224"/>
      <c r="AB228" s="224"/>
      <c r="AC228" s="224"/>
      <c r="AD228" s="224"/>
      <c r="AE228" s="224"/>
    </row>
    <row r="229" spans="15:31">
      <c r="O229" s="224"/>
      <c r="P229" s="224"/>
      <c r="Q229" s="224"/>
      <c r="R229" s="224"/>
      <c r="S229" s="224"/>
      <c r="T229" s="224"/>
      <c r="U229" s="224"/>
      <c r="V229" s="224"/>
      <c r="W229" s="224"/>
      <c r="X229" s="224"/>
      <c r="Y229" s="224"/>
      <c r="Z229" s="224"/>
      <c r="AA229" s="224"/>
      <c r="AB229" s="224"/>
      <c r="AC229" s="224"/>
      <c r="AD229" s="224"/>
      <c r="AE229" s="224"/>
    </row>
    <row r="230" spans="15:31">
      <c r="O230" s="224"/>
      <c r="P230" s="224"/>
      <c r="Q230" s="224"/>
      <c r="R230" s="224"/>
      <c r="S230" s="224"/>
      <c r="T230" s="224"/>
      <c r="U230" s="224"/>
      <c r="V230" s="224"/>
      <c r="W230" s="224"/>
      <c r="X230" s="224"/>
      <c r="Y230" s="224"/>
      <c r="Z230" s="224"/>
      <c r="AA230" s="224"/>
      <c r="AB230" s="224"/>
      <c r="AC230" s="224"/>
      <c r="AD230" s="224"/>
      <c r="AE230" s="224"/>
    </row>
    <row r="231" spans="15:31">
      <c r="O231" s="224"/>
      <c r="P231" s="224"/>
      <c r="Q231" s="224"/>
      <c r="R231" s="224"/>
      <c r="S231" s="224"/>
      <c r="T231" s="224"/>
      <c r="U231" s="224"/>
      <c r="V231" s="224"/>
      <c r="W231" s="224"/>
      <c r="X231" s="224"/>
      <c r="Y231" s="224"/>
      <c r="Z231" s="224"/>
      <c r="AA231" s="224"/>
      <c r="AB231" s="224"/>
      <c r="AC231" s="224"/>
      <c r="AD231" s="224"/>
      <c r="AE231" s="224"/>
    </row>
    <row r="232" spans="15:31">
      <c r="O232" s="224"/>
      <c r="P232" s="224"/>
      <c r="Q232" s="224"/>
      <c r="R232" s="224"/>
      <c r="S232" s="224"/>
      <c r="T232" s="224"/>
      <c r="U232" s="224"/>
      <c r="V232" s="224"/>
      <c r="W232" s="224"/>
      <c r="X232" s="224"/>
      <c r="Y232" s="224"/>
      <c r="Z232" s="224"/>
      <c r="AA232" s="224"/>
      <c r="AB232" s="224"/>
      <c r="AC232" s="224"/>
      <c r="AD232" s="224"/>
      <c r="AE232" s="224"/>
    </row>
    <row r="233" spans="15:31">
      <c r="O233" s="224"/>
      <c r="P233" s="224"/>
      <c r="Q233" s="224"/>
      <c r="R233" s="224"/>
      <c r="S233" s="224"/>
      <c r="T233" s="224"/>
      <c r="U233" s="224"/>
      <c r="V233" s="224"/>
      <c r="W233" s="224"/>
      <c r="X233" s="224"/>
      <c r="Y233" s="224"/>
      <c r="Z233" s="224"/>
      <c r="AA233" s="224"/>
      <c r="AB233" s="224"/>
      <c r="AC233" s="224"/>
      <c r="AD233" s="224"/>
      <c r="AE233" s="224"/>
    </row>
    <row r="234" spans="15:31">
      <c r="O234" s="224"/>
      <c r="P234" s="224"/>
      <c r="Q234" s="224"/>
      <c r="R234" s="224"/>
      <c r="S234" s="224"/>
      <c r="T234" s="224"/>
      <c r="U234" s="224"/>
      <c r="V234" s="224"/>
      <c r="W234" s="224"/>
      <c r="X234" s="224"/>
      <c r="Y234" s="224"/>
      <c r="Z234" s="224"/>
      <c r="AA234" s="224"/>
      <c r="AB234" s="224"/>
      <c r="AC234" s="224"/>
      <c r="AD234" s="224"/>
      <c r="AE234" s="224"/>
    </row>
    <row r="235" spans="15:31">
      <c r="O235" s="224"/>
      <c r="P235" s="224"/>
      <c r="Q235" s="224"/>
      <c r="R235" s="224"/>
      <c r="S235" s="224"/>
      <c r="T235" s="224"/>
      <c r="U235" s="224"/>
      <c r="V235" s="224"/>
      <c r="W235" s="224"/>
      <c r="X235" s="224"/>
      <c r="Y235" s="224"/>
      <c r="Z235" s="224"/>
      <c r="AA235" s="224"/>
      <c r="AB235" s="224"/>
      <c r="AC235" s="224"/>
      <c r="AD235" s="224"/>
      <c r="AE235" s="224"/>
    </row>
    <row r="236" spans="15:31">
      <c r="O236" s="224"/>
      <c r="P236" s="224"/>
      <c r="Q236" s="224"/>
      <c r="R236" s="224"/>
      <c r="S236" s="224"/>
      <c r="T236" s="224"/>
      <c r="U236" s="224"/>
      <c r="V236" s="224"/>
      <c r="W236" s="224"/>
      <c r="X236" s="224"/>
      <c r="Y236" s="224"/>
      <c r="Z236" s="224"/>
      <c r="AA236" s="224"/>
      <c r="AB236" s="224"/>
      <c r="AC236" s="224"/>
      <c r="AD236" s="224"/>
      <c r="AE236" s="224"/>
    </row>
    <row r="237" spans="15:31">
      <c r="O237" s="224"/>
      <c r="P237" s="224"/>
      <c r="Q237" s="224"/>
      <c r="R237" s="224"/>
      <c r="S237" s="224"/>
      <c r="T237" s="224"/>
      <c r="U237" s="224"/>
      <c r="V237" s="224"/>
      <c r="W237" s="224"/>
      <c r="X237" s="224"/>
      <c r="Y237" s="224"/>
      <c r="Z237" s="224"/>
      <c r="AA237" s="224"/>
      <c r="AB237" s="224"/>
      <c r="AC237" s="224"/>
      <c r="AD237" s="224"/>
      <c r="AE237" s="224"/>
    </row>
    <row r="238" spans="15:31">
      <c r="O238" s="224"/>
      <c r="P238" s="224"/>
      <c r="Q238" s="224"/>
      <c r="R238" s="224"/>
      <c r="S238" s="224"/>
      <c r="T238" s="224"/>
      <c r="U238" s="224"/>
      <c r="V238" s="224"/>
      <c r="W238" s="224"/>
      <c r="X238" s="224"/>
      <c r="Y238" s="224"/>
      <c r="Z238" s="224"/>
      <c r="AA238" s="224"/>
      <c r="AB238" s="224"/>
      <c r="AC238" s="224"/>
      <c r="AD238" s="224"/>
      <c r="AE238" s="224"/>
    </row>
    <row r="239" spans="15:31">
      <c r="O239" s="224"/>
      <c r="P239" s="224"/>
      <c r="Q239" s="224"/>
      <c r="R239" s="224"/>
      <c r="S239" s="224"/>
      <c r="T239" s="224"/>
      <c r="U239" s="224"/>
      <c r="V239" s="224"/>
      <c r="W239" s="224"/>
      <c r="X239" s="224"/>
      <c r="Y239" s="224"/>
      <c r="Z239" s="224"/>
      <c r="AA239" s="224"/>
      <c r="AB239" s="224"/>
      <c r="AC239" s="224"/>
      <c r="AD239" s="224"/>
      <c r="AE239" s="224"/>
    </row>
    <row r="240" spans="15:31">
      <c r="O240" s="224"/>
      <c r="P240" s="224"/>
      <c r="Q240" s="224"/>
      <c r="R240" s="224"/>
      <c r="S240" s="224"/>
      <c r="T240" s="224"/>
      <c r="U240" s="224"/>
      <c r="V240" s="224"/>
      <c r="W240" s="224"/>
      <c r="X240" s="224"/>
      <c r="Y240" s="224"/>
      <c r="Z240" s="224"/>
      <c r="AA240" s="224"/>
      <c r="AB240" s="224"/>
      <c r="AC240" s="224"/>
      <c r="AD240" s="224"/>
      <c r="AE240" s="224"/>
    </row>
    <row r="241" spans="15:31">
      <c r="O241" s="224"/>
      <c r="P241" s="224"/>
      <c r="Q241" s="224"/>
      <c r="R241" s="224"/>
      <c r="S241" s="224"/>
      <c r="T241" s="224"/>
      <c r="U241" s="224"/>
      <c r="V241" s="224"/>
      <c r="W241" s="224"/>
      <c r="X241" s="224"/>
      <c r="Y241" s="224"/>
      <c r="Z241" s="224"/>
      <c r="AA241" s="224"/>
      <c r="AB241" s="224"/>
      <c r="AC241" s="224"/>
      <c r="AD241" s="224"/>
      <c r="AE241" s="224"/>
    </row>
    <row r="242" spans="15:31">
      <c r="O242" s="224"/>
      <c r="P242" s="224"/>
      <c r="Q242" s="224"/>
      <c r="R242" s="224"/>
      <c r="S242" s="224"/>
      <c r="T242" s="224"/>
      <c r="U242" s="224"/>
      <c r="V242" s="224"/>
      <c r="W242" s="224"/>
      <c r="X242" s="224"/>
      <c r="Y242" s="224"/>
      <c r="Z242" s="224"/>
      <c r="AA242" s="224"/>
      <c r="AB242" s="224"/>
      <c r="AC242" s="224"/>
      <c r="AD242" s="224"/>
      <c r="AE242" s="224"/>
    </row>
    <row r="243" spans="15:31">
      <c r="O243" s="224"/>
      <c r="P243" s="224"/>
      <c r="Q243" s="224"/>
      <c r="R243" s="224"/>
      <c r="S243" s="224"/>
      <c r="T243" s="224"/>
      <c r="U243" s="224"/>
      <c r="V243" s="224"/>
      <c r="W243" s="224"/>
      <c r="X243" s="224"/>
      <c r="Y243" s="224"/>
      <c r="Z243" s="224"/>
      <c r="AA243" s="224"/>
      <c r="AB243" s="224"/>
      <c r="AC243" s="224"/>
      <c r="AD243" s="224"/>
      <c r="AE243" s="224"/>
    </row>
    <row r="244" spans="15:31">
      <c r="O244" s="224"/>
      <c r="P244" s="224"/>
      <c r="Q244" s="224"/>
      <c r="R244" s="224"/>
      <c r="S244" s="224"/>
      <c r="T244" s="224"/>
      <c r="U244" s="224"/>
      <c r="V244" s="224"/>
      <c r="W244" s="224"/>
      <c r="X244" s="224"/>
      <c r="Y244" s="224"/>
      <c r="Z244" s="224"/>
      <c r="AA244" s="224"/>
      <c r="AB244" s="224"/>
      <c r="AC244" s="224"/>
      <c r="AD244" s="224"/>
      <c r="AE244" s="224"/>
    </row>
    <row r="245" spans="15:31">
      <c r="O245" s="224"/>
      <c r="P245" s="224"/>
      <c r="Q245" s="224"/>
      <c r="R245" s="224"/>
      <c r="S245" s="224"/>
      <c r="T245" s="224"/>
      <c r="U245" s="224"/>
      <c r="V245" s="224"/>
      <c r="W245" s="224"/>
      <c r="X245" s="224"/>
      <c r="Y245" s="224"/>
      <c r="Z245" s="224"/>
      <c r="AA245" s="224"/>
      <c r="AB245" s="224"/>
      <c r="AC245" s="224"/>
      <c r="AD245" s="224"/>
      <c r="AE245" s="224"/>
    </row>
    <row r="246" spans="15:31">
      <c r="O246" s="224"/>
      <c r="P246" s="224"/>
      <c r="Q246" s="224"/>
      <c r="R246" s="224"/>
      <c r="S246" s="224"/>
      <c r="T246" s="224"/>
      <c r="U246" s="224"/>
      <c r="V246" s="224"/>
      <c r="W246" s="224"/>
      <c r="X246" s="224"/>
      <c r="Y246" s="224"/>
      <c r="Z246" s="224"/>
      <c r="AA246" s="224"/>
      <c r="AB246" s="224"/>
      <c r="AC246" s="224"/>
      <c r="AD246" s="224"/>
      <c r="AE246" s="224"/>
    </row>
    <row r="247" spans="15:31">
      <c r="O247" s="224"/>
      <c r="P247" s="224"/>
      <c r="Q247" s="224"/>
      <c r="R247" s="224"/>
      <c r="S247" s="224"/>
      <c r="T247" s="224"/>
      <c r="U247" s="224"/>
      <c r="V247" s="224"/>
      <c r="W247" s="224"/>
      <c r="X247" s="224"/>
      <c r="Y247" s="224"/>
      <c r="Z247" s="224"/>
      <c r="AA247" s="224"/>
      <c r="AB247" s="224"/>
      <c r="AC247" s="224"/>
      <c r="AD247" s="224"/>
      <c r="AE247" s="224"/>
    </row>
    <row r="248" spans="15:31">
      <c r="O248" s="224"/>
      <c r="P248" s="224"/>
      <c r="Q248" s="224"/>
      <c r="R248" s="224"/>
      <c r="S248" s="224"/>
      <c r="T248" s="224"/>
      <c r="U248" s="224"/>
      <c r="V248" s="224"/>
      <c r="W248" s="224"/>
      <c r="X248" s="224"/>
      <c r="Y248" s="224"/>
      <c r="Z248" s="224"/>
      <c r="AA248" s="224"/>
      <c r="AB248" s="224"/>
      <c r="AC248" s="224"/>
      <c r="AD248" s="224"/>
      <c r="AE248" s="224"/>
    </row>
    <row r="249" spans="15:31">
      <c r="O249" s="224"/>
      <c r="P249" s="224"/>
      <c r="Q249" s="224"/>
      <c r="R249" s="224"/>
      <c r="S249" s="224"/>
      <c r="T249" s="224"/>
      <c r="U249" s="224"/>
      <c r="V249" s="224"/>
      <c r="W249" s="224"/>
      <c r="X249" s="224"/>
      <c r="Y249" s="224"/>
      <c r="Z249" s="224"/>
      <c r="AA249" s="224"/>
      <c r="AB249" s="224"/>
      <c r="AC249" s="224"/>
      <c r="AD249" s="224"/>
      <c r="AE249" s="224"/>
    </row>
    <row r="250" spans="15:31">
      <c r="O250" s="224"/>
      <c r="P250" s="224"/>
      <c r="Q250" s="224"/>
      <c r="R250" s="224"/>
      <c r="S250" s="224"/>
      <c r="T250" s="224"/>
      <c r="U250" s="224"/>
      <c r="V250" s="224"/>
      <c r="W250" s="224"/>
      <c r="X250" s="224"/>
      <c r="Y250" s="224"/>
      <c r="Z250" s="224"/>
      <c r="AA250" s="224"/>
      <c r="AB250" s="224"/>
      <c r="AC250" s="224"/>
      <c r="AD250" s="224"/>
      <c r="AE250" s="224"/>
    </row>
    <row r="251" spans="15:31">
      <c r="O251" s="224"/>
      <c r="P251" s="224"/>
      <c r="Q251" s="224"/>
      <c r="R251" s="224"/>
      <c r="S251" s="224"/>
      <c r="T251" s="224"/>
      <c r="U251" s="224"/>
      <c r="V251" s="224"/>
      <c r="W251" s="224"/>
      <c r="X251" s="224"/>
      <c r="Y251" s="224"/>
      <c r="Z251" s="224"/>
      <c r="AA251" s="224"/>
      <c r="AB251" s="224"/>
      <c r="AC251" s="224"/>
      <c r="AD251" s="224"/>
      <c r="AE251" s="224"/>
    </row>
    <row r="252" spans="15:31">
      <c r="O252" s="224"/>
      <c r="P252" s="224"/>
      <c r="Q252" s="224"/>
      <c r="R252" s="224"/>
      <c r="S252" s="224"/>
      <c r="T252" s="224"/>
      <c r="U252" s="224"/>
      <c r="V252" s="224"/>
      <c r="W252" s="224"/>
      <c r="X252" s="224"/>
      <c r="Y252" s="224"/>
      <c r="Z252" s="224"/>
      <c r="AA252" s="224"/>
      <c r="AB252" s="224"/>
      <c r="AC252" s="224"/>
      <c r="AD252" s="224"/>
      <c r="AE252" s="224"/>
    </row>
    <row r="253" spans="15:31">
      <c r="O253" s="224"/>
      <c r="P253" s="224"/>
      <c r="Q253" s="224"/>
      <c r="R253" s="224"/>
      <c r="S253" s="224"/>
      <c r="T253" s="224"/>
      <c r="U253" s="224"/>
      <c r="V253" s="224"/>
      <c r="W253" s="224"/>
      <c r="X253" s="224"/>
      <c r="Y253" s="224"/>
      <c r="Z253" s="224"/>
      <c r="AA253" s="224"/>
      <c r="AB253" s="224"/>
      <c r="AC253" s="224"/>
      <c r="AD253" s="224"/>
      <c r="AE253" s="224"/>
    </row>
    <row r="254" spans="15:31">
      <c r="O254" s="224"/>
      <c r="P254" s="224"/>
      <c r="Q254" s="224"/>
      <c r="R254" s="224"/>
      <c r="S254" s="224"/>
      <c r="T254" s="224"/>
      <c r="U254" s="224"/>
      <c r="V254" s="224"/>
      <c r="W254" s="224"/>
      <c r="X254" s="224"/>
      <c r="Y254" s="224"/>
      <c r="Z254" s="224"/>
      <c r="AA254" s="224"/>
      <c r="AB254" s="224"/>
      <c r="AC254" s="224"/>
      <c r="AD254" s="224"/>
      <c r="AE254" s="224"/>
    </row>
    <row r="255" spans="15:31">
      <c r="O255" s="224"/>
      <c r="P255" s="224"/>
      <c r="Q255" s="224"/>
      <c r="R255" s="224"/>
      <c r="S255" s="224"/>
      <c r="T255" s="224"/>
      <c r="U255" s="224"/>
      <c r="V255" s="224"/>
      <c r="W255" s="224"/>
      <c r="X255" s="224"/>
      <c r="Y255" s="224"/>
      <c r="Z255" s="224"/>
      <c r="AA255" s="224"/>
      <c r="AB255" s="224"/>
      <c r="AC255" s="224"/>
      <c r="AD255" s="224"/>
      <c r="AE255" s="224"/>
    </row>
    <row r="256" spans="15:31">
      <c r="O256" s="224"/>
      <c r="P256" s="224"/>
      <c r="Q256" s="224"/>
      <c r="R256" s="224"/>
      <c r="S256" s="224"/>
      <c r="T256" s="224"/>
      <c r="U256" s="224"/>
      <c r="V256" s="224"/>
      <c r="W256" s="224"/>
      <c r="X256" s="224"/>
      <c r="Y256" s="224"/>
      <c r="Z256" s="224"/>
      <c r="AA256" s="224"/>
      <c r="AB256" s="224"/>
      <c r="AC256" s="224"/>
      <c r="AD256" s="224"/>
      <c r="AE256" s="224"/>
    </row>
    <row r="257" spans="15:31">
      <c r="O257" s="224"/>
      <c r="P257" s="224"/>
      <c r="Q257" s="224"/>
      <c r="R257" s="224"/>
      <c r="S257" s="224"/>
      <c r="T257" s="224"/>
      <c r="U257" s="224"/>
      <c r="V257" s="224"/>
      <c r="W257" s="224"/>
      <c r="X257" s="224"/>
      <c r="Y257" s="224"/>
      <c r="Z257" s="224"/>
      <c r="AA257" s="224"/>
      <c r="AB257" s="224"/>
      <c r="AC257" s="224"/>
      <c r="AD257" s="224"/>
      <c r="AE257" s="224"/>
    </row>
    <row r="258" spans="15:31">
      <c r="O258" s="224"/>
      <c r="P258" s="224"/>
      <c r="Q258" s="224"/>
      <c r="R258" s="224"/>
      <c r="S258" s="224"/>
      <c r="T258" s="224"/>
      <c r="U258" s="224"/>
      <c r="V258" s="224"/>
      <c r="W258" s="224"/>
      <c r="X258" s="224"/>
      <c r="Y258" s="224"/>
      <c r="Z258" s="224"/>
      <c r="AA258" s="224"/>
      <c r="AB258" s="224"/>
      <c r="AC258" s="224"/>
      <c r="AD258" s="224"/>
      <c r="AE258" s="224"/>
    </row>
    <row r="259" spans="15:31">
      <c r="O259" s="224"/>
      <c r="P259" s="224"/>
      <c r="Q259" s="224"/>
      <c r="R259" s="224"/>
      <c r="S259" s="224"/>
      <c r="T259" s="224"/>
      <c r="U259" s="224"/>
      <c r="V259" s="224"/>
      <c r="W259" s="224"/>
      <c r="X259" s="224"/>
      <c r="Y259" s="224"/>
      <c r="Z259" s="224"/>
      <c r="AA259" s="224"/>
      <c r="AB259" s="224"/>
      <c r="AC259" s="224"/>
      <c r="AD259" s="224"/>
      <c r="AE259" s="224"/>
    </row>
    <row r="260" spans="15:31">
      <c r="O260" s="224"/>
      <c r="P260" s="224"/>
      <c r="Q260" s="224"/>
      <c r="R260" s="224"/>
      <c r="S260" s="224"/>
      <c r="T260" s="224"/>
      <c r="U260" s="224"/>
      <c r="V260" s="224"/>
      <c r="W260" s="224"/>
      <c r="X260" s="224"/>
      <c r="Y260" s="224"/>
      <c r="Z260" s="224"/>
      <c r="AA260" s="224"/>
      <c r="AB260" s="224"/>
      <c r="AC260" s="224"/>
      <c r="AD260" s="224"/>
      <c r="AE260" s="224"/>
    </row>
    <row r="261" spans="15:31">
      <c r="O261" s="224"/>
      <c r="P261" s="224"/>
      <c r="Q261" s="224"/>
      <c r="R261" s="224"/>
      <c r="S261" s="224"/>
      <c r="T261" s="224"/>
      <c r="U261" s="224"/>
      <c r="V261" s="224"/>
      <c r="W261" s="224"/>
      <c r="X261" s="224"/>
      <c r="Y261" s="224"/>
      <c r="Z261" s="224"/>
      <c r="AA261" s="224"/>
      <c r="AB261" s="224"/>
      <c r="AC261" s="224"/>
      <c r="AD261" s="224"/>
      <c r="AE261" s="224"/>
    </row>
    <row r="262" spans="15:31">
      <c r="O262" s="224"/>
      <c r="P262" s="224"/>
      <c r="Q262" s="224"/>
      <c r="R262" s="224"/>
      <c r="S262" s="224"/>
      <c r="T262" s="224"/>
      <c r="U262" s="224"/>
      <c r="V262" s="224"/>
      <c r="W262" s="224"/>
      <c r="X262" s="224"/>
      <c r="Y262" s="224"/>
      <c r="Z262" s="224"/>
      <c r="AA262" s="224"/>
      <c r="AB262" s="224"/>
      <c r="AC262" s="224"/>
      <c r="AD262" s="224"/>
      <c r="AE262" s="224"/>
    </row>
    <row r="263" spans="15:31">
      <c r="O263" s="224"/>
      <c r="P263" s="224"/>
      <c r="Q263" s="224"/>
      <c r="R263" s="224"/>
      <c r="S263" s="224"/>
      <c r="T263" s="224"/>
      <c r="U263" s="224"/>
      <c r="V263" s="224"/>
      <c r="W263" s="224"/>
      <c r="X263" s="224"/>
      <c r="Y263" s="224"/>
      <c r="Z263" s="224"/>
      <c r="AA263" s="224"/>
      <c r="AB263" s="224"/>
      <c r="AC263" s="224"/>
      <c r="AD263" s="224"/>
      <c r="AE263" s="224"/>
    </row>
    <row r="264" spans="15:31">
      <c r="O264" s="224"/>
      <c r="P264" s="224"/>
      <c r="Q264" s="224"/>
      <c r="R264" s="224"/>
      <c r="S264" s="224"/>
      <c r="T264" s="224"/>
      <c r="U264" s="224"/>
      <c r="V264" s="224"/>
      <c r="W264" s="224"/>
      <c r="X264" s="224"/>
      <c r="Y264" s="224"/>
      <c r="Z264" s="224"/>
      <c r="AA264" s="224"/>
      <c r="AB264" s="224"/>
      <c r="AC264" s="224"/>
      <c r="AD264" s="224"/>
      <c r="AE264" s="224"/>
    </row>
    <row r="265" spans="15:31">
      <c r="O265" s="224"/>
      <c r="P265" s="224"/>
      <c r="Q265" s="224"/>
      <c r="R265" s="224"/>
      <c r="S265" s="224"/>
      <c r="T265" s="224"/>
      <c r="U265" s="224"/>
      <c r="V265" s="224"/>
      <c r="W265" s="224"/>
      <c r="X265" s="224"/>
      <c r="Y265" s="224"/>
      <c r="Z265" s="224"/>
      <c r="AA265" s="224"/>
      <c r="AB265" s="224"/>
      <c r="AC265" s="224"/>
      <c r="AD265" s="224"/>
      <c r="AE265" s="224"/>
    </row>
    <row r="266" spans="15:31">
      <c r="O266" s="224"/>
      <c r="P266" s="224"/>
      <c r="Q266" s="224"/>
      <c r="R266" s="224"/>
      <c r="S266" s="224"/>
      <c r="T266" s="224"/>
      <c r="U266" s="224"/>
      <c r="V266" s="224"/>
      <c r="W266" s="224"/>
      <c r="X266" s="224"/>
      <c r="Y266" s="224"/>
      <c r="Z266" s="224"/>
      <c r="AA266" s="224"/>
      <c r="AB266" s="224"/>
      <c r="AC266" s="224"/>
      <c r="AD266" s="224"/>
      <c r="AE266" s="224"/>
    </row>
    <row r="267" spans="15:31">
      <c r="O267" s="224"/>
      <c r="P267" s="224"/>
      <c r="Q267" s="224"/>
      <c r="R267" s="224"/>
      <c r="S267" s="224"/>
      <c r="T267" s="224"/>
      <c r="U267" s="224"/>
      <c r="V267" s="224"/>
      <c r="W267" s="224"/>
      <c r="X267" s="224"/>
      <c r="Y267" s="224"/>
      <c r="Z267" s="224"/>
      <c r="AA267" s="224"/>
      <c r="AB267" s="224"/>
      <c r="AC267" s="224"/>
      <c r="AD267" s="224"/>
      <c r="AE267" s="224"/>
    </row>
    <row r="268" spans="15:31">
      <c r="O268" s="224"/>
      <c r="P268" s="224"/>
      <c r="Q268" s="224"/>
      <c r="R268" s="224"/>
      <c r="S268" s="224"/>
      <c r="T268" s="224"/>
      <c r="U268" s="224"/>
      <c r="V268" s="224"/>
      <c r="W268" s="224"/>
      <c r="X268" s="224"/>
      <c r="Y268" s="224"/>
      <c r="Z268" s="224"/>
      <c r="AA268" s="224"/>
      <c r="AB268" s="224"/>
      <c r="AC268" s="224"/>
      <c r="AD268" s="224"/>
      <c r="AE268" s="224"/>
    </row>
    <row r="269" spans="15:31">
      <c r="O269" s="224"/>
      <c r="P269" s="224"/>
      <c r="Q269" s="224"/>
      <c r="R269" s="224"/>
      <c r="S269" s="224"/>
      <c r="T269" s="224"/>
      <c r="U269" s="224"/>
      <c r="V269" s="224"/>
      <c r="W269" s="224"/>
      <c r="X269" s="224"/>
      <c r="Y269" s="224"/>
      <c r="Z269" s="224"/>
      <c r="AA269" s="224"/>
      <c r="AB269" s="224"/>
      <c r="AC269" s="224"/>
      <c r="AD269" s="224"/>
      <c r="AE269" s="224"/>
    </row>
    <row r="270" spans="15:31">
      <c r="O270" s="224"/>
      <c r="P270" s="224"/>
      <c r="Q270" s="224"/>
      <c r="R270" s="224"/>
      <c r="S270" s="224"/>
      <c r="T270" s="224"/>
      <c r="U270" s="224"/>
      <c r="V270" s="224"/>
      <c r="W270" s="224"/>
      <c r="X270" s="224"/>
      <c r="Y270" s="224"/>
      <c r="Z270" s="224"/>
      <c r="AA270" s="224"/>
      <c r="AB270" s="224"/>
      <c r="AC270" s="224"/>
      <c r="AD270" s="224"/>
      <c r="AE270" s="224"/>
    </row>
    <row r="271" spans="15:31">
      <c r="O271" s="224"/>
      <c r="P271" s="224"/>
      <c r="Q271" s="224"/>
      <c r="R271" s="224"/>
      <c r="S271" s="224"/>
      <c r="T271" s="224"/>
      <c r="U271" s="224"/>
      <c r="V271" s="224"/>
      <c r="W271" s="224"/>
      <c r="X271" s="224"/>
      <c r="Y271" s="224"/>
      <c r="Z271" s="224"/>
      <c r="AA271" s="224"/>
      <c r="AB271" s="224"/>
      <c r="AC271" s="224"/>
      <c r="AD271" s="224"/>
      <c r="AE271" s="224"/>
    </row>
    <row r="272" spans="15:31">
      <c r="O272" s="224"/>
      <c r="P272" s="224"/>
      <c r="Q272" s="224"/>
      <c r="R272" s="224"/>
      <c r="S272" s="224"/>
      <c r="T272" s="224"/>
      <c r="U272" s="224"/>
      <c r="V272" s="224"/>
      <c r="W272" s="224"/>
      <c r="X272" s="224"/>
      <c r="Y272" s="224"/>
      <c r="Z272" s="224"/>
      <c r="AA272" s="224"/>
      <c r="AB272" s="224"/>
      <c r="AC272" s="224"/>
      <c r="AD272" s="224"/>
      <c r="AE272" s="224"/>
    </row>
    <row r="273" spans="15:31">
      <c r="O273" s="224"/>
      <c r="P273" s="224"/>
      <c r="Q273" s="224"/>
      <c r="R273" s="224"/>
      <c r="S273" s="224"/>
      <c r="T273" s="224"/>
      <c r="U273" s="224"/>
      <c r="V273" s="224"/>
      <c r="W273" s="224"/>
      <c r="X273" s="224"/>
      <c r="Y273" s="224"/>
      <c r="Z273" s="224"/>
      <c r="AA273" s="224"/>
      <c r="AB273" s="224"/>
      <c r="AC273" s="224"/>
      <c r="AD273" s="224"/>
      <c r="AE273" s="224"/>
    </row>
    <row r="274" spans="15:31">
      <c r="O274" s="224"/>
      <c r="P274" s="224"/>
      <c r="Q274" s="224"/>
      <c r="R274" s="224"/>
      <c r="S274" s="224"/>
      <c r="T274" s="224"/>
      <c r="U274" s="224"/>
      <c r="V274" s="224"/>
      <c r="W274" s="224"/>
      <c r="X274" s="224"/>
      <c r="Y274" s="224"/>
      <c r="Z274" s="224"/>
      <c r="AA274" s="224"/>
      <c r="AB274" s="224"/>
      <c r="AC274" s="224"/>
      <c r="AD274" s="224"/>
      <c r="AE274" s="224"/>
    </row>
    <row r="275" spans="15:31">
      <c r="O275" s="224"/>
      <c r="P275" s="224"/>
      <c r="Q275" s="224"/>
      <c r="R275" s="224"/>
      <c r="S275" s="224"/>
      <c r="T275" s="224"/>
      <c r="U275" s="224"/>
      <c r="V275" s="224"/>
      <c r="W275" s="224"/>
      <c r="X275" s="224"/>
      <c r="Y275" s="224"/>
      <c r="Z275" s="224"/>
      <c r="AA275" s="224"/>
      <c r="AB275" s="224"/>
      <c r="AC275" s="224"/>
      <c r="AD275" s="224"/>
      <c r="AE275" s="224"/>
    </row>
    <row r="276" spans="15:31">
      <c r="O276" s="224"/>
      <c r="P276" s="224"/>
      <c r="Q276" s="224"/>
      <c r="R276" s="224"/>
      <c r="S276" s="224"/>
      <c r="T276" s="224"/>
      <c r="U276" s="224"/>
      <c r="V276" s="224"/>
      <c r="W276" s="224"/>
      <c r="X276" s="224"/>
      <c r="Y276" s="224"/>
      <c r="Z276" s="224"/>
      <c r="AA276" s="224"/>
      <c r="AB276" s="224"/>
      <c r="AC276" s="224"/>
      <c r="AD276" s="224"/>
      <c r="AE276" s="224"/>
    </row>
    <row r="277" spans="15:31">
      <c r="O277" s="224"/>
      <c r="P277" s="224"/>
      <c r="Q277" s="224"/>
      <c r="R277" s="224"/>
      <c r="S277" s="224"/>
      <c r="T277" s="224"/>
      <c r="U277" s="224"/>
      <c r="V277" s="224"/>
      <c r="W277" s="224"/>
      <c r="X277" s="224"/>
      <c r="Y277" s="224"/>
      <c r="Z277" s="224"/>
      <c r="AA277" s="224"/>
      <c r="AB277" s="224"/>
      <c r="AC277" s="224"/>
      <c r="AD277" s="224"/>
      <c r="AE277" s="224"/>
    </row>
    <row r="278" spans="15:31">
      <c r="O278" s="224"/>
      <c r="P278" s="224"/>
      <c r="Q278" s="224"/>
      <c r="R278" s="224"/>
      <c r="S278" s="224"/>
      <c r="T278" s="224"/>
      <c r="U278" s="224"/>
      <c r="V278" s="224"/>
      <c r="W278" s="224"/>
      <c r="X278" s="224"/>
      <c r="Y278" s="224"/>
      <c r="Z278" s="224"/>
      <c r="AA278" s="224"/>
      <c r="AB278" s="224"/>
      <c r="AC278" s="224"/>
      <c r="AD278" s="224"/>
      <c r="AE278" s="224"/>
    </row>
    <row r="279" spans="15:31">
      <c r="O279" s="224"/>
      <c r="P279" s="224"/>
      <c r="Q279" s="224"/>
      <c r="R279" s="224"/>
      <c r="S279" s="224"/>
      <c r="T279" s="224"/>
      <c r="U279" s="224"/>
      <c r="V279" s="224"/>
      <c r="W279" s="224"/>
      <c r="X279" s="224"/>
      <c r="Y279" s="224"/>
      <c r="Z279" s="224"/>
      <c r="AA279" s="224"/>
      <c r="AB279" s="224"/>
      <c r="AC279" s="224"/>
      <c r="AD279" s="224"/>
      <c r="AE279" s="224"/>
    </row>
    <row r="280" spans="15:31">
      <c r="O280" s="224"/>
      <c r="P280" s="224"/>
      <c r="Q280" s="224"/>
      <c r="R280" s="224"/>
      <c r="S280" s="224"/>
      <c r="T280" s="224"/>
      <c r="U280" s="224"/>
      <c r="V280" s="224"/>
      <c r="W280" s="224"/>
      <c r="X280" s="224"/>
      <c r="Y280" s="224"/>
      <c r="Z280" s="224"/>
      <c r="AA280" s="224"/>
      <c r="AB280" s="224"/>
      <c r="AC280" s="224"/>
      <c r="AD280" s="224"/>
      <c r="AE280" s="224"/>
    </row>
    <row r="281" spans="15:31">
      <c r="O281" s="224"/>
      <c r="P281" s="224"/>
      <c r="Q281" s="224"/>
      <c r="R281" s="224"/>
      <c r="S281" s="224"/>
      <c r="T281" s="224"/>
      <c r="U281" s="224"/>
      <c r="V281" s="224"/>
      <c r="W281" s="224"/>
      <c r="X281" s="224"/>
      <c r="Y281" s="224"/>
      <c r="Z281" s="224"/>
      <c r="AA281" s="224"/>
      <c r="AB281" s="224"/>
      <c r="AC281" s="224"/>
      <c r="AD281" s="224"/>
      <c r="AE281" s="224"/>
    </row>
    <row r="282" spans="15:31">
      <c r="O282" s="224"/>
      <c r="P282" s="224"/>
      <c r="Q282" s="224"/>
      <c r="R282" s="224"/>
      <c r="S282" s="224"/>
      <c r="T282" s="224"/>
      <c r="U282" s="224"/>
      <c r="V282" s="224"/>
      <c r="W282" s="224"/>
      <c r="X282" s="224"/>
      <c r="Y282" s="224"/>
      <c r="Z282" s="224"/>
      <c r="AA282" s="224"/>
      <c r="AB282" s="224"/>
      <c r="AC282" s="224"/>
      <c r="AD282" s="224"/>
      <c r="AE282" s="224"/>
    </row>
    <row r="283" spans="15:31">
      <c r="O283" s="224"/>
      <c r="P283" s="224"/>
      <c r="Q283" s="224"/>
      <c r="R283" s="224"/>
      <c r="S283" s="224"/>
      <c r="T283" s="224"/>
      <c r="U283" s="224"/>
      <c r="V283" s="224"/>
      <c r="W283" s="224"/>
      <c r="X283" s="224"/>
      <c r="Y283" s="224"/>
      <c r="Z283" s="224"/>
      <c r="AA283" s="224"/>
      <c r="AB283" s="224"/>
      <c r="AC283" s="224"/>
      <c r="AD283" s="224"/>
      <c r="AE283" s="224"/>
    </row>
    <row r="284" spans="15:31">
      <c r="O284" s="224"/>
      <c r="P284" s="224"/>
      <c r="Q284" s="224"/>
      <c r="R284" s="224"/>
      <c r="S284" s="224"/>
      <c r="T284" s="224"/>
      <c r="U284" s="224"/>
      <c r="V284" s="224"/>
      <c r="W284" s="224"/>
      <c r="X284" s="224"/>
      <c r="Y284" s="224"/>
      <c r="Z284" s="224"/>
      <c r="AA284" s="224"/>
      <c r="AB284" s="224"/>
      <c r="AC284" s="224"/>
      <c r="AD284" s="224"/>
      <c r="AE284" s="224"/>
    </row>
    <row r="285" spans="15:31">
      <c r="O285" s="224"/>
      <c r="P285" s="224"/>
      <c r="Q285" s="224"/>
      <c r="R285" s="224"/>
      <c r="S285" s="224"/>
      <c r="T285" s="224"/>
      <c r="U285" s="224"/>
      <c r="V285" s="224"/>
      <c r="W285" s="224"/>
      <c r="X285" s="224"/>
      <c r="Y285" s="224"/>
      <c r="Z285" s="224"/>
      <c r="AA285" s="224"/>
      <c r="AB285" s="224"/>
      <c r="AC285" s="224"/>
      <c r="AD285" s="224"/>
      <c r="AE285" s="224"/>
    </row>
    <row r="286" spans="15:31">
      <c r="O286" s="224"/>
      <c r="P286" s="224"/>
      <c r="Q286" s="224"/>
      <c r="R286" s="224"/>
      <c r="S286" s="224"/>
      <c r="T286" s="224"/>
      <c r="U286" s="224"/>
      <c r="V286" s="224"/>
      <c r="W286" s="224"/>
      <c r="X286" s="224"/>
      <c r="Y286" s="224"/>
      <c r="Z286" s="224"/>
      <c r="AA286" s="224"/>
      <c r="AB286" s="224"/>
      <c r="AC286" s="224"/>
      <c r="AD286" s="224"/>
      <c r="AE286" s="224"/>
    </row>
    <row r="287" spans="15:31">
      <c r="O287" s="224"/>
      <c r="P287" s="224"/>
      <c r="Q287" s="224"/>
      <c r="R287" s="224"/>
      <c r="S287" s="224"/>
      <c r="T287" s="224"/>
      <c r="U287" s="224"/>
      <c r="V287" s="224"/>
      <c r="W287" s="224"/>
      <c r="X287" s="224"/>
      <c r="Y287" s="224"/>
      <c r="Z287" s="224"/>
      <c r="AA287" s="224"/>
      <c r="AB287" s="224"/>
      <c r="AC287" s="224"/>
      <c r="AD287" s="224"/>
      <c r="AE287" s="224"/>
    </row>
    <row r="288" spans="15:31">
      <c r="O288" s="224"/>
      <c r="P288" s="224"/>
      <c r="Q288" s="224"/>
      <c r="R288" s="224"/>
      <c r="S288" s="224"/>
      <c r="T288" s="224"/>
      <c r="U288" s="224"/>
      <c r="V288" s="224"/>
      <c r="W288" s="224"/>
      <c r="X288" s="224"/>
      <c r="Y288" s="224"/>
      <c r="Z288" s="224"/>
      <c r="AA288" s="224"/>
      <c r="AB288" s="224"/>
      <c r="AC288" s="224"/>
      <c r="AD288" s="224"/>
      <c r="AE288" s="224"/>
    </row>
    <row r="289" spans="15:31">
      <c r="O289" s="224"/>
      <c r="P289" s="224"/>
      <c r="Q289" s="224"/>
      <c r="R289" s="224"/>
      <c r="S289" s="224"/>
      <c r="T289" s="224"/>
      <c r="U289" s="224"/>
      <c r="V289" s="224"/>
      <c r="W289" s="224"/>
      <c r="X289" s="224"/>
      <c r="Y289" s="224"/>
      <c r="Z289" s="224"/>
      <c r="AA289" s="224"/>
      <c r="AB289" s="224"/>
      <c r="AC289" s="224"/>
      <c r="AD289" s="224"/>
      <c r="AE289" s="224"/>
    </row>
    <row r="290" spans="15:31">
      <c r="O290" s="224"/>
      <c r="P290" s="224"/>
      <c r="Q290" s="224"/>
      <c r="R290" s="224"/>
      <c r="S290" s="224"/>
      <c r="T290" s="224"/>
      <c r="U290" s="224"/>
      <c r="V290" s="224"/>
      <c r="W290" s="224"/>
      <c r="X290" s="224"/>
      <c r="Y290" s="224"/>
      <c r="Z290" s="224"/>
      <c r="AA290" s="224"/>
      <c r="AB290" s="224"/>
      <c r="AC290" s="224"/>
      <c r="AD290" s="224"/>
      <c r="AE290" s="224"/>
    </row>
    <row r="291" spans="15:31">
      <c r="O291" s="224"/>
      <c r="P291" s="224"/>
      <c r="Q291" s="224"/>
      <c r="R291" s="224"/>
      <c r="S291" s="224"/>
      <c r="T291" s="224"/>
      <c r="U291" s="224"/>
      <c r="V291" s="224"/>
      <c r="W291" s="224"/>
      <c r="X291" s="224"/>
      <c r="Y291" s="224"/>
      <c r="Z291" s="224"/>
      <c r="AA291" s="224"/>
      <c r="AB291" s="224"/>
      <c r="AC291" s="224"/>
      <c r="AD291" s="224"/>
      <c r="AE291" s="224"/>
    </row>
    <row r="292" spans="15:31">
      <c r="O292" s="224"/>
      <c r="P292" s="224"/>
      <c r="Q292" s="224"/>
      <c r="R292" s="224"/>
      <c r="S292" s="224"/>
      <c r="T292" s="224"/>
      <c r="U292" s="224"/>
      <c r="V292" s="224"/>
      <c r="W292" s="224"/>
      <c r="X292" s="224"/>
      <c r="Y292" s="224"/>
      <c r="Z292" s="224"/>
      <c r="AA292" s="224"/>
      <c r="AB292" s="224"/>
      <c r="AC292" s="224"/>
      <c r="AD292" s="224"/>
      <c r="AE292" s="224"/>
    </row>
    <row r="293" spans="15:31">
      <c r="O293" s="224"/>
      <c r="P293" s="224"/>
      <c r="Q293" s="224"/>
      <c r="R293" s="224"/>
      <c r="S293" s="224"/>
      <c r="T293" s="224"/>
      <c r="U293" s="224"/>
      <c r="V293" s="224"/>
      <c r="W293" s="224"/>
      <c r="X293" s="224"/>
      <c r="Y293" s="224"/>
      <c r="Z293" s="224"/>
      <c r="AA293" s="224"/>
      <c r="AB293" s="224"/>
      <c r="AC293" s="224"/>
      <c r="AD293" s="224"/>
      <c r="AE293" s="224"/>
    </row>
    <row r="294" spans="15:31">
      <c r="O294" s="224"/>
      <c r="P294" s="224"/>
      <c r="Q294" s="224"/>
      <c r="R294" s="224"/>
      <c r="S294" s="224"/>
      <c r="T294" s="224"/>
      <c r="U294" s="224"/>
      <c r="V294" s="224"/>
      <c r="W294" s="224"/>
      <c r="X294" s="224"/>
      <c r="Y294" s="224"/>
      <c r="Z294" s="224"/>
      <c r="AA294" s="224"/>
      <c r="AB294" s="224"/>
      <c r="AC294" s="224"/>
      <c r="AD294" s="224"/>
      <c r="AE294" s="224"/>
    </row>
    <row r="295" spans="15:31">
      <c r="O295" s="224"/>
      <c r="P295" s="224"/>
      <c r="Q295" s="224"/>
      <c r="R295" s="224"/>
      <c r="S295" s="224"/>
      <c r="T295" s="224"/>
      <c r="U295" s="224"/>
      <c r="V295" s="224"/>
      <c r="W295" s="224"/>
      <c r="X295" s="224"/>
      <c r="Y295" s="224"/>
      <c r="Z295" s="224"/>
      <c r="AA295" s="224"/>
      <c r="AB295" s="224"/>
      <c r="AC295" s="224"/>
      <c r="AD295" s="224"/>
      <c r="AE295" s="224"/>
    </row>
    <row r="296" spans="15:31">
      <c r="O296" s="224"/>
      <c r="P296" s="224"/>
      <c r="Q296" s="224"/>
      <c r="R296" s="224"/>
      <c r="S296" s="224"/>
      <c r="T296" s="224"/>
      <c r="U296" s="224"/>
      <c r="V296" s="224"/>
      <c r="W296" s="224"/>
      <c r="X296" s="224"/>
      <c r="Y296" s="224"/>
      <c r="Z296" s="224"/>
      <c r="AA296" s="224"/>
      <c r="AB296" s="224"/>
      <c r="AC296" s="224"/>
      <c r="AD296" s="224"/>
      <c r="AE296" s="224"/>
    </row>
    <row r="297" spans="15:31">
      <c r="O297" s="224"/>
      <c r="P297" s="224"/>
      <c r="Q297" s="224"/>
      <c r="R297" s="224"/>
      <c r="S297" s="224"/>
      <c r="T297" s="224"/>
      <c r="U297" s="224"/>
      <c r="V297" s="224"/>
      <c r="W297" s="224"/>
      <c r="X297" s="224"/>
      <c r="Y297" s="224"/>
      <c r="Z297" s="224"/>
      <c r="AA297" s="224"/>
      <c r="AB297" s="224"/>
      <c r="AC297" s="224"/>
      <c r="AD297" s="224"/>
      <c r="AE297" s="224"/>
    </row>
    <row r="298" spans="15:31">
      <c r="O298" s="224"/>
      <c r="P298" s="224"/>
      <c r="Q298" s="224"/>
      <c r="R298" s="224"/>
      <c r="S298" s="224"/>
      <c r="T298" s="224"/>
      <c r="U298" s="224"/>
      <c r="V298" s="224"/>
      <c r="W298" s="224"/>
      <c r="X298" s="224"/>
      <c r="Y298" s="224"/>
      <c r="Z298" s="224"/>
      <c r="AA298" s="224"/>
      <c r="AB298" s="224"/>
      <c r="AC298" s="224"/>
      <c r="AD298" s="224"/>
      <c r="AE298" s="224"/>
    </row>
    <row r="299" spans="15:31">
      <c r="O299" s="224"/>
      <c r="P299" s="224"/>
      <c r="Q299" s="224"/>
      <c r="R299" s="224"/>
      <c r="S299" s="224"/>
      <c r="T299" s="224"/>
      <c r="U299" s="224"/>
      <c r="V299" s="224"/>
      <c r="W299" s="224"/>
      <c r="X299" s="224"/>
      <c r="Y299" s="224"/>
      <c r="Z299" s="224"/>
      <c r="AA299" s="224"/>
      <c r="AB299" s="224"/>
      <c r="AC299" s="224"/>
      <c r="AD299" s="224"/>
      <c r="AE299" s="224"/>
    </row>
    <row r="300" spans="15:31">
      <c r="O300" s="224"/>
      <c r="P300" s="224"/>
      <c r="Q300" s="224"/>
      <c r="R300" s="224"/>
      <c r="S300" s="224"/>
      <c r="T300" s="224"/>
      <c r="U300" s="224"/>
      <c r="V300" s="224"/>
      <c r="W300" s="224"/>
      <c r="X300" s="224"/>
      <c r="Y300" s="224"/>
      <c r="Z300" s="224"/>
      <c r="AA300" s="224"/>
      <c r="AB300" s="224"/>
      <c r="AC300" s="224"/>
      <c r="AD300" s="224"/>
      <c r="AE300" s="224"/>
    </row>
    <row r="301" spans="15:31">
      <c r="O301" s="224"/>
      <c r="P301" s="224"/>
      <c r="Q301" s="224"/>
      <c r="R301" s="224"/>
      <c r="S301" s="224"/>
      <c r="T301" s="224"/>
      <c r="U301" s="224"/>
      <c r="V301" s="224"/>
      <c r="W301" s="224"/>
      <c r="X301" s="224"/>
      <c r="Y301" s="224"/>
      <c r="Z301" s="224"/>
      <c r="AA301" s="224"/>
      <c r="AB301" s="224"/>
      <c r="AC301" s="224"/>
      <c r="AD301" s="224"/>
      <c r="AE301" s="224"/>
    </row>
    <row r="302" spans="15:31">
      <c r="O302" s="224"/>
      <c r="P302" s="224"/>
      <c r="Q302" s="224"/>
      <c r="R302" s="224"/>
      <c r="S302" s="224"/>
      <c r="T302" s="224"/>
      <c r="U302" s="224"/>
      <c r="V302" s="224"/>
      <c r="W302" s="224"/>
      <c r="X302" s="224"/>
      <c r="Y302" s="224"/>
      <c r="Z302" s="224"/>
      <c r="AA302" s="224"/>
      <c r="AB302" s="224"/>
      <c r="AC302" s="224"/>
      <c r="AD302" s="224"/>
      <c r="AE302" s="224"/>
    </row>
    <row r="303" spans="15:31">
      <c r="O303" s="224"/>
      <c r="P303" s="224"/>
      <c r="Q303" s="224"/>
      <c r="R303" s="224"/>
      <c r="S303" s="224"/>
      <c r="T303" s="224"/>
      <c r="U303" s="224"/>
      <c r="V303" s="224"/>
      <c r="W303" s="224"/>
      <c r="X303" s="224"/>
      <c r="Y303" s="224"/>
      <c r="Z303" s="224"/>
      <c r="AA303" s="224"/>
      <c r="AB303" s="224"/>
      <c r="AC303" s="224"/>
      <c r="AD303" s="224"/>
      <c r="AE303" s="224"/>
    </row>
    <row r="304" spans="15:31">
      <c r="O304" s="224"/>
      <c r="P304" s="224"/>
      <c r="Q304" s="224"/>
      <c r="R304" s="224"/>
      <c r="S304" s="224"/>
      <c r="T304" s="224"/>
      <c r="U304" s="224"/>
      <c r="V304" s="224"/>
      <c r="W304" s="224"/>
      <c r="X304" s="224"/>
      <c r="Y304" s="224"/>
      <c r="Z304" s="224"/>
      <c r="AA304" s="224"/>
      <c r="AB304" s="224"/>
      <c r="AC304" s="224"/>
      <c r="AD304" s="224"/>
      <c r="AE304" s="224"/>
    </row>
    <row r="305" spans="15:31">
      <c r="O305" s="224"/>
      <c r="P305" s="224"/>
      <c r="Q305" s="224"/>
      <c r="R305" s="224"/>
      <c r="S305" s="224"/>
      <c r="T305" s="224"/>
      <c r="U305" s="224"/>
      <c r="V305" s="224"/>
      <c r="W305" s="224"/>
      <c r="X305" s="224"/>
      <c r="Y305" s="224"/>
      <c r="Z305" s="224"/>
      <c r="AA305" s="224"/>
      <c r="AB305" s="224"/>
      <c r="AC305" s="224"/>
      <c r="AD305" s="224"/>
      <c r="AE305" s="224"/>
    </row>
    <row r="306" spans="15:31">
      <c r="O306" s="224"/>
      <c r="P306" s="224"/>
      <c r="Q306" s="224"/>
      <c r="R306" s="224"/>
      <c r="S306" s="224"/>
      <c r="T306" s="224"/>
      <c r="U306" s="224"/>
      <c r="V306" s="224"/>
      <c r="W306" s="224"/>
      <c r="X306" s="224"/>
      <c r="Y306" s="224"/>
      <c r="Z306" s="224"/>
      <c r="AA306" s="224"/>
      <c r="AB306" s="224"/>
      <c r="AC306" s="224"/>
      <c r="AD306" s="224"/>
      <c r="AE306" s="224"/>
    </row>
    <row r="307" spans="15:31">
      <c r="O307" s="224"/>
      <c r="P307" s="224"/>
      <c r="Q307" s="224"/>
      <c r="R307" s="224"/>
      <c r="S307" s="224"/>
      <c r="T307" s="224"/>
      <c r="U307" s="224"/>
      <c r="V307" s="224"/>
      <c r="W307" s="224"/>
      <c r="X307" s="224"/>
      <c r="Y307" s="224"/>
      <c r="Z307" s="224"/>
      <c r="AA307" s="224"/>
      <c r="AB307" s="224"/>
      <c r="AC307" s="224"/>
      <c r="AD307" s="224"/>
      <c r="AE307" s="224"/>
    </row>
    <row r="308" spans="15:31">
      <c r="O308" s="224"/>
      <c r="P308" s="224"/>
      <c r="Q308" s="224"/>
      <c r="R308" s="224"/>
      <c r="S308" s="224"/>
      <c r="T308" s="224"/>
      <c r="U308" s="224"/>
      <c r="V308" s="224"/>
      <c r="W308" s="224"/>
      <c r="X308" s="224"/>
      <c r="Y308" s="224"/>
      <c r="Z308" s="224"/>
      <c r="AA308" s="224"/>
      <c r="AB308" s="224"/>
      <c r="AC308" s="224"/>
      <c r="AD308" s="224"/>
      <c r="AE308" s="224"/>
    </row>
    <row r="309" spans="15:31">
      <c r="O309" s="224"/>
      <c r="P309" s="224"/>
      <c r="Q309" s="224"/>
      <c r="R309" s="224"/>
      <c r="S309" s="224"/>
      <c r="T309" s="224"/>
      <c r="U309" s="224"/>
      <c r="V309" s="224"/>
      <c r="W309" s="224"/>
      <c r="X309" s="224"/>
      <c r="Y309" s="224"/>
      <c r="Z309" s="224"/>
      <c r="AA309" s="224"/>
      <c r="AB309" s="224"/>
      <c r="AC309" s="224"/>
      <c r="AD309" s="224"/>
      <c r="AE309" s="224"/>
    </row>
    <row r="310" spans="15:31">
      <c r="O310" s="224"/>
      <c r="P310" s="224"/>
      <c r="Q310" s="224"/>
      <c r="R310" s="224"/>
      <c r="S310" s="224"/>
      <c r="T310" s="224"/>
      <c r="U310" s="224"/>
      <c r="V310" s="224"/>
      <c r="W310" s="224"/>
      <c r="X310" s="224"/>
      <c r="Y310" s="224"/>
      <c r="Z310" s="224"/>
      <c r="AA310" s="224"/>
      <c r="AB310" s="224"/>
      <c r="AC310" s="224"/>
      <c r="AD310" s="224"/>
      <c r="AE310" s="224"/>
    </row>
    <row r="311" spans="15:31">
      <c r="O311" s="224"/>
      <c r="P311" s="224"/>
      <c r="Q311" s="224"/>
      <c r="R311" s="224"/>
      <c r="S311" s="224"/>
      <c r="T311" s="224"/>
      <c r="U311" s="224"/>
      <c r="V311" s="224"/>
      <c r="W311" s="224"/>
      <c r="X311" s="224"/>
      <c r="Y311" s="224"/>
      <c r="Z311" s="224"/>
      <c r="AA311" s="224"/>
      <c r="AB311" s="224"/>
      <c r="AC311" s="224"/>
      <c r="AD311" s="224"/>
      <c r="AE311" s="224"/>
    </row>
    <row r="312" spans="15:31">
      <c r="O312" s="224"/>
      <c r="P312" s="224"/>
      <c r="Q312" s="224"/>
      <c r="R312" s="224"/>
      <c r="S312" s="224"/>
      <c r="T312" s="224"/>
      <c r="U312" s="224"/>
      <c r="V312" s="224"/>
      <c r="W312" s="224"/>
      <c r="X312" s="224"/>
      <c r="Y312" s="224"/>
      <c r="Z312" s="224"/>
      <c r="AA312" s="224"/>
      <c r="AB312" s="224"/>
      <c r="AC312" s="224"/>
      <c r="AD312" s="224"/>
      <c r="AE312" s="224"/>
    </row>
    <row r="313" spans="15:31">
      <c r="O313" s="224"/>
      <c r="P313" s="224"/>
      <c r="Q313" s="224"/>
      <c r="R313" s="224"/>
      <c r="S313" s="224"/>
      <c r="T313" s="224"/>
      <c r="U313" s="224"/>
      <c r="V313" s="224"/>
      <c r="W313" s="224"/>
      <c r="X313" s="224"/>
      <c r="Y313" s="224"/>
      <c r="Z313" s="224"/>
      <c r="AA313" s="224"/>
      <c r="AB313" s="224"/>
      <c r="AC313" s="224"/>
      <c r="AD313" s="224"/>
      <c r="AE313" s="224"/>
    </row>
    <row r="314" spans="15:31">
      <c r="O314" s="224"/>
      <c r="P314" s="224"/>
      <c r="Q314" s="224"/>
      <c r="R314" s="224"/>
      <c r="S314" s="224"/>
      <c r="T314" s="224"/>
      <c r="U314" s="224"/>
      <c r="V314" s="224"/>
      <c r="W314" s="224"/>
      <c r="X314" s="224"/>
      <c r="Y314" s="224"/>
      <c r="Z314" s="224"/>
      <c r="AA314" s="224"/>
      <c r="AB314" s="224"/>
      <c r="AC314" s="224"/>
      <c r="AD314" s="224"/>
      <c r="AE314" s="224"/>
    </row>
    <row r="315" spans="15:31">
      <c r="O315" s="224"/>
      <c r="P315" s="224"/>
      <c r="Q315" s="224"/>
      <c r="R315" s="224"/>
      <c r="S315" s="224"/>
      <c r="T315" s="224"/>
      <c r="U315" s="224"/>
      <c r="V315" s="224"/>
      <c r="W315" s="224"/>
      <c r="X315" s="224"/>
      <c r="Y315" s="224"/>
      <c r="Z315" s="224"/>
      <c r="AA315" s="224"/>
      <c r="AB315" s="224"/>
      <c r="AC315" s="224"/>
      <c r="AD315" s="224"/>
      <c r="AE315" s="224"/>
    </row>
    <row r="316" spans="15:31">
      <c r="O316" s="224"/>
      <c r="P316" s="224"/>
      <c r="Q316" s="224"/>
      <c r="R316" s="224"/>
      <c r="S316" s="224"/>
      <c r="T316" s="224"/>
      <c r="U316" s="224"/>
      <c r="V316" s="224"/>
      <c r="W316" s="224"/>
      <c r="X316" s="224"/>
      <c r="Y316" s="224"/>
      <c r="Z316" s="224"/>
      <c r="AA316" s="224"/>
      <c r="AB316" s="224"/>
      <c r="AC316" s="224"/>
      <c r="AD316" s="224"/>
      <c r="AE316" s="224"/>
    </row>
    <row r="317" spans="15:31">
      <c r="O317" s="224"/>
      <c r="P317" s="224"/>
      <c r="Q317" s="224"/>
      <c r="R317" s="224"/>
      <c r="S317" s="224"/>
      <c r="T317" s="224"/>
      <c r="U317" s="224"/>
      <c r="V317" s="224"/>
      <c r="W317" s="224"/>
      <c r="X317" s="224"/>
      <c r="Y317" s="224"/>
      <c r="Z317" s="224"/>
      <c r="AA317" s="224"/>
      <c r="AB317" s="224"/>
      <c r="AC317" s="224"/>
      <c r="AD317" s="224"/>
      <c r="AE317" s="224"/>
    </row>
    <row r="318" spans="15:31">
      <c r="O318" s="224"/>
      <c r="P318" s="224"/>
      <c r="Q318" s="224"/>
      <c r="R318" s="224"/>
      <c r="S318" s="224"/>
      <c r="T318" s="224"/>
      <c r="U318" s="224"/>
      <c r="V318" s="224"/>
      <c r="W318" s="224"/>
      <c r="X318" s="224"/>
      <c r="Y318" s="224"/>
      <c r="Z318" s="224"/>
      <c r="AA318" s="224"/>
      <c r="AB318" s="224"/>
      <c r="AC318" s="224"/>
      <c r="AD318" s="224"/>
      <c r="AE318" s="224"/>
    </row>
    <row r="319" spans="15:31">
      <c r="O319" s="224"/>
      <c r="P319" s="224"/>
      <c r="Q319" s="224"/>
      <c r="R319" s="224"/>
      <c r="S319" s="224"/>
      <c r="T319" s="224"/>
      <c r="U319" s="224"/>
      <c r="V319" s="224"/>
      <c r="W319" s="224"/>
      <c r="X319" s="224"/>
      <c r="Y319" s="224"/>
      <c r="Z319" s="224"/>
      <c r="AA319" s="224"/>
      <c r="AB319" s="224"/>
      <c r="AC319" s="224"/>
      <c r="AD319" s="224"/>
      <c r="AE319" s="224"/>
    </row>
    <row r="320" spans="15:31">
      <c r="O320" s="224"/>
      <c r="P320" s="224"/>
      <c r="Q320" s="224"/>
      <c r="R320" s="224"/>
      <c r="S320" s="224"/>
      <c r="T320" s="224"/>
      <c r="U320" s="224"/>
      <c r="V320" s="224"/>
      <c r="W320" s="224"/>
      <c r="X320" s="224"/>
      <c r="Y320" s="224"/>
      <c r="Z320" s="224"/>
      <c r="AA320" s="224"/>
      <c r="AB320" s="224"/>
      <c r="AC320" s="224"/>
      <c r="AD320" s="224"/>
      <c r="AE320" s="224"/>
    </row>
    <row r="321" spans="15:31">
      <c r="O321" s="224"/>
      <c r="P321" s="224"/>
      <c r="Q321" s="224"/>
      <c r="R321" s="224"/>
      <c r="S321" s="224"/>
      <c r="T321" s="224"/>
      <c r="U321" s="224"/>
      <c r="V321" s="224"/>
      <c r="W321" s="224"/>
      <c r="X321" s="224"/>
      <c r="Y321" s="224"/>
      <c r="Z321" s="224"/>
      <c r="AA321" s="224"/>
      <c r="AB321" s="224"/>
      <c r="AC321" s="224"/>
      <c r="AD321" s="224"/>
      <c r="AE321" s="224"/>
    </row>
    <row r="322" spans="15:31">
      <c r="O322" s="224"/>
      <c r="P322" s="224"/>
      <c r="Q322" s="224"/>
      <c r="R322" s="224"/>
      <c r="S322" s="224"/>
      <c r="T322" s="224"/>
      <c r="U322" s="224"/>
      <c r="V322" s="224"/>
      <c r="W322" s="224"/>
      <c r="X322" s="224"/>
      <c r="Y322" s="224"/>
      <c r="Z322" s="224"/>
      <c r="AA322" s="224"/>
      <c r="AB322" s="224"/>
      <c r="AC322" s="224"/>
      <c r="AD322" s="224"/>
      <c r="AE322" s="224"/>
    </row>
    <row r="323" spans="15:31">
      <c r="O323" s="224"/>
      <c r="P323" s="224"/>
      <c r="Q323" s="224"/>
      <c r="R323" s="224"/>
      <c r="S323" s="224"/>
      <c r="T323" s="224"/>
      <c r="U323" s="224"/>
      <c r="V323" s="224"/>
      <c r="W323" s="224"/>
      <c r="X323" s="224"/>
      <c r="Y323" s="224"/>
      <c r="Z323" s="224"/>
      <c r="AA323" s="224"/>
      <c r="AB323" s="224"/>
      <c r="AC323" s="224"/>
      <c r="AD323" s="224"/>
      <c r="AE323" s="224"/>
    </row>
    <row r="324" spans="15:31">
      <c r="O324" s="224"/>
      <c r="P324" s="224"/>
      <c r="Q324" s="224"/>
      <c r="R324" s="224"/>
      <c r="S324" s="224"/>
      <c r="T324" s="224"/>
      <c r="U324" s="224"/>
      <c r="V324" s="224"/>
      <c r="W324" s="224"/>
      <c r="X324" s="224"/>
      <c r="Y324" s="224"/>
      <c r="Z324" s="224"/>
      <c r="AA324" s="224"/>
      <c r="AB324" s="224"/>
      <c r="AC324" s="224"/>
      <c r="AD324" s="224"/>
      <c r="AE324" s="224"/>
    </row>
    <row r="325" spans="15:31">
      <c r="O325" s="224"/>
      <c r="P325" s="224"/>
      <c r="Q325" s="224"/>
      <c r="R325" s="224"/>
      <c r="S325" s="224"/>
      <c r="T325" s="224"/>
      <c r="U325" s="224"/>
      <c r="V325" s="224"/>
      <c r="W325" s="224"/>
      <c r="X325" s="224"/>
      <c r="Y325" s="224"/>
      <c r="Z325" s="224"/>
      <c r="AA325" s="224"/>
      <c r="AB325" s="224"/>
      <c r="AC325" s="224"/>
      <c r="AD325" s="224"/>
      <c r="AE325" s="224"/>
    </row>
    <row r="326" spans="15:31">
      <c r="O326" s="224"/>
      <c r="P326" s="224"/>
      <c r="Q326" s="224"/>
      <c r="R326" s="224"/>
      <c r="S326" s="224"/>
      <c r="T326" s="224"/>
      <c r="U326" s="224"/>
      <c r="V326" s="224"/>
      <c r="W326" s="224"/>
      <c r="X326" s="224"/>
      <c r="Y326" s="224"/>
      <c r="Z326" s="224"/>
      <c r="AA326" s="224"/>
      <c r="AB326" s="224"/>
      <c r="AC326" s="224"/>
      <c r="AD326" s="224"/>
      <c r="AE326" s="224"/>
    </row>
    <row r="327" spans="15:31">
      <c r="O327" s="224"/>
      <c r="P327" s="224"/>
      <c r="Q327" s="224"/>
      <c r="R327" s="224"/>
      <c r="S327" s="224"/>
      <c r="T327" s="224"/>
      <c r="U327" s="224"/>
      <c r="V327" s="224"/>
      <c r="W327" s="224"/>
      <c r="X327" s="224"/>
      <c r="Y327" s="224"/>
      <c r="Z327" s="224"/>
      <c r="AA327" s="224"/>
      <c r="AB327" s="224"/>
      <c r="AC327" s="224"/>
      <c r="AD327" s="224"/>
      <c r="AE327" s="224"/>
    </row>
    <row r="328" spans="15:31">
      <c r="O328" s="224"/>
      <c r="P328" s="224"/>
      <c r="Q328" s="224"/>
      <c r="R328" s="224"/>
      <c r="S328" s="224"/>
      <c r="T328" s="224"/>
      <c r="U328" s="224"/>
      <c r="V328" s="224"/>
      <c r="W328" s="224"/>
      <c r="X328" s="224"/>
      <c r="Y328" s="224"/>
      <c r="Z328" s="224"/>
      <c r="AA328" s="224"/>
      <c r="AB328" s="224"/>
      <c r="AC328" s="224"/>
      <c r="AD328" s="224"/>
      <c r="AE328" s="224"/>
    </row>
    <row r="329" spans="15:31">
      <c r="O329" s="224"/>
      <c r="P329" s="224"/>
      <c r="Q329" s="224"/>
      <c r="R329" s="224"/>
      <c r="S329" s="224"/>
      <c r="T329" s="224"/>
      <c r="U329" s="224"/>
      <c r="V329" s="224"/>
      <c r="W329" s="224"/>
      <c r="X329" s="224"/>
      <c r="Y329" s="224"/>
      <c r="Z329" s="224"/>
      <c r="AA329" s="224"/>
      <c r="AB329" s="224"/>
      <c r="AC329" s="224"/>
      <c r="AD329" s="224"/>
      <c r="AE329" s="224"/>
    </row>
    <row r="330" spans="15:31">
      <c r="O330" s="224"/>
      <c r="P330" s="224"/>
      <c r="Q330" s="224"/>
      <c r="R330" s="224"/>
      <c r="S330" s="224"/>
      <c r="T330" s="224"/>
      <c r="U330" s="224"/>
      <c r="V330" s="224"/>
      <c r="W330" s="224"/>
      <c r="X330" s="224"/>
      <c r="Y330" s="224"/>
      <c r="Z330" s="224"/>
      <c r="AA330" s="224"/>
      <c r="AB330" s="224"/>
      <c r="AC330" s="224"/>
      <c r="AD330" s="224"/>
      <c r="AE330" s="224"/>
    </row>
    <row r="331" spans="15:31">
      <c r="O331" s="224"/>
      <c r="P331" s="224"/>
      <c r="Q331" s="224"/>
      <c r="R331" s="224"/>
      <c r="S331" s="224"/>
      <c r="T331" s="224"/>
      <c r="U331" s="224"/>
      <c r="V331" s="224"/>
      <c r="W331" s="224"/>
      <c r="X331" s="224"/>
      <c r="Y331" s="224"/>
      <c r="Z331" s="224"/>
      <c r="AA331" s="224"/>
      <c r="AB331" s="224"/>
      <c r="AC331" s="224"/>
      <c r="AD331" s="224"/>
      <c r="AE331" s="224"/>
    </row>
    <row r="332" spans="15:31">
      <c r="O332" s="224"/>
      <c r="P332" s="224"/>
      <c r="Q332" s="224"/>
      <c r="R332" s="224"/>
      <c r="S332" s="224"/>
      <c r="T332" s="224"/>
      <c r="U332" s="224"/>
      <c r="V332" s="224"/>
      <c r="W332" s="224"/>
      <c r="X332" s="224"/>
      <c r="Y332" s="224"/>
      <c r="Z332" s="224"/>
      <c r="AA332" s="224"/>
      <c r="AB332" s="224"/>
      <c r="AC332" s="224"/>
      <c r="AD332" s="224"/>
      <c r="AE332" s="224"/>
    </row>
    <row r="333" spans="15:31">
      <c r="O333" s="224"/>
      <c r="P333" s="224"/>
      <c r="Q333" s="224"/>
      <c r="R333" s="224"/>
      <c r="S333" s="224"/>
      <c r="T333" s="224"/>
      <c r="U333" s="224"/>
      <c r="V333" s="224"/>
      <c r="W333" s="224"/>
      <c r="X333" s="224"/>
      <c r="Y333" s="224"/>
      <c r="Z333" s="224"/>
      <c r="AA333" s="224"/>
      <c r="AB333" s="224"/>
      <c r="AC333" s="224"/>
      <c r="AD333" s="224"/>
      <c r="AE333" s="224"/>
    </row>
    <row r="334" spans="15:31">
      <c r="O334" s="224"/>
      <c r="P334" s="224"/>
      <c r="Q334" s="224"/>
      <c r="R334" s="224"/>
      <c r="S334" s="224"/>
      <c r="T334" s="224"/>
      <c r="U334" s="224"/>
      <c r="V334" s="224"/>
      <c r="W334" s="224"/>
      <c r="X334" s="224"/>
      <c r="Y334" s="224"/>
      <c r="Z334" s="224"/>
      <c r="AA334" s="224"/>
      <c r="AB334" s="224"/>
      <c r="AC334" s="224"/>
      <c r="AD334" s="224"/>
      <c r="AE334" s="224"/>
    </row>
    <row r="335" spans="15:31">
      <c r="O335" s="224"/>
      <c r="P335" s="224"/>
      <c r="Q335" s="224"/>
      <c r="R335" s="224"/>
      <c r="S335" s="224"/>
      <c r="T335" s="224"/>
      <c r="U335" s="224"/>
      <c r="V335" s="224"/>
      <c r="W335" s="224"/>
      <c r="X335" s="224"/>
      <c r="Y335" s="224"/>
      <c r="Z335" s="224"/>
      <c r="AA335" s="224"/>
      <c r="AB335" s="224"/>
      <c r="AC335" s="224"/>
      <c r="AD335" s="224"/>
      <c r="AE335" s="224"/>
    </row>
    <row r="336" spans="15:31">
      <c r="O336" s="224"/>
      <c r="P336" s="224"/>
      <c r="Q336" s="224"/>
      <c r="R336" s="224"/>
      <c r="S336" s="224"/>
      <c r="T336" s="224"/>
      <c r="U336" s="224"/>
      <c r="V336" s="224"/>
      <c r="W336" s="224"/>
      <c r="X336" s="224"/>
      <c r="Y336" s="224"/>
      <c r="Z336" s="224"/>
      <c r="AA336" s="224"/>
      <c r="AB336" s="224"/>
      <c r="AC336" s="224"/>
      <c r="AD336" s="224"/>
      <c r="AE336" s="224"/>
    </row>
    <row r="337" spans="15:31">
      <c r="O337" s="224"/>
      <c r="P337" s="224"/>
      <c r="Q337" s="224"/>
      <c r="R337" s="224"/>
      <c r="S337" s="224"/>
      <c r="T337" s="224"/>
      <c r="U337" s="224"/>
      <c r="V337" s="224"/>
      <c r="W337" s="224"/>
      <c r="X337" s="224"/>
      <c r="Y337" s="224"/>
      <c r="Z337" s="224"/>
      <c r="AA337" s="224"/>
      <c r="AB337" s="224"/>
      <c r="AC337" s="224"/>
      <c r="AD337" s="224"/>
      <c r="AE337" s="224"/>
    </row>
    <row r="338" spans="15:31">
      <c r="O338" s="224"/>
      <c r="P338" s="224"/>
      <c r="Q338" s="224"/>
      <c r="R338" s="224"/>
      <c r="S338" s="224"/>
      <c r="T338" s="224"/>
      <c r="U338" s="224"/>
      <c r="V338" s="224"/>
      <c r="W338" s="224"/>
      <c r="X338" s="224"/>
      <c r="Y338" s="224"/>
      <c r="Z338" s="224"/>
      <c r="AA338" s="224"/>
      <c r="AB338" s="224"/>
      <c r="AC338" s="224"/>
      <c r="AD338" s="224"/>
      <c r="AE338" s="224"/>
    </row>
    <row r="339" spans="15:31">
      <c r="O339" s="224"/>
      <c r="P339" s="224"/>
      <c r="Q339" s="224"/>
      <c r="R339" s="224"/>
      <c r="S339" s="224"/>
      <c r="T339" s="224"/>
      <c r="U339" s="224"/>
      <c r="V339" s="224"/>
      <c r="W339" s="224"/>
      <c r="X339" s="224"/>
      <c r="Y339" s="224"/>
      <c r="Z339" s="224"/>
      <c r="AA339" s="224"/>
      <c r="AB339" s="224"/>
      <c r="AC339" s="224"/>
      <c r="AD339" s="224"/>
      <c r="AE339" s="224"/>
    </row>
    <row r="340" spans="15:31">
      <c r="O340" s="224"/>
      <c r="P340" s="224"/>
      <c r="Q340" s="224"/>
      <c r="R340" s="224"/>
      <c r="S340" s="224"/>
      <c r="T340" s="224"/>
      <c r="U340" s="224"/>
      <c r="V340" s="224"/>
      <c r="W340" s="224"/>
      <c r="X340" s="224"/>
      <c r="Y340" s="224"/>
      <c r="Z340" s="224"/>
      <c r="AA340" s="224"/>
      <c r="AB340" s="224"/>
      <c r="AC340" s="224"/>
      <c r="AD340" s="224"/>
      <c r="AE340" s="224"/>
    </row>
    <row r="341" spans="15:31">
      <c r="O341" s="224"/>
      <c r="P341" s="224"/>
      <c r="Q341" s="224"/>
      <c r="R341" s="224"/>
      <c r="S341" s="224"/>
      <c r="T341" s="224"/>
      <c r="U341" s="224"/>
      <c r="V341" s="224"/>
      <c r="W341" s="224"/>
      <c r="X341" s="224"/>
      <c r="Y341" s="224"/>
      <c r="Z341" s="224"/>
      <c r="AA341" s="224"/>
      <c r="AB341" s="224"/>
      <c r="AC341" s="224"/>
      <c r="AD341" s="224"/>
      <c r="AE341" s="224"/>
    </row>
    <row r="342" spans="15:31">
      <c r="O342" s="224"/>
      <c r="P342" s="224"/>
      <c r="Q342" s="224"/>
      <c r="R342" s="224"/>
      <c r="S342" s="224"/>
      <c r="T342" s="224"/>
      <c r="U342" s="224"/>
      <c r="V342" s="224"/>
      <c r="W342" s="224"/>
      <c r="X342" s="224"/>
      <c r="Y342" s="224"/>
      <c r="Z342" s="224"/>
      <c r="AA342" s="224"/>
      <c r="AB342" s="224"/>
      <c r="AC342" s="224"/>
      <c r="AD342" s="224"/>
      <c r="AE342" s="224"/>
    </row>
    <row r="343" spans="15:31">
      <c r="O343" s="224"/>
      <c r="P343" s="224"/>
      <c r="Q343" s="224"/>
      <c r="R343" s="224"/>
      <c r="S343" s="224"/>
      <c r="T343" s="224"/>
      <c r="U343" s="224"/>
      <c r="V343" s="224"/>
      <c r="W343" s="224"/>
      <c r="X343" s="224"/>
      <c r="Y343" s="224"/>
      <c r="Z343" s="224"/>
      <c r="AA343" s="224"/>
      <c r="AB343" s="224"/>
      <c r="AC343" s="224"/>
      <c r="AD343" s="224"/>
      <c r="AE343" s="224"/>
    </row>
    <row r="344" spans="15:31">
      <c r="O344" s="224"/>
      <c r="P344" s="224"/>
      <c r="Q344" s="224"/>
      <c r="R344" s="224"/>
      <c r="S344" s="224"/>
      <c r="T344" s="224"/>
      <c r="U344" s="224"/>
      <c r="V344" s="224"/>
      <c r="W344" s="224"/>
      <c r="X344" s="224"/>
      <c r="Y344" s="224"/>
      <c r="Z344" s="224"/>
      <c r="AA344" s="224"/>
      <c r="AB344" s="224"/>
      <c r="AC344" s="224"/>
      <c r="AD344" s="224"/>
      <c r="AE344" s="224"/>
    </row>
    <row r="345" spans="15:31">
      <c r="O345" s="224"/>
      <c r="P345" s="224"/>
      <c r="Q345" s="224"/>
      <c r="R345" s="224"/>
      <c r="S345" s="224"/>
      <c r="T345" s="224"/>
      <c r="U345" s="224"/>
      <c r="V345" s="224"/>
      <c r="W345" s="224"/>
      <c r="X345" s="224"/>
      <c r="Y345" s="224"/>
      <c r="Z345" s="224"/>
      <c r="AA345" s="224"/>
      <c r="AB345" s="224"/>
      <c r="AC345" s="224"/>
      <c r="AD345" s="224"/>
      <c r="AE345" s="224"/>
    </row>
    <row r="346" spans="15:31">
      <c r="O346" s="224"/>
      <c r="P346" s="224"/>
      <c r="Q346" s="224"/>
      <c r="R346" s="224"/>
      <c r="S346" s="224"/>
      <c r="T346" s="224"/>
      <c r="U346" s="224"/>
      <c r="V346" s="224"/>
      <c r="W346" s="224"/>
      <c r="X346" s="224"/>
      <c r="Y346" s="224"/>
      <c r="Z346" s="224"/>
      <c r="AA346" s="224"/>
      <c r="AB346" s="224"/>
      <c r="AC346" s="224"/>
      <c r="AD346" s="224"/>
      <c r="AE346" s="224"/>
    </row>
    <row r="347" spans="15:31">
      <c r="O347" s="224"/>
      <c r="P347" s="224"/>
      <c r="Q347" s="224"/>
      <c r="R347" s="224"/>
      <c r="S347" s="224"/>
      <c r="T347" s="224"/>
      <c r="U347" s="224"/>
      <c r="V347" s="224"/>
      <c r="W347" s="224"/>
      <c r="X347" s="224"/>
      <c r="Y347" s="224"/>
      <c r="Z347" s="224"/>
      <c r="AA347" s="224"/>
      <c r="AB347" s="224"/>
      <c r="AC347" s="224"/>
      <c r="AD347" s="224"/>
      <c r="AE347" s="224"/>
    </row>
    <row r="348" spans="15:31">
      <c r="O348" s="224"/>
      <c r="P348" s="224"/>
      <c r="Q348" s="224"/>
      <c r="R348" s="224"/>
      <c r="S348" s="224"/>
      <c r="T348" s="224"/>
      <c r="U348" s="224"/>
      <c r="V348" s="224"/>
      <c r="W348" s="224"/>
      <c r="X348" s="224"/>
      <c r="Y348" s="224"/>
      <c r="Z348" s="224"/>
      <c r="AA348" s="224"/>
      <c r="AB348" s="224"/>
      <c r="AC348" s="224"/>
      <c r="AD348" s="224"/>
      <c r="AE348" s="224"/>
    </row>
    <row r="349" spans="15:31">
      <c r="O349" s="224"/>
      <c r="P349" s="224"/>
      <c r="Q349" s="224"/>
      <c r="R349" s="224"/>
      <c r="S349" s="224"/>
      <c r="T349" s="224"/>
      <c r="U349" s="224"/>
      <c r="V349" s="224"/>
      <c r="W349" s="224"/>
      <c r="X349" s="224"/>
      <c r="Y349" s="224"/>
      <c r="Z349" s="224"/>
      <c r="AA349" s="224"/>
      <c r="AB349" s="224"/>
      <c r="AC349" s="224"/>
      <c r="AD349" s="224"/>
      <c r="AE349" s="224"/>
    </row>
    <row r="350" spans="15:31">
      <c r="O350" s="224"/>
      <c r="P350" s="224"/>
      <c r="Q350" s="224"/>
      <c r="R350" s="224"/>
      <c r="S350" s="224"/>
      <c r="T350" s="224"/>
      <c r="U350" s="224"/>
      <c r="V350" s="224"/>
      <c r="W350" s="224"/>
      <c r="X350" s="224"/>
      <c r="Y350" s="224"/>
      <c r="Z350" s="224"/>
      <c r="AA350" s="224"/>
      <c r="AB350" s="224"/>
      <c r="AC350" s="224"/>
      <c r="AD350" s="224"/>
      <c r="AE350" s="224"/>
    </row>
    <row r="351" spans="15:31">
      <c r="O351" s="224"/>
      <c r="P351" s="224"/>
      <c r="Q351" s="224"/>
      <c r="R351" s="224"/>
      <c r="S351" s="224"/>
      <c r="T351" s="224"/>
      <c r="U351" s="224"/>
      <c r="V351" s="224"/>
      <c r="W351" s="224"/>
      <c r="X351" s="224"/>
      <c r="Y351" s="224"/>
      <c r="Z351" s="224"/>
      <c r="AA351" s="224"/>
      <c r="AB351" s="224"/>
      <c r="AC351" s="224"/>
      <c r="AD351" s="224"/>
      <c r="AE351" s="224"/>
    </row>
    <row r="352" spans="15:31">
      <c r="O352" s="224"/>
      <c r="P352" s="224"/>
      <c r="Q352" s="224"/>
      <c r="R352" s="224"/>
      <c r="S352" s="224"/>
      <c r="T352" s="224"/>
      <c r="U352" s="224"/>
      <c r="V352" s="224"/>
      <c r="W352" s="224"/>
      <c r="X352" s="224"/>
      <c r="Y352" s="224"/>
      <c r="Z352" s="224"/>
      <c r="AA352" s="224"/>
      <c r="AB352" s="224"/>
      <c r="AC352" s="224"/>
      <c r="AD352" s="224"/>
      <c r="AE352" s="224"/>
    </row>
    <row r="353" spans="15:31">
      <c r="O353" s="224"/>
      <c r="P353" s="224"/>
      <c r="Q353" s="224"/>
      <c r="R353" s="224"/>
      <c r="S353" s="224"/>
      <c r="T353" s="224"/>
      <c r="U353" s="224"/>
      <c r="V353" s="224"/>
      <c r="W353" s="224"/>
      <c r="X353" s="224"/>
      <c r="Y353" s="224"/>
      <c r="Z353" s="224"/>
      <c r="AA353" s="224"/>
      <c r="AB353" s="224"/>
      <c r="AC353" s="224"/>
      <c r="AD353" s="224"/>
      <c r="AE353" s="224"/>
    </row>
    <row r="354" spans="15:31">
      <c r="O354" s="224"/>
      <c r="P354" s="224"/>
      <c r="Q354" s="224"/>
      <c r="R354" s="224"/>
      <c r="S354" s="224"/>
      <c r="T354" s="224"/>
      <c r="U354" s="224"/>
      <c r="V354" s="224"/>
      <c r="W354" s="224"/>
      <c r="X354" s="224"/>
      <c r="Y354" s="224"/>
      <c r="Z354" s="224"/>
      <c r="AA354" s="224"/>
      <c r="AB354" s="224"/>
      <c r="AC354" s="224"/>
      <c r="AD354" s="224"/>
      <c r="AE354" s="224"/>
    </row>
    <row r="355" spans="15:31">
      <c r="O355" s="224"/>
      <c r="P355" s="224"/>
      <c r="Q355" s="224"/>
      <c r="R355" s="224"/>
      <c r="S355" s="224"/>
      <c r="T355" s="224"/>
      <c r="U355" s="224"/>
      <c r="V355" s="224"/>
      <c r="W355" s="224"/>
      <c r="X355" s="224"/>
      <c r="Y355" s="224"/>
      <c r="Z355" s="224"/>
      <c r="AA355" s="224"/>
      <c r="AB355" s="224"/>
      <c r="AC355" s="224"/>
      <c r="AD355" s="224"/>
      <c r="AE355" s="224"/>
    </row>
    <row r="356" spans="15:31">
      <c r="O356" s="224"/>
      <c r="P356" s="224"/>
      <c r="Q356" s="224"/>
      <c r="R356" s="224"/>
      <c r="S356" s="224"/>
      <c r="T356" s="224"/>
      <c r="U356" s="224"/>
      <c r="V356" s="224"/>
      <c r="W356" s="224"/>
      <c r="X356" s="224"/>
      <c r="Y356" s="224"/>
      <c r="Z356" s="224"/>
      <c r="AA356" s="224"/>
      <c r="AB356" s="224"/>
      <c r="AC356" s="224"/>
      <c r="AD356" s="224"/>
      <c r="AE356" s="224"/>
    </row>
    <row r="357" spans="15:31">
      <c r="O357" s="224"/>
      <c r="P357" s="224"/>
      <c r="Q357" s="224"/>
      <c r="R357" s="224"/>
      <c r="S357" s="224"/>
      <c r="T357" s="224"/>
      <c r="U357" s="224"/>
      <c r="V357" s="224"/>
      <c r="W357" s="224"/>
      <c r="X357" s="224"/>
      <c r="Y357" s="224"/>
      <c r="Z357" s="224"/>
      <c r="AA357" s="224"/>
      <c r="AB357" s="224"/>
      <c r="AC357" s="224"/>
      <c r="AD357" s="224"/>
      <c r="AE357" s="224"/>
    </row>
    <row r="358" spans="15:31">
      <c r="O358" s="224"/>
      <c r="P358" s="224"/>
      <c r="Q358" s="224"/>
      <c r="R358" s="224"/>
      <c r="S358" s="224"/>
      <c r="T358" s="224"/>
      <c r="U358" s="224"/>
      <c r="V358" s="224"/>
      <c r="W358" s="224"/>
      <c r="X358" s="224"/>
      <c r="Y358" s="224"/>
      <c r="Z358" s="224"/>
      <c r="AA358" s="224"/>
      <c r="AB358" s="224"/>
      <c r="AC358" s="224"/>
      <c r="AD358" s="224"/>
      <c r="AE358" s="224"/>
    </row>
    <row r="359" spans="15:31">
      <c r="O359" s="224"/>
      <c r="P359" s="224"/>
      <c r="Q359" s="224"/>
      <c r="R359" s="224"/>
      <c r="S359" s="224"/>
      <c r="T359" s="224"/>
      <c r="U359" s="224"/>
      <c r="V359" s="224"/>
      <c r="W359" s="224"/>
      <c r="X359" s="224"/>
      <c r="Y359" s="224"/>
      <c r="Z359" s="224"/>
      <c r="AA359" s="224"/>
      <c r="AB359" s="224"/>
      <c r="AC359" s="224"/>
      <c r="AD359" s="224"/>
      <c r="AE359" s="224"/>
    </row>
    <row r="360" spans="15:31">
      <c r="O360" s="224"/>
      <c r="P360" s="224"/>
      <c r="Q360" s="224"/>
      <c r="R360" s="224"/>
      <c r="S360" s="224"/>
      <c r="T360" s="224"/>
      <c r="U360" s="224"/>
      <c r="V360" s="224"/>
      <c r="W360" s="224"/>
      <c r="X360" s="224"/>
      <c r="Y360" s="224"/>
      <c r="Z360" s="224"/>
      <c r="AA360" s="224"/>
      <c r="AB360" s="224"/>
      <c r="AC360" s="224"/>
      <c r="AD360" s="224"/>
      <c r="AE360" s="224"/>
    </row>
    <row r="361" spans="15:31">
      <c r="O361" s="224"/>
      <c r="P361" s="224"/>
      <c r="Q361" s="224"/>
      <c r="R361" s="224"/>
      <c r="S361" s="224"/>
      <c r="T361" s="224"/>
      <c r="U361" s="224"/>
      <c r="V361" s="224"/>
      <c r="W361" s="224"/>
      <c r="X361" s="224"/>
      <c r="Y361" s="224"/>
      <c r="Z361" s="224"/>
      <c r="AA361" s="224"/>
      <c r="AB361" s="224"/>
      <c r="AC361" s="224"/>
      <c r="AD361" s="224"/>
      <c r="AE361" s="224"/>
    </row>
    <row r="362" spans="15:31">
      <c r="O362" s="224"/>
      <c r="P362" s="224"/>
      <c r="Q362" s="224"/>
      <c r="R362" s="224"/>
      <c r="S362" s="224"/>
      <c r="T362" s="224"/>
      <c r="U362" s="224"/>
      <c r="V362" s="224"/>
      <c r="W362" s="224"/>
      <c r="X362" s="224"/>
      <c r="Y362" s="224"/>
      <c r="Z362" s="224"/>
      <c r="AA362" s="224"/>
      <c r="AB362" s="224"/>
      <c r="AC362" s="224"/>
      <c r="AD362" s="224"/>
      <c r="AE362" s="224"/>
    </row>
    <row r="363" spans="15:31">
      <c r="O363" s="224"/>
      <c r="P363" s="224"/>
      <c r="Q363" s="224"/>
      <c r="R363" s="224"/>
      <c r="S363" s="224"/>
      <c r="T363" s="224"/>
      <c r="U363" s="224"/>
      <c r="V363" s="224"/>
      <c r="W363" s="224"/>
      <c r="X363" s="224"/>
      <c r="Y363" s="224"/>
      <c r="Z363" s="224"/>
      <c r="AA363" s="224"/>
      <c r="AB363" s="224"/>
      <c r="AC363" s="224"/>
      <c r="AD363" s="224"/>
      <c r="AE363" s="224"/>
    </row>
    <row r="364" spans="15:31">
      <c r="O364" s="224"/>
      <c r="P364" s="224"/>
      <c r="Q364" s="224"/>
      <c r="R364" s="224"/>
      <c r="S364" s="224"/>
      <c r="T364" s="224"/>
      <c r="U364" s="224"/>
      <c r="V364" s="224"/>
      <c r="W364" s="224"/>
      <c r="X364" s="224"/>
      <c r="Y364" s="224"/>
      <c r="Z364" s="224"/>
      <c r="AA364" s="224"/>
      <c r="AB364" s="224"/>
      <c r="AC364" s="224"/>
      <c r="AD364" s="224"/>
      <c r="AE364" s="224"/>
    </row>
    <row r="365" spans="15:31">
      <c r="O365" s="224"/>
      <c r="P365" s="224"/>
      <c r="Q365" s="224"/>
      <c r="R365" s="224"/>
      <c r="S365" s="224"/>
      <c r="T365" s="224"/>
      <c r="U365" s="224"/>
      <c r="V365" s="224"/>
      <c r="W365" s="224"/>
      <c r="X365" s="224"/>
      <c r="Y365" s="224"/>
      <c r="Z365" s="224"/>
      <c r="AA365" s="224"/>
      <c r="AB365" s="224"/>
      <c r="AC365" s="224"/>
      <c r="AD365" s="224"/>
      <c r="AE365" s="224"/>
    </row>
    <row r="366" spans="15:31">
      <c r="O366" s="224"/>
      <c r="P366" s="224"/>
      <c r="Q366" s="224"/>
      <c r="R366" s="224"/>
      <c r="S366" s="224"/>
      <c r="T366" s="224"/>
      <c r="U366" s="224"/>
      <c r="V366" s="224"/>
      <c r="W366" s="224"/>
      <c r="X366" s="224"/>
      <c r="Y366" s="224"/>
      <c r="Z366" s="224"/>
      <c r="AA366" s="224"/>
      <c r="AB366" s="224"/>
      <c r="AC366" s="224"/>
      <c r="AD366" s="224"/>
      <c r="AE366" s="224"/>
    </row>
    <row r="367" spans="15:31">
      <c r="O367" s="224"/>
      <c r="P367" s="224"/>
      <c r="Q367" s="224"/>
      <c r="R367" s="224"/>
      <c r="S367" s="224"/>
      <c r="T367" s="224"/>
      <c r="U367" s="224"/>
      <c r="V367" s="224"/>
      <c r="W367" s="224"/>
      <c r="X367" s="224"/>
      <c r="Y367" s="224"/>
      <c r="Z367" s="224"/>
      <c r="AA367" s="224"/>
      <c r="AB367" s="224"/>
      <c r="AC367" s="224"/>
      <c r="AD367" s="224"/>
      <c r="AE367" s="224"/>
    </row>
    <row r="368" spans="15:31">
      <c r="O368" s="224"/>
      <c r="P368" s="224"/>
      <c r="Q368" s="224"/>
      <c r="R368" s="224"/>
      <c r="S368" s="224"/>
      <c r="T368" s="224"/>
      <c r="U368" s="224"/>
      <c r="V368" s="224"/>
      <c r="W368" s="224"/>
      <c r="X368" s="224"/>
      <c r="Y368" s="224"/>
      <c r="Z368" s="224"/>
      <c r="AA368" s="224"/>
      <c r="AB368" s="224"/>
      <c r="AC368" s="224"/>
      <c r="AD368" s="224"/>
      <c r="AE368" s="224"/>
    </row>
    <row r="369" spans="15:31">
      <c r="O369" s="224"/>
      <c r="P369" s="224"/>
      <c r="Q369" s="224"/>
      <c r="R369" s="224"/>
      <c r="S369" s="224"/>
      <c r="T369" s="224"/>
      <c r="U369" s="224"/>
      <c r="V369" s="224"/>
      <c r="W369" s="224"/>
      <c r="X369" s="224"/>
      <c r="Y369" s="224"/>
      <c r="Z369" s="224"/>
      <c r="AA369" s="224"/>
      <c r="AB369" s="224"/>
      <c r="AC369" s="224"/>
      <c r="AD369" s="224"/>
      <c r="AE369" s="224"/>
    </row>
    <row r="370" spans="15:31">
      <c r="O370" s="224"/>
      <c r="P370" s="224"/>
      <c r="Q370" s="224"/>
      <c r="R370" s="224"/>
      <c r="S370" s="224"/>
      <c r="T370" s="224"/>
      <c r="U370" s="224"/>
      <c r="V370" s="224"/>
      <c r="W370" s="224"/>
      <c r="X370" s="224"/>
      <c r="Y370" s="224"/>
      <c r="Z370" s="224"/>
      <c r="AA370" s="224"/>
      <c r="AB370" s="224"/>
      <c r="AC370" s="224"/>
      <c r="AD370" s="224"/>
      <c r="AE370" s="224"/>
    </row>
    <row r="371" spans="15:31">
      <c r="O371" s="224"/>
      <c r="P371" s="224"/>
      <c r="Q371" s="224"/>
      <c r="R371" s="224"/>
      <c r="S371" s="224"/>
      <c r="T371" s="224"/>
      <c r="U371" s="224"/>
      <c r="V371" s="224"/>
      <c r="W371" s="224"/>
      <c r="X371" s="224"/>
      <c r="Y371" s="224"/>
      <c r="Z371" s="224"/>
      <c r="AA371" s="224"/>
      <c r="AB371" s="224"/>
      <c r="AC371" s="224"/>
      <c r="AD371" s="224"/>
      <c r="AE371" s="224"/>
    </row>
    <row r="372" spans="15:31">
      <c r="O372" s="224"/>
      <c r="P372" s="224"/>
      <c r="Q372" s="224"/>
      <c r="R372" s="224"/>
      <c r="S372" s="224"/>
      <c r="T372" s="224"/>
      <c r="U372" s="224"/>
      <c r="V372" s="224"/>
      <c r="W372" s="224"/>
      <c r="X372" s="224"/>
      <c r="Y372" s="224"/>
      <c r="Z372" s="224"/>
      <c r="AA372" s="224"/>
      <c r="AB372" s="224"/>
      <c r="AC372" s="224"/>
      <c r="AD372" s="224"/>
      <c r="AE372" s="224"/>
    </row>
    <row r="373" spans="15:31">
      <c r="O373" s="224"/>
      <c r="P373" s="224"/>
      <c r="Q373" s="224"/>
      <c r="R373" s="224"/>
      <c r="S373" s="224"/>
      <c r="T373" s="224"/>
      <c r="U373" s="224"/>
      <c r="V373" s="224"/>
      <c r="W373" s="224"/>
      <c r="X373" s="224"/>
      <c r="Y373" s="224"/>
      <c r="Z373" s="224"/>
      <c r="AA373" s="224"/>
      <c r="AB373" s="224"/>
      <c r="AC373" s="224"/>
      <c r="AD373" s="224"/>
      <c r="AE373" s="224"/>
    </row>
    <row r="374" spans="15:31">
      <c r="O374" s="224"/>
      <c r="P374" s="224"/>
      <c r="Q374" s="224"/>
      <c r="R374" s="224"/>
      <c r="S374" s="224"/>
      <c r="T374" s="224"/>
      <c r="U374" s="224"/>
      <c r="V374" s="224"/>
      <c r="W374" s="224"/>
      <c r="X374" s="224"/>
      <c r="Y374" s="224"/>
      <c r="Z374" s="224"/>
      <c r="AA374" s="224"/>
      <c r="AB374" s="224"/>
      <c r="AC374" s="224"/>
      <c r="AD374" s="224"/>
      <c r="AE374" s="224"/>
    </row>
    <row r="375" spans="15:31">
      <c r="O375" s="224"/>
      <c r="P375" s="224"/>
      <c r="Q375" s="224"/>
      <c r="R375" s="224"/>
      <c r="S375" s="224"/>
      <c r="T375" s="224"/>
      <c r="U375" s="224"/>
      <c r="V375" s="224"/>
      <c r="W375" s="224"/>
      <c r="X375" s="224"/>
      <c r="Y375" s="224"/>
      <c r="Z375" s="224"/>
      <c r="AA375" s="224"/>
      <c r="AB375" s="224"/>
      <c r="AC375" s="224"/>
      <c r="AD375" s="224"/>
      <c r="AE375" s="224"/>
    </row>
    <row r="376" spans="15:31">
      <c r="O376" s="224"/>
      <c r="P376" s="224"/>
      <c r="Q376" s="224"/>
      <c r="R376" s="224"/>
      <c r="S376" s="224"/>
      <c r="T376" s="224"/>
      <c r="U376" s="224"/>
      <c r="V376" s="224"/>
      <c r="W376" s="224"/>
      <c r="X376" s="224"/>
      <c r="Y376" s="224"/>
      <c r="Z376" s="224"/>
      <c r="AA376" s="224"/>
      <c r="AB376" s="224"/>
      <c r="AC376" s="224"/>
      <c r="AD376" s="224"/>
      <c r="AE376" s="224"/>
    </row>
    <row r="377" spans="15:31">
      <c r="O377" s="224"/>
      <c r="P377" s="224"/>
      <c r="Q377" s="224"/>
      <c r="R377" s="224"/>
      <c r="S377" s="224"/>
      <c r="T377" s="224"/>
      <c r="U377" s="224"/>
      <c r="V377" s="224"/>
      <c r="W377" s="224"/>
      <c r="X377" s="224"/>
      <c r="Y377" s="224"/>
      <c r="Z377" s="224"/>
      <c r="AA377" s="224"/>
      <c r="AB377" s="224"/>
      <c r="AC377" s="224"/>
      <c r="AD377" s="224"/>
      <c r="AE377" s="224"/>
    </row>
    <row r="378" spans="15:31">
      <c r="O378" s="224"/>
      <c r="P378" s="224"/>
      <c r="Q378" s="224"/>
      <c r="R378" s="224"/>
      <c r="S378" s="224"/>
      <c r="T378" s="224"/>
      <c r="U378" s="224"/>
      <c r="V378" s="224"/>
      <c r="W378" s="224"/>
      <c r="X378" s="224"/>
      <c r="Y378" s="224"/>
      <c r="Z378" s="224"/>
      <c r="AA378" s="224"/>
      <c r="AB378" s="224"/>
      <c r="AC378" s="224"/>
      <c r="AD378" s="224"/>
      <c r="AE378" s="224"/>
    </row>
    <row r="379" spans="15:31">
      <c r="O379" s="224"/>
      <c r="P379" s="224"/>
      <c r="Q379" s="224"/>
      <c r="R379" s="224"/>
      <c r="S379" s="224"/>
      <c r="T379" s="224"/>
      <c r="U379" s="224"/>
      <c r="V379" s="224"/>
      <c r="W379" s="224"/>
      <c r="X379" s="224"/>
      <c r="Y379" s="224"/>
      <c r="Z379" s="224"/>
      <c r="AA379" s="224"/>
      <c r="AB379" s="224"/>
      <c r="AC379" s="224"/>
      <c r="AD379" s="224"/>
      <c r="AE379" s="224"/>
    </row>
    <row r="380" spans="15:31">
      <c r="O380" s="224"/>
      <c r="P380" s="224"/>
      <c r="Q380" s="224"/>
      <c r="R380" s="224"/>
      <c r="S380" s="224"/>
      <c r="T380" s="224"/>
      <c r="U380" s="224"/>
      <c r="V380" s="224"/>
      <c r="W380" s="224"/>
      <c r="X380" s="224"/>
      <c r="Y380" s="224"/>
      <c r="Z380" s="224"/>
      <c r="AA380" s="224"/>
      <c r="AB380" s="224"/>
      <c r="AC380" s="224"/>
      <c r="AD380" s="224"/>
      <c r="AE380" s="224"/>
    </row>
    <row r="381" spans="15:31">
      <c r="O381" s="224"/>
      <c r="P381" s="224"/>
      <c r="Q381" s="224"/>
      <c r="R381" s="224"/>
      <c r="S381" s="224"/>
      <c r="T381" s="224"/>
      <c r="U381" s="224"/>
      <c r="V381" s="224"/>
      <c r="W381" s="224"/>
      <c r="X381" s="224"/>
      <c r="Y381" s="224"/>
      <c r="Z381" s="224"/>
      <c r="AA381" s="224"/>
      <c r="AB381" s="224"/>
      <c r="AC381" s="224"/>
      <c r="AD381" s="224"/>
      <c r="AE381" s="224"/>
    </row>
    <row r="382" spans="15:31">
      <c r="O382" s="224"/>
      <c r="P382" s="224"/>
      <c r="Q382" s="224"/>
      <c r="R382" s="224"/>
      <c r="S382" s="224"/>
      <c r="T382" s="224"/>
      <c r="U382" s="224"/>
      <c r="V382" s="224"/>
      <c r="W382" s="224"/>
      <c r="X382" s="224"/>
      <c r="Y382" s="224"/>
      <c r="Z382" s="224"/>
      <c r="AA382" s="224"/>
      <c r="AB382" s="224"/>
      <c r="AC382" s="224"/>
      <c r="AD382" s="224"/>
      <c r="AE382" s="224"/>
    </row>
    <row r="383" spans="15:31">
      <c r="O383" s="224"/>
      <c r="P383" s="224"/>
      <c r="Q383" s="224"/>
      <c r="R383" s="224"/>
      <c r="S383" s="224"/>
      <c r="T383" s="224"/>
      <c r="U383" s="224"/>
      <c r="V383" s="224"/>
      <c r="W383" s="224"/>
      <c r="X383" s="224"/>
      <c r="Y383" s="224"/>
      <c r="Z383" s="224"/>
      <c r="AA383" s="224"/>
      <c r="AB383" s="224"/>
      <c r="AC383" s="224"/>
      <c r="AD383" s="224"/>
      <c r="AE383" s="224"/>
    </row>
    <row r="384" spans="15:31">
      <c r="O384" s="224"/>
      <c r="P384" s="224"/>
      <c r="Q384" s="224"/>
      <c r="R384" s="224"/>
      <c r="S384" s="224"/>
      <c r="T384" s="224"/>
      <c r="U384" s="224"/>
      <c r="V384" s="224"/>
      <c r="W384" s="224"/>
      <c r="X384" s="224"/>
      <c r="Y384" s="224"/>
      <c r="Z384" s="224"/>
      <c r="AA384" s="224"/>
      <c r="AB384" s="224"/>
      <c r="AC384" s="224"/>
      <c r="AD384" s="224"/>
      <c r="AE384" s="224"/>
    </row>
    <row r="385" spans="15:31">
      <c r="O385" s="224"/>
      <c r="P385" s="224"/>
      <c r="Q385" s="224"/>
      <c r="R385" s="224"/>
      <c r="S385" s="224"/>
      <c r="T385" s="224"/>
      <c r="U385" s="224"/>
      <c r="V385" s="224"/>
      <c r="W385" s="224"/>
      <c r="X385" s="224"/>
      <c r="Y385" s="224"/>
      <c r="Z385" s="224"/>
      <c r="AA385" s="224"/>
      <c r="AB385" s="224"/>
      <c r="AC385" s="224"/>
      <c r="AD385" s="224"/>
      <c r="AE385" s="224"/>
    </row>
    <row r="386" spans="15:31">
      <c r="O386" s="224"/>
      <c r="P386" s="224"/>
      <c r="Q386" s="224"/>
      <c r="R386" s="224"/>
      <c r="S386" s="224"/>
      <c r="T386" s="224"/>
      <c r="U386" s="224"/>
      <c r="V386" s="224"/>
      <c r="W386" s="224"/>
      <c r="X386" s="224"/>
      <c r="Y386" s="224"/>
      <c r="Z386" s="224"/>
      <c r="AA386" s="224"/>
      <c r="AB386" s="224"/>
      <c r="AC386" s="224"/>
      <c r="AD386" s="224"/>
      <c r="AE386" s="224"/>
    </row>
    <row r="387" spans="15:31">
      <c r="O387" s="224"/>
      <c r="P387" s="224"/>
      <c r="Q387" s="224"/>
      <c r="R387" s="224"/>
      <c r="S387" s="224"/>
      <c r="T387" s="224"/>
      <c r="U387" s="224"/>
      <c r="V387" s="224"/>
      <c r="W387" s="224"/>
      <c r="X387" s="224"/>
      <c r="Y387" s="224"/>
      <c r="Z387" s="224"/>
      <c r="AA387" s="224"/>
      <c r="AB387" s="224"/>
      <c r="AC387" s="224"/>
      <c r="AD387" s="224"/>
      <c r="AE387" s="224"/>
    </row>
    <row r="388" spans="15:31">
      <c r="O388" s="224"/>
      <c r="P388" s="224"/>
      <c r="Q388" s="224"/>
      <c r="R388" s="224"/>
      <c r="S388" s="224"/>
      <c r="T388" s="224"/>
      <c r="U388" s="224"/>
      <c r="V388" s="224"/>
      <c r="W388" s="224"/>
      <c r="X388" s="224"/>
      <c r="Y388" s="224"/>
      <c r="Z388" s="224"/>
      <c r="AA388" s="224"/>
      <c r="AB388" s="224"/>
      <c r="AC388" s="224"/>
      <c r="AD388" s="224"/>
      <c r="AE388" s="224"/>
    </row>
    <row r="389" spans="15:31">
      <c r="O389" s="224"/>
      <c r="P389" s="224"/>
      <c r="Q389" s="224"/>
      <c r="R389" s="224"/>
      <c r="S389" s="224"/>
      <c r="T389" s="224"/>
      <c r="U389" s="224"/>
      <c r="V389" s="224"/>
      <c r="W389" s="224"/>
      <c r="X389" s="224"/>
      <c r="Y389" s="224"/>
      <c r="Z389" s="224"/>
      <c r="AA389" s="224"/>
      <c r="AB389" s="224"/>
      <c r="AC389" s="224"/>
      <c r="AD389" s="224"/>
      <c r="AE389" s="224"/>
    </row>
    <row r="390" spans="15:31">
      <c r="O390" s="224"/>
      <c r="P390" s="224"/>
      <c r="Q390" s="224"/>
      <c r="R390" s="224"/>
      <c r="S390" s="224"/>
      <c r="T390" s="224"/>
      <c r="U390" s="224"/>
      <c r="V390" s="224"/>
      <c r="W390" s="224"/>
      <c r="X390" s="224"/>
      <c r="Y390" s="224"/>
      <c r="Z390" s="224"/>
      <c r="AA390" s="224"/>
      <c r="AB390" s="224"/>
      <c r="AC390" s="224"/>
      <c r="AD390" s="224"/>
      <c r="AE390" s="224"/>
    </row>
    <row r="391" spans="15:31">
      <c r="O391" s="224"/>
      <c r="P391" s="224"/>
      <c r="Q391" s="224"/>
      <c r="R391" s="224"/>
      <c r="S391" s="224"/>
      <c r="T391" s="224"/>
      <c r="U391" s="224"/>
      <c r="V391" s="224"/>
      <c r="W391" s="224"/>
      <c r="X391" s="224"/>
      <c r="Y391" s="224"/>
      <c r="Z391" s="224"/>
      <c r="AA391" s="224"/>
      <c r="AB391" s="224"/>
      <c r="AC391" s="224"/>
      <c r="AD391" s="224"/>
      <c r="AE391" s="224"/>
    </row>
    <row r="392" spans="15:31">
      <c r="O392" s="224"/>
      <c r="P392" s="224"/>
      <c r="Q392" s="224"/>
      <c r="R392" s="224"/>
      <c r="S392" s="224"/>
      <c r="T392" s="224"/>
      <c r="U392" s="224"/>
      <c r="V392" s="224"/>
      <c r="W392" s="224"/>
      <c r="X392" s="224"/>
      <c r="Y392" s="224"/>
      <c r="Z392" s="224"/>
      <c r="AA392" s="224"/>
      <c r="AB392" s="224"/>
      <c r="AC392" s="224"/>
      <c r="AD392" s="224"/>
      <c r="AE392" s="224"/>
    </row>
    <row r="393" spans="15:31">
      <c r="O393" s="224"/>
      <c r="P393" s="224"/>
      <c r="Q393" s="224"/>
      <c r="R393" s="224"/>
      <c r="S393" s="224"/>
      <c r="T393" s="224"/>
      <c r="U393" s="224"/>
      <c r="V393" s="224"/>
      <c r="W393" s="224"/>
      <c r="X393" s="224"/>
      <c r="Y393" s="224"/>
      <c r="Z393" s="224"/>
      <c r="AA393" s="224"/>
      <c r="AB393" s="224"/>
      <c r="AC393" s="224"/>
      <c r="AD393" s="224"/>
      <c r="AE393" s="224"/>
    </row>
    <row r="394" spans="15:31">
      <c r="O394" s="224"/>
      <c r="P394" s="224"/>
      <c r="Q394" s="224"/>
      <c r="R394" s="224"/>
      <c r="S394" s="224"/>
      <c r="T394" s="224"/>
      <c r="U394" s="224"/>
      <c r="V394" s="224"/>
      <c r="W394" s="224"/>
      <c r="X394" s="224"/>
      <c r="Y394" s="224"/>
      <c r="Z394" s="224"/>
      <c r="AA394" s="224"/>
      <c r="AB394" s="224"/>
      <c r="AC394" s="224"/>
      <c r="AD394" s="224"/>
      <c r="AE394" s="224"/>
    </row>
    <row r="395" spans="15:31">
      <c r="O395" s="224"/>
      <c r="P395" s="224"/>
      <c r="Q395" s="224"/>
      <c r="R395" s="224"/>
      <c r="S395" s="224"/>
      <c r="T395" s="224"/>
      <c r="U395" s="224"/>
      <c r="V395" s="224"/>
      <c r="W395" s="224"/>
      <c r="X395" s="224"/>
      <c r="Y395" s="224"/>
      <c r="Z395" s="224"/>
      <c r="AA395" s="224"/>
      <c r="AB395" s="224"/>
      <c r="AC395" s="224"/>
      <c r="AD395" s="224"/>
      <c r="AE395" s="224"/>
    </row>
    <row r="396" spans="15:31">
      <c r="O396" s="224"/>
      <c r="P396" s="224"/>
      <c r="Q396" s="224"/>
      <c r="R396" s="224"/>
      <c r="S396" s="224"/>
      <c r="T396" s="224"/>
      <c r="U396" s="224"/>
      <c r="V396" s="224"/>
      <c r="W396" s="224"/>
      <c r="X396" s="224"/>
      <c r="Y396" s="224"/>
      <c r="Z396" s="224"/>
      <c r="AA396" s="224"/>
      <c r="AB396" s="224"/>
      <c r="AC396" s="224"/>
      <c r="AD396" s="224"/>
      <c r="AE396" s="224"/>
    </row>
    <row r="397" spans="15:31">
      <c r="O397" s="224"/>
      <c r="P397" s="224"/>
      <c r="Q397" s="224"/>
      <c r="R397" s="224"/>
      <c r="S397" s="224"/>
      <c r="T397" s="224"/>
      <c r="U397" s="224"/>
      <c r="V397" s="224"/>
      <c r="W397" s="224"/>
      <c r="X397" s="224"/>
      <c r="Y397" s="224"/>
      <c r="Z397" s="224"/>
      <c r="AA397" s="224"/>
      <c r="AB397" s="224"/>
      <c r="AC397" s="224"/>
      <c r="AD397" s="224"/>
      <c r="AE397" s="224"/>
    </row>
    <row r="398" spans="15:31">
      <c r="O398" s="224"/>
      <c r="P398" s="224"/>
      <c r="Q398" s="224"/>
      <c r="R398" s="224"/>
      <c r="S398" s="224"/>
      <c r="T398" s="224"/>
      <c r="U398" s="224"/>
      <c r="V398" s="224"/>
      <c r="W398" s="224"/>
      <c r="X398" s="224"/>
      <c r="Y398" s="224"/>
      <c r="Z398" s="224"/>
      <c r="AA398" s="224"/>
      <c r="AB398" s="224"/>
      <c r="AC398" s="224"/>
      <c r="AD398" s="224"/>
      <c r="AE398" s="224"/>
    </row>
    <row r="399" spans="15:31">
      <c r="O399" s="224"/>
      <c r="P399" s="224"/>
      <c r="Q399" s="224"/>
      <c r="R399" s="224"/>
      <c r="S399" s="224"/>
      <c r="T399" s="224"/>
      <c r="U399" s="224"/>
      <c r="V399" s="224"/>
      <c r="W399" s="224"/>
      <c r="X399" s="224"/>
      <c r="Y399" s="224"/>
      <c r="Z399" s="224"/>
      <c r="AA399" s="224"/>
      <c r="AB399" s="224"/>
      <c r="AC399" s="224"/>
      <c r="AD399" s="224"/>
      <c r="AE399" s="224"/>
    </row>
    <row r="400" spans="15:31">
      <c r="O400" s="224"/>
      <c r="P400" s="224"/>
      <c r="Q400" s="224"/>
      <c r="R400" s="224"/>
      <c r="S400" s="224"/>
      <c r="T400" s="224"/>
      <c r="U400" s="224"/>
      <c r="V400" s="224"/>
      <c r="W400" s="224"/>
      <c r="X400" s="224"/>
      <c r="Y400" s="224"/>
      <c r="Z400" s="224"/>
      <c r="AA400" s="224"/>
      <c r="AB400" s="224"/>
      <c r="AC400" s="224"/>
      <c r="AD400" s="224"/>
      <c r="AE400" s="224"/>
    </row>
    <row r="401" spans="15:31">
      <c r="O401" s="224"/>
      <c r="P401" s="224"/>
      <c r="Q401" s="224"/>
      <c r="R401" s="224"/>
      <c r="S401" s="224"/>
      <c r="T401" s="224"/>
      <c r="U401" s="224"/>
      <c r="V401" s="224"/>
      <c r="W401" s="224"/>
      <c r="X401" s="224"/>
      <c r="Y401" s="224"/>
      <c r="Z401" s="224"/>
      <c r="AA401" s="224"/>
      <c r="AB401" s="224"/>
      <c r="AC401" s="224"/>
      <c r="AD401" s="224"/>
      <c r="AE401" s="224"/>
    </row>
    <row r="402" spans="15:31">
      <c r="O402" s="224"/>
      <c r="P402" s="224"/>
      <c r="Q402" s="224"/>
      <c r="R402" s="224"/>
      <c r="S402" s="224"/>
      <c r="T402" s="224"/>
      <c r="U402" s="224"/>
      <c r="V402" s="224"/>
      <c r="W402" s="224"/>
      <c r="X402" s="224"/>
      <c r="Y402" s="224"/>
      <c r="Z402" s="224"/>
      <c r="AA402" s="224"/>
      <c r="AB402" s="224"/>
      <c r="AC402" s="224"/>
      <c r="AD402" s="224"/>
      <c r="AE402" s="224"/>
    </row>
    <row r="403" spans="15:31">
      <c r="O403" s="224"/>
      <c r="P403" s="224"/>
      <c r="Q403" s="224"/>
      <c r="R403" s="224"/>
      <c r="S403" s="224"/>
      <c r="T403" s="224"/>
      <c r="U403" s="224"/>
      <c r="V403" s="224"/>
      <c r="W403" s="224"/>
      <c r="X403" s="224"/>
      <c r="Y403" s="224"/>
      <c r="Z403" s="224"/>
      <c r="AA403" s="224"/>
      <c r="AB403" s="224"/>
      <c r="AC403" s="224"/>
      <c r="AD403" s="224"/>
      <c r="AE403" s="224"/>
    </row>
    <row r="404" spans="15:31">
      <c r="O404" s="224"/>
      <c r="P404" s="224"/>
      <c r="Q404" s="224"/>
      <c r="R404" s="224"/>
      <c r="S404" s="224"/>
      <c r="T404" s="224"/>
      <c r="U404" s="224"/>
      <c r="V404" s="224"/>
      <c r="W404" s="224"/>
      <c r="X404" s="224"/>
      <c r="Y404" s="224"/>
      <c r="Z404" s="224"/>
      <c r="AA404" s="224"/>
      <c r="AB404" s="224"/>
      <c r="AC404" s="224"/>
      <c r="AD404" s="224"/>
      <c r="AE404" s="224"/>
    </row>
    <row r="405" spans="15:31">
      <c r="O405" s="224"/>
      <c r="P405" s="224"/>
      <c r="Q405" s="224"/>
      <c r="R405" s="224"/>
      <c r="S405" s="224"/>
      <c r="T405" s="224"/>
      <c r="U405" s="224"/>
      <c r="V405" s="224"/>
      <c r="W405" s="224"/>
      <c r="X405" s="224"/>
      <c r="Y405" s="224"/>
      <c r="Z405" s="224"/>
      <c r="AA405" s="224"/>
      <c r="AB405" s="224"/>
      <c r="AC405" s="224"/>
      <c r="AD405" s="224"/>
      <c r="AE405" s="224"/>
    </row>
    <row r="406" spans="15:31">
      <c r="O406" s="224"/>
      <c r="P406" s="224"/>
      <c r="Q406" s="224"/>
      <c r="R406" s="224"/>
      <c r="S406" s="224"/>
      <c r="T406" s="224"/>
      <c r="U406" s="224"/>
      <c r="V406" s="224"/>
      <c r="W406" s="224"/>
      <c r="X406" s="224"/>
      <c r="Y406" s="224"/>
      <c r="Z406" s="224"/>
      <c r="AA406" s="224"/>
      <c r="AB406" s="224"/>
      <c r="AC406" s="224"/>
      <c r="AD406" s="224"/>
      <c r="AE406" s="224"/>
    </row>
    <row r="407" spans="15:31">
      <c r="O407" s="224"/>
      <c r="P407" s="224"/>
      <c r="Q407" s="224"/>
      <c r="R407" s="224"/>
      <c r="S407" s="224"/>
      <c r="T407" s="224"/>
      <c r="U407" s="224"/>
      <c r="V407" s="224"/>
      <c r="W407" s="224"/>
      <c r="X407" s="224"/>
      <c r="Y407" s="224"/>
      <c r="Z407" s="224"/>
      <c r="AA407" s="224"/>
      <c r="AB407" s="224"/>
      <c r="AC407" s="224"/>
      <c r="AD407" s="224"/>
      <c r="AE407" s="224"/>
    </row>
    <row r="408" spans="15:31">
      <c r="O408" s="224"/>
      <c r="P408" s="224"/>
      <c r="Q408" s="224"/>
      <c r="R408" s="224"/>
      <c r="S408" s="224"/>
      <c r="T408" s="224"/>
      <c r="U408" s="224"/>
      <c r="V408" s="224"/>
      <c r="W408" s="224"/>
      <c r="X408" s="224"/>
      <c r="Y408" s="224"/>
      <c r="Z408" s="224"/>
      <c r="AA408" s="224"/>
      <c r="AB408" s="224"/>
      <c r="AC408" s="224"/>
      <c r="AD408" s="224"/>
      <c r="AE408" s="224"/>
    </row>
    <row r="409" spans="15:31">
      <c r="O409" s="224"/>
      <c r="P409" s="224"/>
      <c r="Q409" s="224"/>
      <c r="R409" s="224"/>
      <c r="S409" s="224"/>
      <c r="T409" s="224"/>
      <c r="U409" s="224"/>
      <c r="V409" s="224"/>
      <c r="W409" s="224"/>
      <c r="X409" s="224"/>
      <c r="Y409" s="224"/>
      <c r="Z409" s="224"/>
      <c r="AA409" s="224"/>
      <c r="AB409" s="224"/>
      <c r="AC409" s="224"/>
      <c r="AD409" s="224"/>
      <c r="AE409" s="224"/>
    </row>
    <row r="410" spans="15:31">
      <c r="O410" s="224"/>
      <c r="P410" s="224"/>
      <c r="Q410" s="224"/>
      <c r="R410" s="224"/>
      <c r="S410" s="224"/>
      <c r="T410" s="224"/>
      <c r="U410" s="224"/>
      <c r="V410" s="224"/>
      <c r="W410" s="224"/>
      <c r="X410" s="224"/>
      <c r="Y410" s="224"/>
      <c r="Z410" s="224"/>
      <c r="AA410" s="224"/>
      <c r="AB410" s="224"/>
      <c r="AC410" s="224"/>
      <c r="AD410" s="224"/>
      <c r="AE410" s="224"/>
    </row>
    <row r="411" spans="15:31">
      <c r="O411" s="224"/>
      <c r="P411" s="224"/>
      <c r="Q411" s="224"/>
      <c r="R411" s="224"/>
      <c r="S411" s="224"/>
      <c r="T411" s="224"/>
      <c r="U411" s="224"/>
      <c r="V411" s="224"/>
      <c r="W411" s="224"/>
      <c r="X411" s="224"/>
      <c r="Y411" s="224"/>
      <c r="Z411" s="224"/>
      <c r="AA411" s="224"/>
      <c r="AB411" s="224"/>
      <c r="AC411" s="224"/>
      <c r="AD411" s="224"/>
      <c r="AE411" s="224"/>
    </row>
    <row r="412" spans="15:31">
      <c r="O412" s="224"/>
      <c r="P412" s="224"/>
      <c r="Q412" s="224"/>
      <c r="R412" s="224"/>
      <c r="S412" s="224"/>
      <c r="T412" s="224"/>
      <c r="U412" s="224"/>
      <c r="V412" s="224"/>
      <c r="W412" s="224"/>
      <c r="X412" s="224"/>
      <c r="Y412" s="224"/>
      <c r="Z412" s="224"/>
      <c r="AA412" s="224"/>
      <c r="AB412" s="224"/>
      <c r="AC412" s="224"/>
      <c r="AD412" s="224"/>
      <c r="AE412" s="224"/>
    </row>
    <row r="413" spans="15:31">
      <c r="O413" s="224"/>
      <c r="P413" s="224"/>
      <c r="Q413" s="224"/>
      <c r="R413" s="224"/>
      <c r="S413" s="224"/>
      <c r="T413" s="224"/>
      <c r="U413" s="224"/>
      <c r="V413" s="224"/>
      <c r="W413" s="224"/>
      <c r="X413" s="224"/>
      <c r="Y413" s="224"/>
      <c r="Z413" s="224"/>
      <c r="AA413" s="224"/>
      <c r="AB413" s="224"/>
      <c r="AC413" s="224"/>
      <c r="AD413" s="224"/>
      <c r="AE413" s="224"/>
    </row>
    <row r="414" spans="15:31">
      <c r="O414" s="224"/>
      <c r="P414" s="224"/>
      <c r="Q414" s="224"/>
      <c r="R414" s="224"/>
      <c r="S414" s="224"/>
      <c r="T414" s="224"/>
      <c r="U414" s="224"/>
      <c r="V414" s="224"/>
      <c r="W414" s="224"/>
      <c r="X414" s="224"/>
      <c r="Y414" s="224"/>
      <c r="Z414" s="224"/>
      <c r="AA414" s="224"/>
      <c r="AB414" s="224"/>
      <c r="AC414" s="224"/>
      <c r="AD414" s="224"/>
      <c r="AE414" s="224"/>
    </row>
    <row r="415" spans="15:31">
      <c r="O415" s="224"/>
      <c r="P415" s="224"/>
      <c r="Q415" s="224"/>
      <c r="R415" s="224"/>
      <c r="S415" s="224"/>
      <c r="T415" s="224"/>
      <c r="U415" s="224"/>
      <c r="V415" s="224"/>
      <c r="W415" s="224"/>
      <c r="X415" s="224"/>
      <c r="Y415" s="224"/>
      <c r="Z415" s="224"/>
      <c r="AA415" s="224"/>
      <c r="AB415" s="224"/>
      <c r="AC415" s="224"/>
      <c r="AD415" s="224"/>
      <c r="AE415" s="224"/>
    </row>
    <row r="416" spans="15:31">
      <c r="O416" s="224"/>
      <c r="P416" s="224"/>
      <c r="Q416" s="224"/>
      <c r="R416" s="224"/>
      <c r="S416" s="224"/>
      <c r="T416" s="224"/>
      <c r="U416" s="224"/>
      <c r="V416" s="224"/>
      <c r="W416" s="224"/>
      <c r="X416" s="224"/>
      <c r="Y416" s="224"/>
      <c r="Z416" s="224"/>
      <c r="AA416" s="224"/>
      <c r="AB416" s="224"/>
      <c r="AC416" s="224"/>
      <c r="AD416" s="224"/>
      <c r="AE416" s="224"/>
    </row>
    <row r="417" spans="15:31">
      <c r="O417" s="224"/>
      <c r="P417" s="224"/>
      <c r="Q417" s="224"/>
      <c r="R417" s="224"/>
      <c r="S417" s="224"/>
      <c r="T417" s="224"/>
      <c r="U417" s="224"/>
      <c r="V417" s="224"/>
      <c r="W417" s="224"/>
      <c r="X417" s="224"/>
      <c r="Y417" s="224"/>
      <c r="Z417" s="224"/>
      <c r="AA417" s="224"/>
      <c r="AB417" s="224"/>
      <c r="AC417" s="224"/>
      <c r="AD417" s="224"/>
      <c r="AE417" s="224"/>
    </row>
    <row r="418" spans="15:31">
      <c r="O418" s="224"/>
      <c r="P418" s="224"/>
      <c r="Q418" s="224"/>
      <c r="R418" s="224"/>
      <c r="S418" s="224"/>
      <c r="T418" s="224"/>
      <c r="U418" s="224"/>
      <c r="V418" s="224"/>
      <c r="W418" s="224"/>
      <c r="X418" s="224"/>
      <c r="Y418" s="224"/>
      <c r="Z418" s="224"/>
      <c r="AA418" s="224"/>
      <c r="AB418" s="224"/>
      <c r="AC418" s="224"/>
      <c r="AD418" s="224"/>
      <c r="AE418" s="224"/>
    </row>
    <row r="419" spans="15:31">
      <c r="O419" s="224"/>
      <c r="P419" s="224"/>
      <c r="Q419" s="224"/>
      <c r="R419" s="224"/>
      <c r="S419" s="224"/>
      <c r="T419" s="224"/>
      <c r="U419" s="224"/>
      <c r="V419" s="224"/>
      <c r="W419" s="224"/>
      <c r="X419" s="224"/>
      <c r="Y419" s="224"/>
      <c r="Z419" s="224"/>
      <c r="AA419" s="224"/>
      <c r="AB419" s="224"/>
      <c r="AC419" s="224"/>
      <c r="AD419" s="224"/>
      <c r="AE419" s="224"/>
    </row>
    <row r="420" spans="15:31">
      <c r="O420" s="224"/>
      <c r="P420" s="224"/>
      <c r="Q420" s="224"/>
      <c r="R420" s="224"/>
      <c r="S420" s="224"/>
      <c r="T420" s="224"/>
      <c r="U420" s="224"/>
      <c r="V420" s="224"/>
      <c r="W420" s="224"/>
      <c r="X420" s="224"/>
      <c r="Y420" s="224"/>
      <c r="Z420" s="224"/>
      <c r="AA420" s="224"/>
      <c r="AB420" s="224"/>
      <c r="AC420" s="224"/>
      <c r="AD420" s="224"/>
      <c r="AE420" s="224"/>
    </row>
    <row r="421" spans="15:31">
      <c r="O421" s="224"/>
      <c r="P421" s="224"/>
      <c r="Q421" s="224"/>
      <c r="R421" s="224"/>
      <c r="S421" s="224"/>
      <c r="T421" s="224"/>
      <c r="U421" s="224"/>
      <c r="V421" s="224"/>
      <c r="W421" s="224"/>
      <c r="X421" s="224"/>
      <c r="Y421" s="224"/>
      <c r="Z421" s="224"/>
      <c r="AA421" s="224"/>
      <c r="AB421" s="224"/>
      <c r="AC421" s="224"/>
      <c r="AD421" s="224"/>
      <c r="AE421" s="224"/>
    </row>
    <row r="422" spans="15:31">
      <c r="O422" s="224"/>
      <c r="P422" s="224"/>
      <c r="Q422" s="224"/>
      <c r="R422" s="224"/>
      <c r="S422" s="224"/>
      <c r="T422" s="224"/>
      <c r="U422" s="224"/>
      <c r="V422" s="224"/>
      <c r="W422" s="224"/>
      <c r="X422" s="224"/>
      <c r="Y422" s="224"/>
      <c r="Z422" s="224"/>
      <c r="AA422" s="224"/>
      <c r="AB422" s="224"/>
      <c r="AC422" s="224"/>
      <c r="AD422" s="224"/>
      <c r="AE422" s="224"/>
    </row>
    <row r="423" spans="15:31">
      <c r="O423" s="224"/>
      <c r="P423" s="224"/>
      <c r="Q423" s="224"/>
      <c r="R423" s="224"/>
      <c r="S423" s="224"/>
      <c r="T423" s="224"/>
      <c r="U423" s="224"/>
      <c r="V423" s="224"/>
      <c r="W423" s="224"/>
      <c r="X423" s="224"/>
      <c r="Y423" s="224"/>
      <c r="Z423" s="224"/>
      <c r="AA423" s="224"/>
      <c r="AB423" s="224"/>
      <c r="AC423" s="224"/>
      <c r="AD423" s="224"/>
      <c r="AE423" s="224"/>
    </row>
    <row r="424" spans="15:31">
      <c r="O424" s="224"/>
      <c r="P424" s="224"/>
      <c r="Q424" s="224"/>
      <c r="R424" s="224"/>
      <c r="S424" s="224"/>
      <c r="T424" s="224"/>
      <c r="U424" s="224"/>
      <c r="V424" s="224"/>
      <c r="W424" s="224"/>
      <c r="X424" s="224"/>
      <c r="Y424" s="224"/>
      <c r="Z424" s="224"/>
      <c r="AA424" s="224"/>
      <c r="AB424" s="224"/>
      <c r="AC424" s="224"/>
    </row>
  </sheetData>
  <pageMargins left="0.7" right="0.7" top="0.75" bottom="0.75" header="0.3" footer="0.3"/>
  <pageSetup paperSize="17" scale="66" fitToWidth="2" orientation="landscape" cellComments="asDisplayed" r:id="rId1"/>
  <headerFooter>
    <oddFooter>&amp;C&amp;P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4"/>
  <sheetViews>
    <sheetView workbookViewId="0">
      <selection activeCell="G43" sqref="G43"/>
    </sheetView>
  </sheetViews>
  <sheetFormatPr defaultColWidth="9.109375" defaultRowHeight="13.2"/>
  <cols>
    <col min="1" max="1" width="17" style="18" bestFit="1" customWidth="1"/>
    <col min="2" max="5" width="17" style="18" customWidth="1"/>
    <col min="6" max="6" width="9.6640625" style="18" bestFit="1" customWidth="1"/>
    <col min="7" max="7" width="4.6640625" style="18" bestFit="1" customWidth="1"/>
    <col min="8" max="8" width="10.6640625" style="18" customWidth="1"/>
    <col min="9" max="9" width="14.33203125" style="18" customWidth="1"/>
    <col min="10" max="10" width="17.33203125" style="18" customWidth="1"/>
    <col min="11" max="11" width="9.109375" style="18"/>
    <col min="12" max="12" width="14" style="368" bestFit="1" customWidth="1"/>
    <col min="13" max="13" width="14.5546875" style="368" bestFit="1" customWidth="1"/>
    <col min="14" max="14" width="14.5546875" style="18" bestFit="1" customWidth="1"/>
    <col min="15" max="15" width="14" style="18" bestFit="1" customWidth="1"/>
    <col min="16" max="16" width="11.88671875" style="18" bestFit="1" customWidth="1"/>
    <col min="17" max="16384" width="9.109375" style="18"/>
  </cols>
  <sheetData>
    <row r="1" spans="1:13" s="168" customFormat="1" ht="26.4">
      <c r="A1" s="165" t="s">
        <v>0</v>
      </c>
      <c r="B1" s="166" t="s">
        <v>123</v>
      </c>
      <c r="C1" s="166" t="s">
        <v>124</v>
      </c>
      <c r="D1" s="166" t="s">
        <v>1</v>
      </c>
      <c r="E1" s="166" t="s">
        <v>2</v>
      </c>
      <c r="F1" s="166" t="s">
        <v>3</v>
      </c>
      <c r="G1" s="165" t="s">
        <v>4</v>
      </c>
      <c r="H1" s="165" t="s">
        <v>125</v>
      </c>
      <c r="I1" s="166" t="s">
        <v>126</v>
      </c>
      <c r="J1" s="166"/>
      <c r="K1" s="167"/>
      <c r="L1" s="374"/>
      <c r="M1" s="374"/>
    </row>
    <row r="2" spans="1:13">
      <c r="A2" s="169">
        <f t="array" ref="A2:A34">TRANSPOSE(Tracker!D2:AJ2)</f>
        <v>40575</v>
      </c>
      <c r="B2" s="170">
        <f t="array" ref="B2:B34">TRANSPOSE(Tracker!D15:AJ15)</f>
        <v>0</v>
      </c>
      <c r="C2" s="170">
        <f>+B2</f>
        <v>0</v>
      </c>
      <c r="D2" s="170">
        <f>+C2*0.35</f>
        <v>0</v>
      </c>
      <c r="E2" s="170">
        <f>+C2-D2</f>
        <v>0</v>
      </c>
      <c r="F2" s="171">
        <v>6.9000000000000006E-2</v>
      </c>
      <c r="G2" s="172">
        <v>0.65</v>
      </c>
      <c r="H2" s="170">
        <f t="shared" ref="H2:H7" si="0">+E2*F2/12/G2</f>
        <v>0</v>
      </c>
      <c r="I2" s="170">
        <f>+B2+H2</f>
        <v>0</v>
      </c>
      <c r="J2" s="170"/>
    </row>
    <row r="3" spans="1:13">
      <c r="A3" s="169">
        <v>40603</v>
      </c>
      <c r="B3" s="170">
        <v>0</v>
      </c>
      <c r="C3" s="170">
        <f>+B3+C2</f>
        <v>0</v>
      </c>
      <c r="D3" s="170">
        <f t="shared" ref="D3:D34" si="1">+C3*0.35</f>
        <v>0</v>
      </c>
      <c r="E3" s="170">
        <f t="shared" ref="E3:E34" si="2">+C3-D3</f>
        <v>0</v>
      </c>
      <c r="F3" s="171">
        <v>6.9000000000000006E-2</v>
      </c>
      <c r="G3" s="172">
        <v>0.65</v>
      </c>
      <c r="H3" s="170">
        <f t="shared" si="0"/>
        <v>0</v>
      </c>
      <c r="I3" s="170">
        <f t="shared" ref="I3:I34" si="3">+B3+H3</f>
        <v>0</v>
      </c>
      <c r="J3" s="170"/>
    </row>
    <row r="4" spans="1:13">
      <c r="A4" s="169">
        <v>40634</v>
      </c>
      <c r="B4" s="170">
        <v>0</v>
      </c>
      <c r="C4" s="170">
        <f t="shared" ref="C4:C34" si="4">+B4+C3</f>
        <v>0</v>
      </c>
      <c r="D4" s="170">
        <f t="shared" si="1"/>
        <v>0</v>
      </c>
      <c r="E4" s="170">
        <f t="shared" si="2"/>
        <v>0</v>
      </c>
      <c r="F4" s="171">
        <v>6.9000000000000006E-2</v>
      </c>
      <c r="G4" s="172">
        <v>0.65</v>
      </c>
      <c r="H4" s="170">
        <f t="shared" si="0"/>
        <v>0</v>
      </c>
      <c r="I4" s="170">
        <f t="shared" si="3"/>
        <v>0</v>
      </c>
      <c r="J4" s="170"/>
    </row>
    <row r="5" spans="1:13">
      <c r="A5" s="169">
        <v>40664</v>
      </c>
      <c r="B5" s="170">
        <v>0</v>
      </c>
      <c r="C5" s="170">
        <f t="shared" si="4"/>
        <v>0</v>
      </c>
      <c r="D5" s="170">
        <f t="shared" si="1"/>
        <v>0</v>
      </c>
      <c r="E5" s="170">
        <f t="shared" si="2"/>
        <v>0</v>
      </c>
      <c r="F5" s="171">
        <v>6.9000000000000006E-2</v>
      </c>
      <c r="G5" s="172">
        <v>0.65</v>
      </c>
      <c r="H5" s="170">
        <f t="shared" si="0"/>
        <v>0</v>
      </c>
      <c r="I5" s="170">
        <f t="shared" si="3"/>
        <v>0</v>
      </c>
      <c r="J5" s="170"/>
    </row>
    <row r="6" spans="1:13">
      <c r="A6" s="169">
        <v>40695</v>
      </c>
      <c r="B6" s="170">
        <v>0</v>
      </c>
      <c r="C6" s="170">
        <f t="shared" si="4"/>
        <v>0</v>
      </c>
      <c r="D6" s="170">
        <f t="shared" si="1"/>
        <v>0</v>
      </c>
      <c r="E6" s="170">
        <f t="shared" si="2"/>
        <v>0</v>
      </c>
      <c r="F6" s="171">
        <v>6.9000000000000006E-2</v>
      </c>
      <c r="G6" s="172">
        <v>0.65</v>
      </c>
      <c r="H6" s="170">
        <f t="shared" si="0"/>
        <v>0</v>
      </c>
      <c r="I6" s="170">
        <f t="shared" si="3"/>
        <v>0</v>
      </c>
      <c r="J6" s="170"/>
    </row>
    <row r="7" spans="1:13">
      <c r="A7" s="169">
        <v>40725</v>
      </c>
      <c r="B7" s="170">
        <v>0</v>
      </c>
      <c r="C7" s="170">
        <f t="shared" si="4"/>
        <v>0</v>
      </c>
      <c r="D7" s="170">
        <f t="shared" si="1"/>
        <v>0</v>
      </c>
      <c r="E7" s="170">
        <f t="shared" si="2"/>
        <v>0</v>
      </c>
      <c r="F7" s="171">
        <v>6.9000000000000006E-2</v>
      </c>
      <c r="G7" s="172">
        <v>0.65</v>
      </c>
      <c r="H7" s="170">
        <f t="shared" si="0"/>
        <v>0</v>
      </c>
      <c r="I7" s="170">
        <f t="shared" si="3"/>
        <v>0</v>
      </c>
      <c r="J7" s="170"/>
    </row>
    <row r="8" spans="1:13">
      <c r="A8" s="169">
        <v>40756</v>
      </c>
      <c r="B8" s="170">
        <v>-40920</v>
      </c>
      <c r="C8" s="170">
        <f t="shared" si="4"/>
        <v>-40920</v>
      </c>
      <c r="D8" s="170">
        <f t="shared" si="1"/>
        <v>-14322</v>
      </c>
      <c r="E8" s="170">
        <f t="shared" si="2"/>
        <v>-26598</v>
      </c>
      <c r="F8" s="171">
        <v>6.9000000000000006E-2</v>
      </c>
      <c r="G8" s="172">
        <v>0.65</v>
      </c>
      <c r="H8" s="170">
        <f t="shared" ref="H8:H34" si="5">+(E7+E8)/2*F8/12/G8</f>
        <v>-117.645</v>
      </c>
      <c r="I8" s="170">
        <f t="shared" si="3"/>
        <v>-41037.644999999997</v>
      </c>
      <c r="J8" s="170"/>
    </row>
    <row r="9" spans="1:13">
      <c r="A9" s="169">
        <v>40787</v>
      </c>
      <c r="B9" s="170">
        <v>-110880.00000000001</v>
      </c>
      <c r="C9" s="170">
        <f t="shared" si="4"/>
        <v>-151800</v>
      </c>
      <c r="D9" s="170">
        <f t="shared" si="1"/>
        <v>-53130</v>
      </c>
      <c r="E9" s="170">
        <f t="shared" si="2"/>
        <v>-98670</v>
      </c>
      <c r="F9" s="171">
        <v>6.9000000000000006E-2</v>
      </c>
      <c r="G9" s="172">
        <v>0.65</v>
      </c>
      <c r="H9" s="170">
        <f t="shared" si="5"/>
        <v>-554.07000000000005</v>
      </c>
      <c r="I9" s="170">
        <f t="shared" si="3"/>
        <v>-111434.07000000002</v>
      </c>
      <c r="J9" s="170"/>
    </row>
    <row r="10" spans="1:13">
      <c r="A10" s="169">
        <v>40817</v>
      </c>
      <c r="B10" s="170">
        <v>0</v>
      </c>
      <c r="C10" s="170">
        <f t="shared" si="4"/>
        <v>-151800</v>
      </c>
      <c r="D10" s="170">
        <f t="shared" si="1"/>
        <v>-53130</v>
      </c>
      <c r="E10" s="170">
        <f t="shared" si="2"/>
        <v>-98670</v>
      </c>
      <c r="F10" s="171">
        <v>6.9000000000000006E-2</v>
      </c>
      <c r="G10" s="172">
        <v>0.65</v>
      </c>
      <c r="H10" s="170">
        <f t="shared" si="5"/>
        <v>-872.85000000000014</v>
      </c>
      <c r="I10" s="170">
        <f t="shared" si="3"/>
        <v>-872.85000000000014</v>
      </c>
      <c r="J10" s="170"/>
    </row>
    <row r="11" spans="1:13">
      <c r="A11" s="169">
        <v>40848</v>
      </c>
      <c r="B11" s="170">
        <v>0</v>
      </c>
      <c r="C11" s="170">
        <f t="shared" si="4"/>
        <v>-151800</v>
      </c>
      <c r="D11" s="170">
        <f t="shared" si="1"/>
        <v>-53130</v>
      </c>
      <c r="E11" s="170">
        <f t="shared" si="2"/>
        <v>-98670</v>
      </c>
      <c r="F11" s="171">
        <v>6.9000000000000006E-2</v>
      </c>
      <c r="G11" s="172">
        <v>0.65</v>
      </c>
      <c r="H11" s="170">
        <f t="shared" si="5"/>
        <v>-872.85000000000014</v>
      </c>
      <c r="I11" s="170">
        <f t="shared" si="3"/>
        <v>-872.85000000000014</v>
      </c>
      <c r="J11" s="170"/>
    </row>
    <row r="12" spans="1:13">
      <c r="A12" s="169">
        <v>40878</v>
      </c>
      <c r="B12" s="170">
        <v>14490</v>
      </c>
      <c r="C12" s="170">
        <f t="shared" si="4"/>
        <v>-137310</v>
      </c>
      <c r="D12" s="170">
        <f t="shared" si="1"/>
        <v>-48058.5</v>
      </c>
      <c r="E12" s="170">
        <f t="shared" si="2"/>
        <v>-89251.5</v>
      </c>
      <c r="F12" s="171">
        <v>6.9000000000000006E-2</v>
      </c>
      <c r="G12" s="172">
        <v>0.65</v>
      </c>
      <c r="H12" s="170">
        <f t="shared" si="5"/>
        <v>-831.19125000000008</v>
      </c>
      <c r="I12" s="170">
        <f t="shared" si="3"/>
        <v>13658.80875</v>
      </c>
      <c r="J12" s="170"/>
    </row>
    <row r="13" spans="1:13">
      <c r="A13" s="169">
        <v>40909</v>
      </c>
      <c r="B13" s="170">
        <v>0</v>
      </c>
      <c r="C13" s="170">
        <f t="shared" si="4"/>
        <v>-137310</v>
      </c>
      <c r="D13" s="170">
        <f t="shared" si="1"/>
        <v>-48058.5</v>
      </c>
      <c r="E13" s="170">
        <f t="shared" si="2"/>
        <v>-89251.5</v>
      </c>
      <c r="F13" s="171">
        <v>6.9000000000000006E-2</v>
      </c>
      <c r="G13" s="172">
        <v>0.65</v>
      </c>
      <c r="H13" s="170">
        <f t="shared" si="5"/>
        <v>-789.53250000000003</v>
      </c>
      <c r="I13" s="170">
        <f t="shared" si="3"/>
        <v>-789.53250000000003</v>
      </c>
      <c r="J13" s="170"/>
    </row>
    <row r="14" spans="1:13">
      <c r="A14" s="169">
        <v>40940</v>
      </c>
      <c r="B14" s="170">
        <v>0</v>
      </c>
      <c r="C14" s="170">
        <f t="shared" si="4"/>
        <v>-137310</v>
      </c>
      <c r="D14" s="170">
        <f t="shared" si="1"/>
        <v>-48058.5</v>
      </c>
      <c r="E14" s="170">
        <f t="shared" si="2"/>
        <v>-89251.5</v>
      </c>
      <c r="F14" s="171">
        <v>6.9000000000000006E-2</v>
      </c>
      <c r="G14" s="172">
        <v>0.65</v>
      </c>
      <c r="H14" s="170">
        <f t="shared" si="5"/>
        <v>-789.53250000000003</v>
      </c>
      <c r="I14" s="170">
        <f t="shared" si="3"/>
        <v>-789.53250000000003</v>
      </c>
      <c r="J14" s="170"/>
    </row>
    <row r="15" spans="1:13">
      <c r="A15" s="169">
        <v>40969</v>
      </c>
      <c r="B15" s="170">
        <v>0</v>
      </c>
      <c r="C15" s="170">
        <f t="shared" si="4"/>
        <v>-137310</v>
      </c>
      <c r="D15" s="170">
        <f t="shared" si="1"/>
        <v>-48058.5</v>
      </c>
      <c r="E15" s="170">
        <f t="shared" si="2"/>
        <v>-89251.5</v>
      </c>
      <c r="F15" s="171">
        <v>6.9000000000000006E-2</v>
      </c>
      <c r="G15" s="172">
        <v>0.65</v>
      </c>
      <c r="H15" s="170">
        <f t="shared" si="5"/>
        <v>-789.53250000000003</v>
      </c>
      <c r="I15" s="170">
        <f t="shared" si="3"/>
        <v>-789.53250000000003</v>
      </c>
      <c r="J15" s="170"/>
    </row>
    <row r="16" spans="1:13">
      <c r="A16" s="169">
        <v>41000</v>
      </c>
      <c r="B16" s="170">
        <v>-3580.21</v>
      </c>
      <c r="C16" s="170">
        <f t="shared" si="4"/>
        <v>-140890.21</v>
      </c>
      <c r="D16" s="170">
        <f t="shared" si="1"/>
        <v>-49311.573499999991</v>
      </c>
      <c r="E16" s="170">
        <f t="shared" si="2"/>
        <v>-91578.636499999993</v>
      </c>
      <c r="F16" s="171">
        <v>6.9000000000000006E-2</v>
      </c>
      <c r="G16" s="172">
        <v>0.65</v>
      </c>
      <c r="H16" s="170">
        <f t="shared" si="5"/>
        <v>-799.82560374999991</v>
      </c>
      <c r="I16" s="170">
        <f t="shared" si="3"/>
        <v>-4380.0356037499996</v>
      </c>
      <c r="J16" s="170"/>
    </row>
    <row r="17" spans="1:16">
      <c r="A17" s="169">
        <v>41030</v>
      </c>
      <c r="B17" s="170">
        <v>0</v>
      </c>
      <c r="C17" s="170">
        <f t="shared" si="4"/>
        <v>-140890.21</v>
      </c>
      <c r="D17" s="170">
        <f t="shared" si="1"/>
        <v>-49311.573499999991</v>
      </c>
      <c r="E17" s="170">
        <f t="shared" si="2"/>
        <v>-91578.636499999993</v>
      </c>
      <c r="F17" s="173">
        <v>6.7100000000000007E-2</v>
      </c>
      <c r="G17" s="172">
        <v>0.65</v>
      </c>
      <c r="H17" s="170">
        <f>(+(E16+E17)/2*F16/12/31*14/G17)+(+(E16+E17)/2*F17/12/31*17/G17)</f>
        <v>-797.88549840591395</v>
      </c>
      <c r="I17" s="170">
        <f t="shared" si="3"/>
        <v>-797.88549840591395</v>
      </c>
      <c r="J17" s="170"/>
    </row>
    <row r="18" spans="1:16">
      <c r="A18" s="169">
        <v>41061</v>
      </c>
      <c r="B18" s="170">
        <v>13055.68</v>
      </c>
      <c r="C18" s="170">
        <f t="shared" si="4"/>
        <v>-127834.53</v>
      </c>
      <c r="D18" s="170">
        <f t="shared" si="1"/>
        <v>-44742.085499999994</v>
      </c>
      <c r="E18" s="170">
        <f t="shared" si="2"/>
        <v>-83092.444500000012</v>
      </c>
      <c r="F18" s="173">
        <v>6.7100000000000007E-2</v>
      </c>
      <c r="G18" s="172">
        <v>0.65</v>
      </c>
      <c r="H18" s="170">
        <f t="shared" si="5"/>
        <v>-751.3095855833335</v>
      </c>
      <c r="I18" s="170">
        <f t="shared" si="3"/>
        <v>12304.370414416666</v>
      </c>
      <c r="J18" s="170"/>
    </row>
    <row r="19" spans="1:16">
      <c r="A19" s="169">
        <v>41091</v>
      </c>
      <c r="B19" s="170">
        <v>0</v>
      </c>
      <c r="C19" s="170">
        <f t="shared" si="4"/>
        <v>-127834.53</v>
      </c>
      <c r="D19" s="170">
        <f t="shared" si="1"/>
        <v>-44742.085499999994</v>
      </c>
      <c r="E19" s="170">
        <f t="shared" si="2"/>
        <v>-83092.444500000012</v>
      </c>
      <c r="F19" s="173">
        <v>6.7100000000000007E-2</v>
      </c>
      <c r="G19" s="172">
        <v>0.65</v>
      </c>
      <c r="H19" s="170">
        <f t="shared" si="5"/>
        <v>-714.80808025000022</v>
      </c>
      <c r="I19" s="170">
        <f t="shared" si="3"/>
        <v>-714.80808025000022</v>
      </c>
      <c r="J19" s="170"/>
    </row>
    <row r="20" spans="1:16">
      <c r="A20" s="169">
        <v>41122</v>
      </c>
      <c r="B20" s="170">
        <v>-201056.69999999998</v>
      </c>
      <c r="C20" s="170">
        <f t="shared" si="4"/>
        <v>-328891.23</v>
      </c>
      <c r="D20" s="170">
        <f t="shared" si="1"/>
        <v>-115111.93049999999</v>
      </c>
      <c r="E20" s="170">
        <f t="shared" si="2"/>
        <v>-213779.29949999999</v>
      </c>
      <c r="F20" s="173">
        <v>6.7100000000000007E-2</v>
      </c>
      <c r="G20" s="172">
        <v>0.65</v>
      </c>
      <c r="H20" s="170">
        <f t="shared" si="5"/>
        <v>-1276.9291040000003</v>
      </c>
      <c r="I20" s="170">
        <f t="shared" si="3"/>
        <v>-202333.62910399999</v>
      </c>
      <c r="J20" s="170"/>
      <c r="K20"/>
      <c r="L20"/>
      <c r="M20"/>
      <c r="N20"/>
      <c r="O20"/>
    </row>
    <row r="21" spans="1:16">
      <c r="A21" s="169">
        <v>41153</v>
      </c>
      <c r="B21" s="170">
        <v>-214271.88999999998</v>
      </c>
      <c r="C21" s="170">
        <f t="shared" si="4"/>
        <v>-543163.12</v>
      </c>
      <c r="D21" s="170">
        <f t="shared" si="1"/>
        <v>-190107.09199999998</v>
      </c>
      <c r="E21" s="170">
        <f t="shared" si="2"/>
        <v>-353056.02800000005</v>
      </c>
      <c r="F21" s="173">
        <v>6.7100000000000007E-2</v>
      </c>
      <c r="G21" s="172">
        <v>0.65</v>
      </c>
      <c r="H21" s="170">
        <f t="shared" si="5"/>
        <v>-2438.1186202083336</v>
      </c>
      <c r="I21" s="170">
        <f t="shared" si="3"/>
        <v>-216710.0086202083</v>
      </c>
      <c r="J21" s="170"/>
      <c r="K21"/>
      <c r="L21"/>
      <c r="M21"/>
      <c r="N21"/>
      <c r="O21"/>
    </row>
    <row r="22" spans="1:16">
      <c r="A22" s="169">
        <v>41183</v>
      </c>
      <c r="B22" s="170">
        <v>-219314.68</v>
      </c>
      <c r="C22" s="170">
        <f t="shared" si="4"/>
        <v>-762477.8</v>
      </c>
      <c r="D22" s="170">
        <f t="shared" si="1"/>
        <v>-266867.23</v>
      </c>
      <c r="E22" s="170">
        <f t="shared" si="2"/>
        <v>-495610.57000000007</v>
      </c>
      <c r="F22" s="173">
        <v>6.7100000000000007E-2</v>
      </c>
      <c r="G22" s="172">
        <v>0.65</v>
      </c>
      <c r="H22" s="170">
        <f t="shared" si="5"/>
        <v>-3650.3544055000011</v>
      </c>
      <c r="I22" s="170">
        <f t="shared" si="3"/>
        <v>-222965.03440549999</v>
      </c>
      <c r="J22" s="170"/>
      <c r="K22"/>
      <c r="L22"/>
      <c r="M22"/>
      <c r="N22"/>
      <c r="O22"/>
    </row>
    <row r="23" spans="1:16">
      <c r="A23" s="169">
        <v>41214</v>
      </c>
      <c r="B23" s="170">
        <v>-194181.08000000002</v>
      </c>
      <c r="C23" s="170">
        <f t="shared" si="4"/>
        <v>-956658.88000000012</v>
      </c>
      <c r="D23" s="170">
        <f t="shared" si="1"/>
        <v>-334830.60800000001</v>
      </c>
      <c r="E23" s="170">
        <f t="shared" si="2"/>
        <v>-621828.27200000011</v>
      </c>
      <c r="F23" s="173">
        <v>6.7100000000000007E-2</v>
      </c>
      <c r="G23" s="172">
        <v>0.65</v>
      </c>
      <c r="H23" s="170">
        <f t="shared" si="5"/>
        <v>-4806.4196345000018</v>
      </c>
      <c r="I23" s="170">
        <f t="shared" si="3"/>
        <v>-198987.49963450001</v>
      </c>
      <c r="J23" s="170"/>
      <c r="K23"/>
      <c r="L23"/>
      <c r="M23"/>
      <c r="N23"/>
      <c r="O23"/>
    </row>
    <row r="24" spans="1:16">
      <c r="A24" s="169">
        <v>41244</v>
      </c>
      <c r="B24" s="170">
        <v>0</v>
      </c>
      <c r="C24" s="170">
        <f t="shared" si="4"/>
        <v>-956658.88000000012</v>
      </c>
      <c r="D24" s="170">
        <f t="shared" si="1"/>
        <v>-334830.60800000001</v>
      </c>
      <c r="E24" s="170">
        <f t="shared" si="2"/>
        <v>-621828.27200000011</v>
      </c>
      <c r="F24" s="173">
        <v>6.7100000000000007E-2</v>
      </c>
      <c r="G24" s="172">
        <v>0.65</v>
      </c>
      <c r="H24" s="170">
        <f t="shared" si="5"/>
        <v>-5349.3175706666689</v>
      </c>
      <c r="I24" s="170">
        <f t="shared" si="3"/>
        <v>-5349.3175706666689</v>
      </c>
      <c r="J24" s="170"/>
      <c r="K24"/>
      <c r="L24"/>
      <c r="M24"/>
      <c r="N24"/>
      <c r="O24"/>
    </row>
    <row r="25" spans="1:16">
      <c r="A25" s="169">
        <v>41275</v>
      </c>
      <c r="B25" s="170">
        <v>0</v>
      </c>
      <c r="C25" s="170">
        <f t="shared" si="4"/>
        <v>-956658.88000000012</v>
      </c>
      <c r="D25" s="170">
        <f t="shared" si="1"/>
        <v>-334830.60800000001</v>
      </c>
      <c r="E25" s="170">
        <f t="shared" si="2"/>
        <v>-621828.27200000011</v>
      </c>
      <c r="F25" s="173">
        <v>6.7100000000000007E-2</v>
      </c>
      <c r="G25" s="172">
        <v>0.65</v>
      </c>
      <c r="H25" s="170">
        <f t="shared" si="5"/>
        <v>-5349.3175706666689</v>
      </c>
      <c r="I25" s="170">
        <f t="shared" si="3"/>
        <v>-5349.3175706666689</v>
      </c>
      <c r="J25" s="170"/>
      <c r="K25"/>
      <c r="L25"/>
      <c r="M25"/>
      <c r="N25"/>
      <c r="O25"/>
    </row>
    <row r="26" spans="1:16">
      <c r="A26" s="169">
        <v>41306</v>
      </c>
      <c r="B26" s="170">
        <v>68853.510000000009</v>
      </c>
      <c r="C26" s="170">
        <f t="shared" si="4"/>
        <v>-887805.37000000011</v>
      </c>
      <c r="D26" s="170">
        <f t="shared" si="1"/>
        <v>-310731.87950000004</v>
      </c>
      <c r="E26" s="170">
        <f t="shared" si="2"/>
        <v>-577073.49050000007</v>
      </c>
      <c r="F26" s="173">
        <v>6.7100000000000007E-2</v>
      </c>
      <c r="G26" s="172">
        <v>0.65</v>
      </c>
      <c r="H26" s="170">
        <f t="shared" si="5"/>
        <v>-5156.8146322916682</v>
      </c>
      <c r="I26" s="170">
        <f t="shared" si="3"/>
        <v>63696.695367708344</v>
      </c>
      <c r="J26" s="170"/>
      <c r="K26"/>
      <c r="L26"/>
      <c r="M26"/>
      <c r="N26"/>
      <c r="O26"/>
    </row>
    <row r="27" spans="1:16">
      <c r="A27" s="169">
        <v>41334</v>
      </c>
      <c r="B27" s="170">
        <v>50746.3</v>
      </c>
      <c r="C27" s="170">
        <f t="shared" si="4"/>
        <v>-837059.07000000007</v>
      </c>
      <c r="D27" s="170">
        <f t="shared" si="1"/>
        <v>-292970.67450000002</v>
      </c>
      <c r="E27" s="170">
        <f t="shared" si="2"/>
        <v>-544088.3955000001</v>
      </c>
      <c r="F27" s="173">
        <v>6.7100000000000007E-2</v>
      </c>
      <c r="G27" s="172">
        <v>0.65</v>
      </c>
      <c r="H27" s="170">
        <f t="shared" si="5"/>
        <v>-4822.4334968333342</v>
      </c>
      <c r="I27" s="170">
        <f t="shared" si="3"/>
        <v>45923.866503166668</v>
      </c>
      <c r="J27" s="170"/>
      <c r="K27"/>
      <c r="L27"/>
      <c r="M27"/>
      <c r="N27"/>
      <c r="O27"/>
    </row>
    <row r="28" spans="1:16">
      <c r="A28" s="169">
        <v>41365</v>
      </c>
      <c r="B28" s="170">
        <v>50315.42</v>
      </c>
      <c r="C28" s="170">
        <f t="shared" si="4"/>
        <v>-786743.65</v>
      </c>
      <c r="D28" s="170">
        <f t="shared" si="1"/>
        <v>-275360.27749999997</v>
      </c>
      <c r="E28" s="170">
        <f t="shared" si="2"/>
        <v>-511383.37250000006</v>
      </c>
      <c r="F28" s="173">
        <v>6.7100000000000007E-2</v>
      </c>
      <c r="G28" s="172">
        <v>0.65</v>
      </c>
      <c r="H28" s="170">
        <f t="shared" si="5"/>
        <v>-4539.8817713333337</v>
      </c>
      <c r="I28" s="170">
        <f t="shared" si="3"/>
        <v>45775.538228666665</v>
      </c>
      <c r="J28" s="170"/>
      <c r="K28"/>
      <c r="L28"/>
      <c r="M28"/>
      <c r="N28"/>
      <c r="O28"/>
    </row>
    <row r="29" spans="1:16">
      <c r="A29" s="169">
        <v>41395</v>
      </c>
      <c r="B29" s="170">
        <v>62436.94</v>
      </c>
      <c r="C29" s="170">
        <f t="shared" si="4"/>
        <v>-724306.71</v>
      </c>
      <c r="D29" s="170">
        <f t="shared" si="1"/>
        <v>-253507.34849999996</v>
      </c>
      <c r="E29" s="170">
        <f t="shared" si="2"/>
        <v>-470799.3615</v>
      </c>
      <c r="F29" s="173">
        <v>6.7100000000000007E-2</v>
      </c>
      <c r="G29" s="172">
        <v>0.65</v>
      </c>
      <c r="H29" s="170">
        <f t="shared" si="5"/>
        <v>-4224.6449648333337</v>
      </c>
      <c r="I29" s="170">
        <f t="shared" si="3"/>
        <v>58212.295035166666</v>
      </c>
      <c r="J29" s="170"/>
      <c r="K29"/>
      <c r="L29"/>
      <c r="M29"/>
      <c r="N29"/>
      <c r="O29"/>
    </row>
    <row r="30" spans="1:16">
      <c r="A30" s="169">
        <v>41426</v>
      </c>
      <c r="B30" s="170">
        <v>-1646320.01</v>
      </c>
      <c r="C30" s="170">
        <f t="shared" si="4"/>
        <v>-2370626.7199999997</v>
      </c>
      <c r="D30" s="170">
        <f t="shared" si="1"/>
        <v>-829719.35199999984</v>
      </c>
      <c r="E30" s="170">
        <f t="shared" si="2"/>
        <v>-1540907.3679999998</v>
      </c>
      <c r="F30" s="173">
        <v>6.7100000000000007E-2</v>
      </c>
      <c r="G30" s="172">
        <v>0.65</v>
      </c>
      <c r="H30" s="170">
        <f t="shared" si="5"/>
        <v>-8652.9180480416671</v>
      </c>
      <c r="I30" s="170">
        <f t="shared" si="3"/>
        <v>-1654972.9280480416</v>
      </c>
      <c r="J30" s="170"/>
      <c r="K30"/>
      <c r="L30"/>
      <c r="M30"/>
      <c r="N30"/>
      <c r="O30"/>
      <c r="P30" s="369"/>
    </row>
    <row r="31" spans="1:16">
      <c r="A31" s="169">
        <v>41456</v>
      </c>
      <c r="B31" s="170">
        <v>-2582976.6399999997</v>
      </c>
      <c r="C31" s="170">
        <f t="shared" si="4"/>
        <v>-4953603.3599999994</v>
      </c>
      <c r="D31" s="170">
        <f t="shared" si="1"/>
        <v>-1733761.1759999997</v>
      </c>
      <c r="E31" s="170">
        <f t="shared" si="2"/>
        <v>-3219842.1839999994</v>
      </c>
      <c r="F31" s="174">
        <v>6.6900000000000001E-2</v>
      </c>
      <c r="G31" s="172">
        <v>0.65</v>
      </c>
      <c r="H31" s="170">
        <f t="shared" si="5"/>
        <v>-20416.291347999995</v>
      </c>
      <c r="I31" s="170">
        <f t="shared" si="3"/>
        <v>-2603392.9313479997</v>
      </c>
      <c r="J31" s="170"/>
      <c r="K31"/>
      <c r="L31"/>
      <c r="M31"/>
      <c r="N31"/>
      <c r="O31"/>
      <c r="P31" s="369"/>
    </row>
    <row r="32" spans="1:16">
      <c r="A32" s="169">
        <v>41487</v>
      </c>
      <c r="B32" s="170">
        <v>-2856753.92</v>
      </c>
      <c r="C32" s="170">
        <f t="shared" si="4"/>
        <v>-7810357.2799999993</v>
      </c>
      <c r="D32" s="170">
        <f t="shared" si="1"/>
        <v>-2733625.0479999995</v>
      </c>
      <c r="E32" s="170">
        <f t="shared" si="2"/>
        <v>-5076732.2319999998</v>
      </c>
      <c r="F32" s="174">
        <v>6.6900000000000001E-2</v>
      </c>
      <c r="G32" s="172">
        <v>0.65</v>
      </c>
      <c r="H32" s="170">
        <f t="shared" si="5"/>
        <v>-35579.540283999995</v>
      </c>
      <c r="I32" s="170">
        <f t="shared" si="3"/>
        <v>-2892333.4602839998</v>
      </c>
      <c r="J32" s="170"/>
      <c r="K32"/>
      <c r="L32"/>
      <c r="M32"/>
      <c r="N32"/>
      <c r="O32"/>
    </row>
    <row r="33" spans="1:15">
      <c r="A33" s="169">
        <v>41518</v>
      </c>
      <c r="B33" s="170">
        <v>-1063855.96</v>
      </c>
      <c r="C33" s="170">
        <f t="shared" si="4"/>
        <v>-8874213.2399999984</v>
      </c>
      <c r="D33" s="170">
        <f t="shared" si="1"/>
        <v>-3105974.6339999991</v>
      </c>
      <c r="E33" s="170">
        <f t="shared" si="2"/>
        <v>-5768238.6059999987</v>
      </c>
      <c r="F33" s="174">
        <v>6.6900000000000001E-2</v>
      </c>
      <c r="G33" s="172">
        <v>0.65</v>
      </c>
      <c r="H33" s="170">
        <f t="shared" si="5"/>
        <v>-46508.240324500002</v>
      </c>
      <c r="I33" s="170">
        <f t="shared" si="3"/>
        <v>-1110364.2003245</v>
      </c>
      <c r="J33" s="170"/>
      <c r="K33"/>
      <c r="L33"/>
      <c r="M33"/>
      <c r="N33"/>
      <c r="O33"/>
    </row>
    <row r="34" spans="1:15">
      <c r="A34" s="169">
        <v>41548</v>
      </c>
      <c r="B34" s="170">
        <v>-1607317.62</v>
      </c>
      <c r="C34" s="170">
        <f t="shared" si="4"/>
        <v>-10481530.859999999</v>
      </c>
      <c r="D34" s="170">
        <f t="shared" si="1"/>
        <v>-3668535.8009999995</v>
      </c>
      <c r="E34" s="170">
        <f t="shared" si="2"/>
        <v>-6812995.0590000004</v>
      </c>
      <c r="F34" s="174">
        <v>6.6900000000000001E-2</v>
      </c>
      <c r="G34" s="172">
        <v>0.65</v>
      </c>
      <c r="H34" s="170">
        <f t="shared" si="5"/>
        <v>-53954.136678749994</v>
      </c>
      <c r="I34" s="170">
        <f t="shared" si="3"/>
        <v>-1661271.75667875</v>
      </c>
      <c r="J34" s="170"/>
      <c r="K34"/>
      <c r="L34"/>
      <c r="M34"/>
      <c r="N34"/>
      <c r="O34"/>
    </row>
    <row r="35" spans="1:15">
      <c r="A35" s="175" t="s">
        <v>5</v>
      </c>
      <c r="B35" s="176">
        <f>SUM(B2:B34)</f>
        <v>-10481530.859999999</v>
      </c>
      <c r="C35" s="176"/>
      <c r="D35" s="176"/>
      <c r="E35" s="176"/>
      <c r="F35" s="177"/>
      <c r="G35" s="178"/>
      <c r="H35" s="178">
        <f t="shared" ref="H35:I35" si="6">SUM(H2:H34)</f>
        <v>-215406.39097211423</v>
      </c>
      <c r="I35" s="178">
        <f t="shared" si="6"/>
        <v>-10696937.250972115</v>
      </c>
      <c r="J35" s="170"/>
      <c r="K35"/>
      <c r="L35"/>
      <c r="M35"/>
      <c r="N35"/>
      <c r="O35"/>
    </row>
    <row r="36" spans="1:15">
      <c r="B36" s="179"/>
      <c r="C36" s="179"/>
      <c r="D36" s="179"/>
      <c r="E36" s="179"/>
      <c r="I36" s="170"/>
      <c r="J36" s="35"/>
      <c r="K36"/>
      <c r="L36"/>
      <c r="M36"/>
      <c r="N36"/>
      <c r="O36"/>
    </row>
    <row r="37" spans="1:15">
      <c r="E37" s="18" t="s">
        <v>127</v>
      </c>
      <c r="I37" s="180">
        <f>SUM(I35:I36)</f>
        <v>-10696937.250972115</v>
      </c>
      <c r="K37"/>
      <c r="L37"/>
      <c r="M37"/>
      <c r="N37"/>
      <c r="O37"/>
    </row>
    <row r="38" spans="1:15">
      <c r="E38" s="18" t="s">
        <v>128</v>
      </c>
      <c r="I38" s="181">
        <v>0.95437899999999998</v>
      </c>
      <c r="K38"/>
      <c r="L38"/>
      <c r="M38"/>
      <c r="N38"/>
      <c r="O38"/>
    </row>
    <row r="39" spans="1:15" ht="13.8" thickBot="1">
      <c r="E39" s="18" t="s">
        <v>129</v>
      </c>
      <c r="I39" s="182">
        <f>+I37/I38</f>
        <v>-11208269.724053143</v>
      </c>
    </row>
    <row r="40" spans="1:15" ht="13.8" thickTop="1">
      <c r="I40" s="170"/>
    </row>
    <row r="41" spans="1:15">
      <c r="I41" s="170"/>
    </row>
    <row r="42" spans="1:15">
      <c r="I42" s="170"/>
    </row>
    <row r="43" spans="1:15">
      <c r="I43" s="170"/>
    </row>
    <row r="44" spans="1:15">
      <c r="I44" s="170"/>
    </row>
  </sheetData>
  <pageMargins left="0.7" right="0.7" top="0.75" bottom="0.75" header="0.3" footer="0.3"/>
  <pageSetup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421"/>
  <sheetViews>
    <sheetView zoomScale="85" zoomScaleNormal="85" workbookViewId="0">
      <pane xSplit="2" ySplit="2" topLeftCell="AB3" activePane="bottomRight" state="frozen"/>
      <selection activeCell="A10" sqref="A10"/>
      <selection pane="topRight" activeCell="A10" sqref="A10"/>
      <selection pane="bottomLeft" activeCell="A10" sqref="A10"/>
      <selection pane="bottomRight" activeCell="AE30" sqref="AE30"/>
    </sheetView>
  </sheetViews>
  <sheetFormatPr defaultColWidth="9.109375" defaultRowHeight="21" outlineLevelCol="1"/>
  <cols>
    <col min="1" max="1" width="5.5546875" style="221" customWidth="1"/>
    <col min="2" max="2" width="54.44140625" style="221" customWidth="1"/>
    <col min="3" max="9" width="18" style="221" bestFit="1" customWidth="1" outlineLevel="1"/>
    <col min="10" max="10" width="18" style="221" bestFit="1" customWidth="1"/>
    <col min="11" max="18" width="18.88671875" style="221" bestFit="1" customWidth="1"/>
    <col min="19" max="19" width="19.33203125" style="221" bestFit="1" customWidth="1"/>
    <col min="20" max="31" width="18.88671875" style="221" bestFit="1" customWidth="1"/>
    <col min="32" max="34" width="21.109375" style="221" bestFit="1" customWidth="1"/>
    <col min="35" max="36" width="22.44140625" style="221" customWidth="1"/>
    <col min="37" max="37" width="4.5546875" style="221" customWidth="1"/>
    <col min="38" max="38" width="24.6640625" style="226" bestFit="1" customWidth="1"/>
    <col min="39" max="40" width="21.109375" style="18" bestFit="1" customWidth="1"/>
    <col min="41" max="41" width="27.88671875" style="18" bestFit="1" customWidth="1"/>
    <col min="42" max="46" width="9.109375" style="18"/>
    <col min="47" max="16384" width="9.109375" style="221"/>
  </cols>
  <sheetData>
    <row r="1" spans="1:46" s="185" customFormat="1" ht="31.2">
      <c r="A1" s="183" t="s">
        <v>130</v>
      </c>
      <c r="B1" s="184"/>
      <c r="C1" s="184"/>
      <c r="D1" s="184"/>
      <c r="E1" s="184"/>
      <c r="F1" s="184"/>
      <c r="G1" s="184"/>
      <c r="H1" s="184"/>
      <c r="I1" s="184"/>
      <c r="J1" s="184"/>
      <c r="K1" s="184"/>
      <c r="L1" s="184"/>
      <c r="M1" s="184"/>
      <c r="N1" s="184"/>
      <c r="AL1" s="186"/>
      <c r="AM1" s="18"/>
      <c r="AN1" s="18"/>
      <c r="AO1" s="18"/>
      <c r="AP1" s="18"/>
      <c r="AQ1" s="18"/>
      <c r="AR1" s="18"/>
      <c r="AS1" s="18"/>
      <c r="AT1" s="18"/>
    </row>
    <row r="2" spans="1:46" s="187" customFormat="1" ht="18">
      <c r="C2" s="188">
        <v>40544</v>
      </c>
      <c r="D2" s="188">
        <v>40575</v>
      </c>
      <c r="E2" s="188">
        <v>40603</v>
      </c>
      <c r="F2" s="188">
        <v>40634</v>
      </c>
      <c r="G2" s="188">
        <v>40664</v>
      </c>
      <c r="H2" s="188">
        <v>40695</v>
      </c>
      <c r="I2" s="188">
        <v>40725</v>
      </c>
      <c r="J2" s="188">
        <v>40756</v>
      </c>
      <c r="K2" s="188">
        <v>40787</v>
      </c>
      <c r="L2" s="188">
        <v>40817</v>
      </c>
      <c r="M2" s="188">
        <v>40848</v>
      </c>
      <c r="N2" s="188">
        <v>40878</v>
      </c>
      <c r="O2" s="188">
        <v>40909</v>
      </c>
      <c r="P2" s="188">
        <v>40940</v>
      </c>
      <c r="Q2" s="188">
        <v>40969</v>
      </c>
      <c r="R2" s="188">
        <v>41000</v>
      </c>
      <c r="S2" s="188">
        <v>41030</v>
      </c>
      <c r="T2" s="188">
        <v>41061</v>
      </c>
      <c r="U2" s="188">
        <v>41091</v>
      </c>
      <c r="V2" s="188">
        <v>41122</v>
      </c>
      <c r="W2" s="188">
        <v>41153</v>
      </c>
      <c r="X2" s="188">
        <v>41183</v>
      </c>
      <c r="Y2" s="188">
        <v>41214</v>
      </c>
      <c r="Z2" s="188">
        <v>41244</v>
      </c>
      <c r="AA2" s="188">
        <v>41275</v>
      </c>
      <c r="AB2" s="188">
        <v>41306</v>
      </c>
      <c r="AC2" s="188">
        <v>41334</v>
      </c>
      <c r="AD2" s="188">
        <v>41365</v>
      </c>
      <c r="AE2" s="188">
        <v>41395</v>
      </c>
      <c r="AF2" s="188">
        <v>41426</v>
      </c>
      <c r="AG2" s="188">
        <v>41456</v>
      </c>
      <c r="AH2" s="188">
        <v>41487</v>
      </c>
      <c r="AI2" s="188">
        <v>41518</v>
      </c>
      <c r="AJ2" s="188">
        <v>41548</v>
      </c>
      <c r="AK2" s="188"/>
      <c r="AL2" s="189" t="s">
        <v>131</v>
      </c>
      <c r="AM2" s="18"/>
      <c r="AN2" s="18"/>
      <c r="AO2" s="18"/>
      <c r="AP2" s="18"/>
      <c r="AQ2" s="18"/>
      <c r="AR2" s="18"/>
      <c r="AS2" s="18"/>
      <c r="AT2" s="18"/>
    </row>
    <row r="3" spans="1:46" s="187" customFormat="1" ht="18.75" customHeight="1">
      <c r="A3" s="190"/>
      <c r="B3" s="191">
        <v>25301141</v>
      </c>
      <c r="C3" s="192"/>
      <c r="D3" s="192"/>
      <c r="E3" s="192"/>
      <c r="F3" s="192"/>
      <c r="G3" s="192"/>
      <c r="H3" s="192"/>
      <c r="I3" s="192"/>
      <c r="J3" s="192"/>
      <c r="K3" s="192"/>
      <c r="L3" s="192"/>
      <c r="M3" s="192"/>
      <c r="N3" s="192"/>
      <c r="O3" s="192"/>
      <c r="P3" s="192"/>
      <c r="Q3" s="192"/>
      <c r="R3" s="192"/>
      <c r="S3" s="192"/>
      <c r="T3" s="192"/>
      <c r="U3" s="192"/>
      <c r="V3" s="192"/>
      <c r="W3" s="192"/>
      <c r="X3" s="192"/>
      <c r="Y3" s="192"/>
      <c r="Z3" s="192"/>
      <c r="AA3" s="192"/>
      <c r="AB3" s="192"/>
      <c r="AC3" s="192"/>
      <c r="AD3" s="192"/>
      <c r="AE3" s="192"/>
      <c r="AF3" s="192"/>
      <c r="AG3" s="192"/>
      <c r="AH3" s="192"/>
      <c r="AI3" s="192"/>
      <c r="AJ3" s="192"/>
      <c r="AK3" s="188"/>
      <c r="AL3" s="193"/>
      <c r="AM3" s="18"/>
      <c r="AN3" s="18"/>
      <c r="AO3" s="18"/>
      <c r="AP3" s="18"/>
      <c r="AQ3" s="18"/>
      <c r="AR3" s="18"/>
      <c r="AS3" s="18"/>
      <c r="AT3" s="18"/>
    </row>
    <row r="4" spans="1:46" s="187" customFormat="1" ht="18">
      <c r="A4" s="190"/>
      <c r="B4" s="194" t="s">
        <v>132</v>
      </c>
      <c r="C4" s="195"/>
      <c r="D4" s="195">
        <f t="array" ref="D4:AI4">TRANSPOSE('Inventory; etc.'!E27:E58)+TRANSPOSE('Inventory; etc.'!F27:F58)</f>
        <v>17801</v>
      </c>
      <c r="E4" s="195">
        <v>1088</v>
      </c>
      <c r="F4" s="195">
        <v>0</v>
      </c>
      <c r="G4" s="195">
        <v>0</v>
      </c>
      <c r="H4" s="195">
        <v>0</v>
      </c>
      <c r="I4" s="195">
        <v>0</v>
      </c>
      <c r="J4" s="195">
        <v>9300</v>
      </c>
      <c r="K4" s="195">
        <v>25200</v>
      </c>
      <c r="L4" s="195">
        <v>0</v>
      </c>
      <c r="M4" s="195">
        <v>0</v>
      </c>
      <c r="N4" s="195">
        <v>0</v>
      </c>
      <c r="O4" s="195">
        <v>0</v>
      </c>
      <c r="P4" s="195">
        <v>0</v>
      </c>
      <c r="Q4" s="195">
        <v>0</v>
      </c>
      <c r="R4" s="195">
        <v>0</v>
      </c>
      <c r="S4" s="195">
        <v>0</v>
      </c>
      <c r="T4" s="195">
        <v>0</v>
      </c>
      <c r="U4" s="195">
        <v>0</v>
      </c>
      <c r="V4" s="195">
        <v>46376</v>
      </c>
      <c r="W4" s="195">
        <v>50760</v>
      </c>
      <c r="X4" s="195">
        <v>50685</v>
      </c>
      <c r="Y4" s="195">
        <v>44868</v>
      </c>
      <c r="Z4" s="195">
        <v>0</v>
      </c>
      <c r="AA4" s="195">
        <v>0</v>
      </c>
      <c r="AB4" s="195">
        <v>0</v>
      </c>
      <c r="AC4" s="195">
        <v>0</v>
      </c>
      <c r="AD4" s="195">
        <v>1589</v>
      </c>
      <c r="AE4" s="195">
        <v>1643</v>
      </c>
      <c r="AF4" s="195">
        <v>261590</v>
      </c>
      <c r="AG4" s="195">
        <v>342646</v>
      </c>
      <c r="AH4" s="195">
        <v>379028</v>
      </c>
      <c r="AI4" s="195">
        <v>437134</v>
      </c>
      <c r="AJ4" s="195">
        <f>+'Inventory; etc.'!E59+'Inventory; etc.'!F59</f>
        <v>290433</v>
      </c>
      <c r="AK4" s="195"/>
      <c r="AL4" s="196">
        <f>SUM(C4:AK4)</f>
        <v>1960141</v>
      </c>
      <c r="AM4" s="18"/>
      <c r="AN4" s="18"/>
      <c r="AO4" s="18"/>
      <c r="AP4" s="18"/>
      <c r="AQ4" s="18"/>
      <c r="AR4" s="18"/>
      <c r="AS4" s="18"/>
      <c r="AT4" s="18"/>
    </row>
    <row r="5" spans="1:46" s="187" customFormat="1" ht="6.75" customHeight="1">
      <c r="A5" s="190"/>
      <c r="B5" s="194"/>
      <c r="C5" s="197"/>
      <c r="D5" s="197"/>
      <c r="E5" s="197"/>
      <c r="F5" s="197"/>
      <c r="G5" s="197"/>
      <c r="H5" s="197"/>
      <c r="I5" s="197"/>
      <c r="J5" s="197"/>
      <c r="K5" s="197"/>
      <c r="L5" s="197"/>
      <c r="M5" s="197"/>
      <c r="N5" s="197"/>
      <c r="O5" s="197"/>
      <c r="P5" s="197"/>
      <c r="Q5" s="197"/>
      <c r="R5" s="197"/>
      <c r="S5" s="197"/>
      <c r="T5" s="197"/>
      <c r="U5" s="197"/>
      <c r="V5" s="197"/>
      <c r="W5" s="197"/>
      <c r="X5" s="197"/>
      <c r="Y5" s="197"/>
      <c r="Z5" s="197"/>
      <c r="AA5" s="197"/>
      <c r="AB5" s="197"/>
      <c r="AC5" s="197"/>
      <c r="AD5" s="197"/>
      <c r="AE5" s="197"/>
      <c r="AF5" s="197"/>
      <c r="AG5" s="197"/>
      <c r="AH5" s="197"/>
      <c r="AI5" s="197"/>
      <c r="AJ5" s="197"/>
      <c r="AK5" s="197"/>
      <c r="AL5" s="198"/>
      <c r="AM5" s="18"/>
      <c r="AN5" s="18"/>
      <c r="AO5" s="18"/>
      <c r="AP5" s="18"/>
      <c r="AQ5" s="18"/>
      <c r="AR5" s="18"/>
      <c r="AS5" s="18"/>
      <c r="AT5" s="18"/>
    </row>
    <row r="6" spans="1:46" s="187" customFormat="1" ht="18">
      <c r="A6" s="190"/>
      <c r="B6" s="194" t="s">
        <v>133</v>
      </c>
      <c r="C6" s="192"/>
      <c r="D6" s="192"/>
      <c r="E6" s="192"/>
      <c r="F6" s="192"/>
      <c r="G6" s="192"/>
      <c r="H6" s="192"/>
      <c r="I6" s="192"/>
      <c r="J6" s="192"/>
      <c r="K6" s="192"/>
      <c r="L6" s="192"/>
      <c r="M6" s="192"/>
      <c r="N6" s="192"/>
      <c r="O6" s="192"/>
      <c r="P6" s="192"/>
      <c r="Q6" s="192"/>
      <c r="R6" s="192"/>
      <c r="S6" s="192"/>
      <c r="T6" s="192"/>
      <c r="U6" s="192"/>
      <c r="V6" s="192"/>
      <c r="W6" s="192"/>
      <c r="X6" s="192"/>
      <c r="Y6" s="192"/>
      <c r="Z6" s="192"/>
      <c r="AA6" s="192"/>
      <c r="AB6" s="192"/>
      <c r="AC6" s="192"/>
      <c r="AD6" s="192"/>
      <c r="AE6" s="192"/>
      <c r="AF6" s="192"/>
      <c r="AG6" s="192"/>
      <c r="AH6" s="192"/>
      <c r="AI6" s="192"/>
      <c r="AJ6" s="192"/>
      <c r="AK6" s="192"/>
      <c r="AL6" s="199"/>
      <c r="AM6" s="18"/>
      <c r="AN6" s="18"/>
      <c r="AO6" s="18"/>
      <c r="AP6" s="18"/>
      <c r="AQ6" s="18"/>
      <c r="AR6" s="18"/>
      <c r="AS6" s="18"/>
      <c r="AT6" s="18"/>
    </row>
    <row r="7" spans="1:46" s="187" customFormat="1" ht="18">
      <c r="A7" s="200"/>
      <c r="B7" s="201" t="s">
        <v>134</v>
      </c>
      <c r="C7" s="201">
        <f t="array" ref="C7:AI7">TRANSPOSE('Inventory; etc.'!AB26:AB58)</f>
        <v>0</v>
      </c>
      <c r="D7" s="201">
        <v>0</v>
      </c>
      <c r="E7" s="201">
        <v>0</v>
      </c>
      <c r="F7" s="201">
        <v>0</v>
      </c>
      <c r="G7" s="201">
        <v>0</v>
      </c>
      <c r="H7" s="202">
        <v>0</v>
      </c>
      <c r="I7" s="202">
        <v>0</v>
      </c>
      <c r="J7" s="202">
        <v>-40920</v>
      </c>
      <c r="K7" s="202">
        <v>-110880.00000000001</v>
      </c>
      <c r="L7" s="202">
        <v>0</v>
      </c>
      <c r="M7" s="202">
        <v>0</v>
      </c>
      <c r="N7" s="202">
        <v>0</v>
      </c>
      <c r="O7" s="202">
        <v>0</v>
      </c>
      <c r="P7" s="202">
        <v>0</v>
      </c>
      <c r="Q7" s="202">
        <v>0</v>
      </c>
      <c r="R7" s="202">
        <v>0</v>
      </c>
      <c r="S7" s="202">
        <v>0</v>
      </c>
      <c r="T7" s="202">
        <v>0</v>
      </c>
      <c r="U7" s="203">
        <v>0</v>
      </c>
      <c r="V7" s="202">
        <v>-204054.39999999999</v>
      </c>
      <c r="W7" s="202">
        <v>-223344</v>
      </c>
      <c r="X7" s="202">
        <v>-223768.08</v>
      </c>
      <c r="Y7" s="202">
        <v>-197419.2</v>
      </c>
      <c r="Z7" s="202">
        <v>0</v>
      </c>
      <c r="AA7" s="202">
        <v>0</v>
      </c>
      <c r="AB7" s="204">
        <v>0</v>
      </c>
      <c r="AC7" s="204">
        <v>0</v>
      </c>
      <c r="AD7" s="204">
        <v>-8063.55</v>
      </c>
      <c r="AE7" s="204">
        <v>-7270.28</v>
      </c>
      <c r="AF7" s="204">
        <v>-2002795.75</v>
      </c>
      <c r="AG7" s="204">
        <v>-2659049.3499999996</v>
      </c>
      <c r="AH7" s="204">
        <v>-3110136.51</v>
      </c>
      <c r="AI7" s="204">
        <v>-1924096.3</v>
      </c>
      <c r="AJ7" s="204">
        <f>+'Inventory; etc.'!AB59</f>
        <v>-1629733.32</v>
      </c>
      <c r="AK7" s="204"/>
      <c r="AL7" s="205">
        <f t="shared" ref="AL7:AL13" si="0">SUM(C7:AK7)</f>
        <v>-12341530.74</v>
      </c>
      <c r="AM7" s="18"/>
      <c r="AN7" s="18"/>
      <c r="AO7" s="18"/>
      <c r="AP7" s="18"/>
      <c r="AQ7" s="18"/>
      <c r="AR7" s="18"/>
      <c r="AS7" s="18"/>
      <c r="AT7" s="18"/>
    </row>
    <row r="8" spans="1:46" s="187" customFormat="1" ht="18">
      <c r="A8" s="200"/>
      <c r="B8" s="206" t="s">
        <v>135</v>
      </c>
      <c r="C8" s="206"/>
      <c r="D8" s="206"/>
      <c r="E8" s="206"/>
      <c r="F8" s="206"/>
      <c r="G8" s="206"/>
      <c r="H8" s="202"/>
      <c r="I8" s="202"/>
      <c r="J8" s="202"/>
      <c r="K8" s="202"/>
      <c r="L8" s="202"/>
      <c r="M8" s="202"/>
      <c r="N8" s="202"/>
      <c r="O8" s="202"/>
      <c r="P8" s="202"/>
      <c r="Q8" s="202"/>
      <c r="R8" s="202"/>
      <c r="S8" s="202"/>
      <c r="T8" s="202"/>
      <c r="U8" s="202"/>
      <c r="V8" s="201"/>
      <c r="W8" s="201"/>
      <c r="X8" s="201"/>
      <c r="Y8" s="201"/>
      <c r="Z8" s="201"/>
      <c r="AA8" s="201"/>
      <c r="AB8" s="201"/>
      <c r="AC8" s="201"/>
      <c r="AD8" s="201"/>
      <c r="AE8" s="201"/>
      <c r="AF8" s="201"/>
      <c r="AG8" s="201"/>
      <c r="AH8" s="201"/>
      <c r="AI8" s="201"/>
      <c r="AJ8" s="201"/>
      <c r="AK8" s="201"/>
      <c r="AL8" s="205">
        <f t="shared" si="0"/>
        <v>0</v>
      </c>
      <c r="AM8" s="18"/>
      <c r="AN8" s="18"/>
      <c r="AO8" s="18"/>
      <c r="AP8" s="18"/>
      <c r="AQ8" s="18"/>
      <c r="AR8" s="18"/>
      <c r="AS8" s="18"/>
      <c r="AT8" s="18"/>
    </row>
    <row r="9" spans="1:46" s="187" customFormat="1" ht="18">
      <c r="A9" s="200"/>
      <c r="B9" s="207" t="s">
        <v>136</v>
      </c>
      <c r="C9" s="207"/>
      <c r="D9" s="207"/>
      <c r="E9" s="207"/>
      <c r="F9" s="207"/>
      <c r="G9" s="207"/>
      <c r="H9" s="202"/>
      <c r="I9" s="202"/>
      <c r="J9" s="202"/>
      <c r="K9" s="202"/>
      <c r="L9" s="202"/>
      <c r="M9" s="202"/>
      <c r="N9" s="202"/>
      <c r="O9" s="202"/>
      <c r="P9" s="202"/>
      <c r="Q9" s="202"/>
      <c r="R9" s="208"/>
      <c r="S9" s="208"/>
      <c r="T9" s="208"/>
      <c r="U9" s="208"/>
      <c r="V9" s="208">
        <v>2997.7</v>
      </c>
      <c r="W9" s="208">
        <f>3281.35+242.94</f>
        <v>3524.29</v>
      </c>
      <c r="X9" s="208">
        <v>3453.4</v>
      </c>
      <c r="Y9" s="208">
        <f>3136.12+102</f>
        <v>3238.12</v>
      </c>
      <c r="Z9" s="208"/>
      <c r="AA9" s="208"/>
      <c r="AB9" s="209"/>
      <c r="AC9" s="209"/>
      <c r="AD9" s="209"/>
      <c r="AE9" s="209"/>
      <c r="AF9" s="209"/>
      <c r="AG9" s="209"/>
      <c r="AH9" s="209"/>
      <c r="AI9" s="209"/>
      <c r="AJ9" s="209"/>
      <c r="AK9" s="209"/>
      <c r="AL9" s="205">
        <f t="shared" si="0"/>
        <v>13213.509999999998</v>
      </c>
      <c r="AM9" s="18"/>
      <c r="AN9" s="18"/>
      <c r="AO9" s="18"/>
      <c r="AP9" s="18"/>
      <c r="AQ9" s="18"/>
      <c r="AR9" s="18"/>
      <c r="AS9" s="18"/>
      <c r="AT9" s="18"/>
    </row>
    <row r="10" spans="1:46" s="187" customFormat="1" ht="18">
      <c r="A10" s="200"/>
      <c r="B10" s="201" t="s">
        <v>137</v>
      </c>
      <c r="C10" s="201"/>
      <c r="D10" s="201"/>
      <c r="E10" s="201"/>
      <c r="F10" s="201"/>
      <c r="G10" s="201"/>
      <c r="H10" s="202"/>
      <c r="I10" s="202"/>
      <c r="J10" s="202"/>
      <c r="K10" s="202"/>
      <c r="L10" s="202"/>
      <c r="M10" s="202"/>
      <c r="N10" s="202"/>
      <c r="O10" s="202"/>
      <c r="P10" s="202"/>
      <c r="Q10" s="202"/>
      <c r="R10" s="202"/>
      <c r="S10" s="202"/>
      <c r="T10" s="202"/>
      <c r="U10" s="202"/>
      <c r="V10" s="202"/>
      <c r="W10" s="202"/>
      <c r="X10" s="202"/>
      <c r="Y10" s="202"/>
      <c r="Z10" s="202"/>
      <c r="AA10" s="202"/>
      <c r="AB10" s="204">
        <f>31635+37218.51</f>
        <v>68853.510000000009</v>
      </c>
      <c r="AC10" s="204">
        <v>50544.05</v>
      </c>
      <c r="AD10" s="204">
        <v>58180.22</v>
      </c>
      <c r="AE10" s="204">
        <v>69542.22</v>
      </c>
      <c r="AF10" s="204">
        <v>69212.3</v>
      </c>
      <c r="AG10" s="204">
        <v>59664.27</v>
      </c>
      <c r="AH10" s="204">
        <v>249722.59</v>
      </c>
      <c r="AI10" s="204">
        <f>22349.71+897.9</f>
        <v>23247.61</v>
      </c>
      <c r="AJ10" s="204">
        <v>5420.26</v>
      </c>
      <c r="AK10" s="204"/>
      <c r="AL10" s="205">
        <f t="shared" si="0"/>
        <v>654387.03</v>
      </c>
      <c r="AM10" s="18"/>
      <c r="AN10" s="18"/>
      <c r="AO10" s="18"/>
      <c r="AP10" s="18"/>
      <c r="AQ10" s="18"/>
      <c r="AR10" s="18"/>
      <c r="AS10" s="18"/>
      <c r="AT10" s="18"/>
    </row>
    <row r="11" spans="1:46" s="187" customFormat="1" ht="18">
      <c r="A11" s="200"/>
      <c r="B11" s="201" t="s">
        <v>138</v>
      </c>
      <c r="C11" s="201"/>
      <c r="D11" s="201"/>
      <c r="E11" s="201"/>
      <c r="F11" s="201"/>
      <c r="G11" s="201"/>
      <c r="H11" s="202"/>
      <c r="I11" s="202"/>
      <c r="J11" s="202"/>
      <c r="K11" s="202"/>
      <c r="L11" s="202"/>
      <c r="M11" s="202"/>
      <c r="N11" s="202">
        <v>14490</v>
      </c>
      <c r="O11" s="202"/>
      <c r="P11" s="202"/>
      <c r="Q11" s="202"/>
      <c r="R11" s="202">
        <v>-3580.21</v>
      </c>
      <c r="S11" s="202"/>
      <c r="T11" s="202">
        <v>-844.32</v>
      </c>
      <c r="U11" s="202"/>
      <c r="V11" s="202"/>
      <c r="W11" s="202">
        <v>5547.82</v>
      </c>
      <c r="X11" s="202"/>
      <c r="Y11" s="202"/>
      <c r="Z11" s="202"/>
      <c r="AA11" s="202"/>
      <c r="AB11" s="204"/>
      <c r="AC11" s="204"/>
      <c r="AD11" s="204"/>
      <c r="AE11" s="204"/>
      <c r="AF11" s="204">
        <v>287188.44</v>
      </c>
      <c r="AG11" s="204"/>
      <c r="AH11" s="204"/>
      <c r="AI11" s="204">
        <v>834529.73</v>
      </c>
      <c r="AJ11" s="204">
        <v>15142.19</v>
      </c>
      <c r="AK11" s="204"/>
      <c r="AL11" s="205">
        <f t="shared" si="0"/>
        <v>1152473.6499999999</v>
      </c>
      <c r="AM11" s="18"/>
      <c r="AN11" s="18"/>
      <c r="AO11" s="18"/>
      <c r="AP11" s="18"/>
      <c r="AQ11" s="18"/>
      <c r="AR11" s="18"/>
      <c r="AS11" s="18"/>
      <c r="AT11" s="18"/>
    </row>
    <row r="12" spans="1:46" s="187" customFormat="1" ht="18">
      <c r="A12" s="200"/>
      <c r="B12" s="201" t="s">
        <v>139</v>
      </c>
      <c r="C12" s="201"/>
      <c r="D12" s="201"/>
      <c r="E12" s="201"/>
      <c r="F12" s="201"/>
      <c r="G12" s="201"/>
      <c r="H12" s="202"/>
      <c r="I12" s="202"/>
      <c r="J12" s="202"/>
      <c r="K12" s="202"/>
      <c r="L12" s="202"/>
      <c r="M12" s="202"/>
      <c r="N12" s="202"/>
      <c r="O12" s="202"/>
      <c r="P12" s="202"/>
      <c r="Q12" s="202"/>
      <c r="R12" s="202"/>
      <c r="S12" s="202"/>
      <c r="T12" s="202">
        <v>13900</v>
      </c>
      <c r="U12" s="202"/>
      <c r="V12" s="202"/>
      <c r="W12" s="202"/>
      <c r="X12" s="202"/>
      <c r="Y12" s="202"/>
      <c r="Z12" s="202"/>
      <c r="AA12" s="202"/>
      <c r="AB12" s="204"/>
      <c r="AC12" s="204"/>
      <c r="AD12" s="204"/>
      <c r="AE12" s="204"/>
      <c r="AF12" s="204"/>
      <c r="AG12" s="204"/>
      <c r="AH12" s="204"/>
      <c r="AI12" s="204"/>
      <c r="AJ12" s="204"/>
      <c r="AK12" s="204"/>
      <c r="AL12" s="205">
        <f t="shared" si="0"/>
        <v>13900</v>
      </c>
      <c r="AM12" s="18"/>
      <c r="AN12" s="18"/>
      <c r="AO12" s="18"/>
      <c r="AP12" s="18"/>
      <c r="AQ12" s="18"/>
      <c r="AR12" s="18"/>
      <c r="AS12" s="18"/>
      <c r="AT12" s="18"/>
    </row>
    <row r="13" spans="1:46" s="187" customFormat="1" ht="18">
      <c r="A13" s="200"/>
      <c r="B13" s="201" t="s">
        <v>140</v>
      </c>
      <c r="C13" s="201"/>
      <c r="D13" s="201"/>
      <c r="E13" s="201"/>
      <c r="F13" s="201"/>
      <c r="G13" s="201"/>
      <c r="H13" s="201"/>
      <c r="I13" s="201"/>
      <c r="J13" s="201"/>
      <c r="K13" s="201"/>
      <c r="L13" s="201"/>
      <c r="M13" s="201"/>
      <c r="N13" s="201"/>
      <c r="O13" s="202"/>
      <c r="P13" s="202"/>
      <c r="Q13" s="202"/>
      <c r="R13" s="202"/>
      <c r="S13" s="202"/>
      <c r="T13" s="202"/>
      <c r="U13" s="202"/>
      <c r="V13" s="202"/>
      <c r="W13" s="202"/>
      <c r="X13" s="202">
        <v>1000</v>
      </c>
      <c r="Y13" s="202"/>
      <c r="Z13" s="202"/>
      <c r="AA13" s="202"/>
      <c r="AB13" s="204"/>
      <c r="AC13" s="204">
        <v>202.25</v>
      </c>
      <c r="AD13" s="204">
        <v>198.75</v>
      </c>
      <c r="AE13" s="204">
        <v>165</v>
      </c>
      <c r="AF13" s="204">
        <v>75</v>
      </c>
      <c r="AG13" s="204">
        <f>15913.44+495</f>
        <v>16408.440000000002</v>
      </c>
      <c r="AH13" s="204">
        <v>3660</v>
      </c>
      <c r="AI13" s="204">
        <v>2463</v>
      </c>
      <c r="AJ13" s="204">
        <v>1853.25</v>
      </c>
      <c r="AK13" s="204"/>
      <c r="AL13" s="205">
        <f t="shared" si="0"/>
        <v>26025.690000000002</v>
      </c>
      <c r="AM13" s="18"/>
      <c r="AN13" s="18"/>
      <c r="AO13" s="18"/>
      <c r="AP13" s="18"/>
      <c r="AQ13" s="18"/>
      <c r="AR13" s="18"/>
      <c r="AS13" s="18"/>
      <c r="AT13" s="18"/>
    </row>
    <row r="14" spans="1:46" s="187" customFormat="1" ht="18">
      <c r="A14" s="200"/>
      <c r="B14" s="201"/>
      <c r="C14" s="201"/>
      <c r="D14" s="201"/>
      <c r="E14" s="201"/>
      <c r="F14" s="201"/>
      <c r="G14" s="201"/>
      <c r="H14" s="201"/>
      <c r="I14" s="201"/>
      <c r="J14" s="201"/>
      <c r="K14" s="201"/>
      <c r="L14" s="201"/>
      <c r="M14" s="201"/>
      <c r="N14" s="201"/>
      <c r="O14" s="204"/>
      <c r="P14" s="204"/>
      <c r="Q14" s="204"/>
      <c r="R14" s="204"/>
      <c r="S14" s="204"/>
      <c r="T14" s="204"/>
      <c r="U14" s="204"/>
      <c r="V14" s="204"/>
      <c r="W14" s="204"/>
      <c r="X14" s="204"/>
      <c r="Y14" s="204"/>
      <c r="Z14" s="204"/>
      <c r="AA14" s="204"/>
      <c r="AB14" s="204"/>
      <c r="AC14" s="204"/>
      <c r="AD14" s="204"/>
      <c r="AE14" s="204"/>
      <c r="AF14" s="204"/>
      <c r="AG14" s="204"/>
      <c r="AH14" s="204"/>
      <c r="AI14" s="204"/>
      <c r="AJ14" s="204"/>
      <c r="AK14" s="204"/>
      <c r="AL14" s="205"/>
      <c r="AM14" s="18"/>
      <c r="AN14" s="18"/>
      <c r="AO14" s="18"/>
      <c r="AP14" s="18"/>
      <c r="AQ14" s="18"/>
      <c r="AR14" s="18"/>
      <c r="AS14" s="18"/>
      <c r="AT14" s="18"/>
    </row>
    <row r="15" spans="1:46" s="187" customFormat="1" ht="18">
      <c r="A15" s="200"/>
      <c r="B15" s="210" t="s">
        <v>141</v>
      </c>
      <c r="C15" s="211">
        <f t="shared" ref="C15:AI15" si="1">SUM(C6:C14)</f>
        <v>0</v>
      </c>
      <c r="D15" s="211">
        <f t="shared" si="1"/>
        <v>0</v>
      </c>
      <c r="E15" s="211">
        <f t="shared" si="1"/>
        <v>0</v>
      </c>
      <c r="F15" s="211">
        <f t="shared" si="1"/>
        <v>0</v>
      </c>
      <c r="G15" s="211">
        <f t="shared" si="1"/>
        <v>0</v>
      </c>
      <c r="H15" s="211">
        <f t="shared" si="1"/>
        <v>0</v>
      </c>
      <c r="I15" s="211">
        <f t="shared" si="1"/>
        <v>0</v>
      </c>
      <c r="J15" s="211">
        <f t="shared" si="1"/>
        <v>-40920</v>
      </c>
      <c r="K15" s="211">
        <f t="shared" si="1"/>
        <v>-110880.00000000001</v>
      </c>
      <c r="L15" s="211">
        <f t="shared" si="1"/>
        <v>0</v>
      </c>
      <c r="M15" s="211">
        <f t="shared" si="1"/>
        <v>0</v>
      </c>
      <c r="N15" s="211">
        <f t="shared" si="1"/>
        <v>14490</v>
      </c>
      <c r="O15" s="211">
        <f t="shared" si="1"/>
        <v>0</v>
      </c>
      <c r="P15" s="211">
        <f t="shared" si="1"/>
        <v>0</v>
      </c>
      <c r="Q15" s="211">
        <f t="shared" si="1"/>
        <v>0</v>
      </c>
      <c r="R15" s="211">
        <f t="shared" si="1"/>
        <v>-3580.21</v>
      </c>
      <c r="S15" s="211">
        <f t="shared" si="1"/>
        <v>0</v>
      </c>
      <c r="T15" s="211">
        <f t="shared" si="1"/>
        <v>13055.68</v>
      </c>
      <c r="U15" s="211">
        <f t="shared" si="1"/>
        <v>0</v>
      </c>
      <c r="V15" s="211">
        <f t="shared" si="1"/>
        <v>-201056.69999999998</v>
      </c>
      <c r="W15" s="211">
        <f t="shared" si="1"/>
        <v>-214271.88999999998</v>
      </c>
      <c r="X15" s="211">
        <f t="shared" si="1"/>
        <v>-219314.68</v>
      </c>
      <c r="Y15" s="211">
        <f t="shared" si="1"/>
        <v>-194181.08000000002</v>
      </c>
      <c r="Z15" s="211">
        <f t="shared" si="1"/>
        <v>0</v>
      </c>
      <c r="AA15" s="211">
        <f t="shared" si="1"/>
        <v>0</v>
      </c>
      <c r="AB15" s="211">
        <f t="shared" si="1"/>
        <v>68853.510000000009</v>
      </c>
      <c r="AC15" s="211">
        <f t="shared" si="1"/>
        <v>50746.3</v>
      </c>
      <c r="AD15" s="211">
        <f t="shared" si="1"/>
        <v>50315.42</v>
      </c>
      <c r="AE15" s="211">
        <f t="shared" si="1"/>
        <v>62436.94</v>
      </c>
      <c r="AF15" s="211">
        <f t="shared" si="1"/>
        <v>-1646320.01</v>
      </c>
      <c r="AG15" s="211">
        <f t="shared" si="1"/>
        <v>-2582976.6399999997</v>
      </c>
      <c r="AH15" s="211">
        <f t="shared" si="1"/>
        <v>-2856753.92</v>
      </c>
      <c r="AI15" s="211">
        <f t="shared" si="1"/>
        <v>-1063855.96</v>
      </c>
      <c r="AJ15" s="211">
        <f t="shared" ref="AJ15" si="2">SUM(AJ6:AJ14)</f>
        <v>-1607317.62</v>
      </c>
      <c r="AK15" s="211"/>
      <c r="AL15" s="212">
        <f>SUM(AL6:AL14)</f>
        <v>-10481530.860000001</v>
      </c>
      <c r="AM15" s="18"/>
      <c r="AN15" s="35"/>
      <c r="AO15" s="18"/>
      <c r="AP15" s="18"/>
      <c r="AQ15" s="18"/>
      <c r="AR15" s="18"/>
      <c r="AS15" s="18"/>
      <c r="AT15" s="18"/>
    </row>
    <row r="16" spans="1:46" s="187" customFormat="1" ht="18.600000000000001" thickBot="1">
      <c r="A16" s="200"/>
      <c r="B16" s="210" t="s">
        <v>142</v>
      </c>
      <c r="C16" s="213">
        <f>+C15</f>
        <v>0</v>
      </c>
      <c r="D16" s="213">
        <f>+C16+D15</f>
        <v>0</v>
      </c>
      <c r="E16" s="213">
        <f t="shared" ref="E16:AJ16" si="3">+D16+E15</f>
        <v>0</v>
      </c>
      <c r="F16" s="213">
        <f t="shared" si="3"/>
        <v>0</v>
      </c>
      <c r="G16" s="213">
        <f t="shared" si="3"/>
        <v>0</v>
      </c>
      <c r="H16" s="213">
        <f t="shared" si="3"/>
        <v>0</v>
      </c>
      <c r="I16" s="213">
        <f t="shared" si="3"/>
        <v>0</v>
      </c>
      <c r="J16" s="213">
        <f t="shared" si="3"/>
        <v>-40920</v>
      </c>
      <c r="K16" s="213">
        <f t="shared" si="3"/>
        <v>-151800</v>
      </c>
      <c r="L16" s="213">
        <f t="shared" si="3"/>
        <v>-151800</v>
      </c>
      <c r="M16" s="213">
        <f t="shared" si="3"/>
        <v>-151800</v>
      </c>
      <c r="N16" s="213">
        <f t="shared" si="3"/>
        <v>-137310</v>
      </c>
      <c r="O16" s="213">
        <f t="shared" si="3"/>
        <v>-137310</v>
      </c>
      <c r="P16" s="213">
        <f t="shared" si="3"/>
        <v>-137310</v>
      </c>
      <c r="Q16" s="213">
        <f t="shared" si="3"/>
        <v>-137310</v>
      </c>
      <c r="R16" s="213">
        <f t="shared" si="3"/>
        <v>-140890.21</v>
      </c>
      <c r="S16" s="213">
        <f t="shared" si="3"/>
        <v>-140890.21</v>
      </c>
      <c r="T16" s="213">
        <f t="shared" si="3"/>
        <v>-127834.53</v>
      </c>
      <c r="U16" s="213">
        <f t="shared" si="3"/>
        <v>-127834.53</v>
      </c>
      <c r="V16" s="213">
        <f t="shared" si="3"/>
        <v>-328891.23</v>
      </c>
      <c r="W16" s="213">
        <f t="shared" si="3"/>
        <v>-543163.12</v>
      </c>
      <c r="X16" s="213">
        <f t="shared" si="3"/>
        <v>-762477.8</v>
      </c>
      <c r="Y16" s="213">
        <f t="shared" si="3"/>
        <v>-956658.88000000012</v>
      </c>
      <c r="Z16" s="213">
        <f t="shared" si="3"/>
        <v>-956658.88000000012</v>
      </c>
      <c r="AA16" s="213">
        <f t="shared" si="3"/>
        <v>-956658.88000000012</v>
      </c>
      <c r="AB16" s="213">
        <f t="shared" si="3"/>
        <v>-887805.37000000011</v>
      </c>
      <c r="AC16" s="213">
        <f t="shared" si="3"/>
        <v>-837059.07000000007</v>
      </c>
      <c r="AD16" s="213">
        <f t="shared" si="3"/>
        <v>-786743.65</v>
      </c>
      <c r="AE16" s="213">
        <f t="shared" si="3"/>
        <v>-724306.71</v>
      </c>
      <c r="AF16" s="214">
        <f t="shared" si="3"/>
        <v>-2370626.7199999997</v>
      </c>
      <c r="AG16" s="214">
        <f t="shared" si="3"/>
        <v>-4953603.3599999994</v>
      </c>
      <c r="AH16" s="214">
        <f t="shared" si="3"/>
        <v>-7810357.2799999993</v>
      </c>
      <c r="AI16" s="214">
        <f t="shared" si="3"/>
        <v>-8874213.2399999984</v>
      </c>
      <c r="AJ16" s="215">
        <f t="shared" si="3"/>
        <v>-10481530.859999999</v>
      </c>
      <c r="AK16" s="214"/>
      <c r="AL16" s="216"/>
      <c r="AM16" s="18"/>
      <c r="AN16" s="18"/>
      <c r="AO16" s="18"/>
      <c r="AP16" s="18"/>
      <c r="AQ16" s="18"/>
      <c r="AR16" s="18"/>
      <c r="AS16" s="18"/>
      <c r="AT16" s="18"/>
    </row>
    <row r="17" spans="2:39" s="18" customFormat="1" ht="13.8" thickTop="1"/>
    <row r="18" spans="2:39">
      <c r="B18" s="210" t="s">
        <v>143</v>
      </c>
      <c r="C18" s="217"/>
      <c r="D18" s="217"/>
      <c r="E18" s="217"/>
      <c r="F18" s="217"/>
      <c r="G18" s="217"/>
      <c r="H18" s="217"/>
      <c r="I18" s="217"/>
      <c r="J18" s="217"/>
      <c r="K18" s="217"/>
      <c r="L18" s="217"/>
      <c r="M18" s="217"/>
      <c r="N18" s="217"/>
      <c r="O18" s="217"/>
      <c r="P18" s="217"/>
      <c r="Q18" s="217"/>
      <c r="R18" s="217"/>
      <c r="S18" s="217"/>
      <c r="T18" s="217"/>
      <c r="U18" s="217"/>
      <c r="V18" s="217"/>
      <c r="W18" s="217"/>
      <c r="X18" s="217"/>
      <c r="Y18" s="217"/>
      <c r="Z18" s="217"/>
      <c r="AA18" s="217"/>
      <c r="AB18" s="217"/>
      <c r="AC18" s="217"/>
      <c r="AD18" s="217"/>
      <c r="AE18" s="217"/>
      <c r="AF18" s="217"/>
      <c r="AG18" s="217"/>
      <c r="AH18" s="211">
        <v>-412613.2</v>
      </c>
      <c r="AI18" s="211">
        <v>-190939.99</v>
      </c>
      <c r="AJ18" s="211">
        <v>0</v>
      </c>
      <c r="AK18" s="218"/>
      <c r="AL18" s="219">
        <f>SUM(AH18:AK18)</f>
        <v>-603553.18999999994</v>
      </c>
      <c r="AM18" s="220" t="s">
        <v>144</v>
      </c>
    </row>
    <row r="19" spans="2:39" ht="21.6" thickBot="1">
      <c r="B19" s="206" t="s">
        <v>145</v>
      </c>
      <c r="C19" s="213">
        <f t="shared" ref="C19:AF19" si="4">+C16</f>
        <v>0</v>
      </c>
      <c r="D19" s="213">
        <f t="shared" si="4"/>
        <v>0</v>
      </c>
      <c r="E19" s="213">
        <f t="shared" si="4"/>
        <v>0</v>
      </c>
      <c r="F19" s="213">
        <f t="shared" si="4"/>
        <v>0</v>
      </c>
      <c r="G19" s="213">
        <f t="shared" si="4"/>
        <v>0</v>
      </c>
      <c r="H19" s="213">
        <f t="shared" si="4"/>
        <v>0</v>
      </c>
      <c r="I19" s="213">
        <f t="shared" si="4"/>
        <v>0</v>
      </c>
      <c r="J19" s="213">
        <f t="shared" si="4"/>
        <v>-40920</v>
      </c>
      <c r="K19" s="213">
        <f t="shared" si="4"/>
        <v>-151800</v>
      </c>
      <c r="L19" s="213">
        <f t="shared" si="4"/>
        <v>-151800</v>
      </c>
      <c r="M19" s="213">
        <f t="shared" si="4"/>
        <v>-151800</v>
      </c>
      <c r="N19" s="213">
        <f t="shared" si="4"/>
        <v>-137310</v>
      </c>
      <c r="O19" s="213">
        <f t="shared" si="4"/>
        <v>-137310</v>
      </c>
      <c r="P19" s="213">
        <f t="shared" si="4"/>
        <v>-137310</v>
      </c>
      <c r="Q19" s="213">
        <f t="shared" si="4"/>
        <v>-137310</v>
      </c>
      <c r="R19" s="213">
        <f t="shared" si="4"/>
        <v>-140890.21</v>
      </c>
      <c r="S19" s="213">
        <f t="shared" si="4"/>
        <v>-140890.21</v>
      </c>
      <c r="T19" s="213">
        <f t="shared" si="4"/>
        <v>-127834.53</v>
      </c>
      <c r="U19" s="213">
        <f t="shared" si="4"/>
        <v>-127834.53</v>
      </c>
      <c r="V19" s="213">
        <f t="shared" si="4"/>
        <v>-328891.23</v>
      </c>
      <c r="W19" s="213">
        <f t="shared" si="4"/>
        <v>-543163.12</v>
      </c>
      <c r="X19" s="213">
        <f t="shared" si="4"/>
        <v>-762477.8</v>
      </c>
      <c r="Y19" s="213">
        <f t="shared" si="4"/>
        <v>-956658.88000000012</v>
      </c>
      <c r="Z19" s="213">
        <f t="shared" si="4"/>
        <v>-956658.88000000012</v>
      </c>
      <c r="AA19" s="213">
        <f t="shared" si="4"/>
        <v>-956658.88000000012</v>
      </c>
      <c r="AB19" s="213">
        <f t="shared" si="4"/>
        <v>-887805.37000000011</v>
      </c>
      <c r="AC19" s="213">
        <f t="shared" si="4"/>
        <v>-837059.07000000007</v>
      </c>
      <c r="AD19" s="213">
        <f t="shared" si="4"/>
        <v>-786743.65</v>
      </c>
      <c r="AE19" s="213">
        <f t="shared" si="4"/>
        <v>-724306.71</v>
      </c>
      <c r="AF19" s="213">
        <f t="shared" si="4"/>
        <v>-2370626.7199999997</v>
      </c>
      <c r="AG19" s="213">
        <f>+AG16</f>
        <v>-4953603.3599999994</v>
      </c>
      <c r="AH19" s="213">
        <f>+AG19+AH15+AH18</f>
        <v>-8222970.4799999995</v>
      </c>
      <c r="AI19" s="213">
        <f>+AH19+AI15+AI18</f>
        <v>-9477766.4299999997</v>
      </c>
      <c r="AJ19" s="213">
        <f>+AI19+AJ15+AJ18</f>
        <v>-11085084.050000001</v>
      </c>
      <c r="AL19" s="222">
        <f>+AL18+AL15</f>
        <v>-11085084.050000001</v>
      </c>
    </row>
    <row r="20" spans="2:39" ht="21.6" thickTop="1">
      <c r="J20" s="223"/>
      <c r="K20" s="223"/>
      <c r="O20" s="224"/>
      <c r="P20" s="224"/>
      <c r="Q20" s="224"/>
      <c r="R20" s="224"/>
      <c r="S20" s="224"/>
      <c r="T20" s="224"/>
      <c r="U20" s="224"/>
      <c r="V20" s="224"/>
      <c r="W20" s="225"/>
      <c r="X20" s="225"/>
      <c r="Y20" s="225"/>
      <c r="Z20" s="224"/>
      <c r="AA20" s="224"/>
      <c r="AB20" s="224"/>
      <c r="AC20" s="224"/>
      <c r="AD20" s="224"/>
      <c r="AE20" s="224"/>
    </row>
    <row r="21" spans="2:39">
      <c r="O21" s="224"/>
      <c r="P21" s="224"/>
      <c r="Q21" s="224"/>
      <c r="R21" s="224"/>
      <c r="S21" s="224"/>
      <c r="T21" s="224"/>
      <c r="U21" s="224"/>
      <c r="V21" s="224"/>
      <c r="W21" s="224"/>
      <c r="X21" s="224"/>
      <c r="Y21" s="224"/>
      <c r="Z21" s="224"/>
      <c r="AA21" s="224"/>
      <c r="AB21" s="224"/>
      <c r="AC21" s="224"/>
      <c r="AD21" s="224"/>
      <c r="AE21" s="224"/>
      <c r="AM21" s="170"/>
    </row>
    <row r="22" spans="2:39">
      <c r="O22" s="224"/>
      <c r="P22" s="224"/>
      <c r="Q22" s="224"/>
      <c r="R22" s="224"/>
      <c r="S22" s="224"/>
      <c r="T22" s="224"/>
      <c r="U22" s="224"/>
      <c r="V22" s="224"/>
      <c r="W22" s="224"/>
      <c r="X22" s="224"/>
      <c r="Y22" s="224"/>
      <c r="Z22" s="224"/>
      <c r="AA22" s="224"/>
      <c r="AB22" s="224"/>
      <c r="AC22" s="224"/>
      <c r="AD22" s="224"/>
      <c r="AE22" s="224"/>
      <c r="AM22" s="35"/>
    </row>
    <row r="23" spans="2:39">
      <c r="O23" s="224"/>
      <c r="P23" s="224"/>
      <c r="Q23" s="224"/>
      <c r="R23" s="224"/>
      <c r="S23" s="224"/>
      <c r="T23" s="224"/>
      <c r="U23" s="224"/>
      <c r="V23" s="224"/>
      <c r="W23" s="224"/>
      <c r="X23" s="224"/>
      <c r="Y23" s="224"/>
      <c r="Z23" s="224"/>
      <c r="AA23" s="224"/>
      <c r="AB23" s="224"/>
      <c r="AC23" s="224"/>
      <c r="AD23" s="224"/>
      <c r="AE23" s="224"/>
      <c r="AM23" s="227"/>
    </row>
    <row r="24" spans="2:39">
      <c r="O24" s="224"/>
      <c r="P24" s="224"/>
      <c r="Q24" s="224"/>
      <c r="R24" s="224"/>
      <c r="S24" s="224"/>
      <c r="T24" s="224"/>
      <c r="U24" s="224"/>
      <c r="V24" s="224"/>
      <c r="W24" s="224"/>
      <c r="X24" s="224"/>
      <c r="Y24" s="224"/>
      <c r="Z24" s="224"/>
      <c r="AA24" s="224"/>
      <c r="AB24" s="224"/>
      <c r="AC24" s="224"/>
      <c r="AD24" s="224"/>
      <c r="AE24" s="224"/>
      <c r="AM24" s="179"/>
    </row>
    <row r="25" spans="2:39">
      <c r="O25" s="224"/>
      <c r="P25" s="224"/>
      <c r="Q25" s="224"/>
      <c r="R25" s="224"/>
      <c r="S25" s="224"/>
      <c r="T25" s="224"/>
      <c r="U25" s="224"/>
      <c r="V25" s="224"/>
      <c r="W25" s="224"/>
      <c r="X25" s="224"/>
      <c r="Y25" s="224"/>
      <c r="Z25" s="224"/>
      <c r="AA25" s="224"/>
      <c r="AB25" s="224"/>
      <c r="AC25" s="224"/>
      <c r="AD25" s="224"/>
      <c r="AE25" s="224"/>
    </row>
    <row r="26" spans="2:39">
      <c r="O26" s="224"/>
      <c r="P26" s="224"/>
      <c r="Q26" s="224"/>
      <c r="R26" s="224"/>
      <c r="S26" s="224"/>
      <c r="T26" s="224"/>
      <c r="U26" s="224"/>
      <c r="V26" s="224"/>
      <c r="W26" s="224"/>
      <c r="X26" s="224"/>
      <c r="Y26" s="224"/>
      <c r="Z26" s="224"/>
      <c r="AA26" s="224"/>
      <c r="AB26" s="224"/>
      <c r="AC26" s="224"/>
      <c r="AD26" s="224"/>
      <c r="AE26" s="224"/>
    </row>
    <row r="27" spans="2:39">
      <c r="O27" s="224"/>
      <c r="P27" s="224"/>
      <c r="Q27" s="224"/>
      <c r="R27" s="224"/>
      <c r="S27" s="224"/>
      <c r="T27" s="224"/>
      <c r="U27" s="224"/>
      <c r="V27" s="224"/>
      <c r="W27" s="224"/>
      <c r="X27" s="224"/>
      <c r="Y27" s="224"/>
      <c r="Z27" s="224"/>
      <c r="AA27" s="224"/>
      <c r="AB27" s="224"/>
      <c r="AC27" s="224"/>
      <c r="AD27" s="224"/>
      <c r="AE27" s="224"/>
    </row>
    <row r="28" spans="2:39">
      <c r="O28" s="224"/>
      <c r="P28" s="224"/>
      <c r="Q28" s="224"/>
      <c r="R28" s="224"/>
      <c r="S28" s="224"/>
      <c r="T28" s="224"/>
      <c r="U28" s="224"/>
      <c r="V28" s="224"/>
      <c r="W28" s="224"/>
      <c r="X28" s="224"/>
      <c r="Y28" s="224"/>
      <c r="Z28" s="224"/>
      <c r="AA28" s="224"/>
      <c r="AB28" s="224"/>
      <c r="AC28" s="224"/>
      <c r="AD28" s="224"/>
      <c r="AE28" s="224"/>
    </row>
    <row r="29" spans="2:39">
      <c r="O29" s="224"/>
      <c r="P29" s="224"/>
      <c r="Q29" s="224"/>
      <c r="R29" s="224"/>
      <c r="S29" s="224"/>
      <c r="T29" s="224"/>
      <c r="U29" s="224"/>
      <c r="V29" s="224"/>
      <c r="W29" s="224"/>
      <c r="X29" s="224"/>
      <c r="Y29" s="224"/>
      <c r="Z29" s="224"/>
      <c r="AA29" s="224"/>
      <c r="AB29" s="224"/>
      <c r="AC29" s="224"/>
      <c r="AD29" s="224"/>
      <c r="AE29" s="224"/>
    </row>
    <row r="30" spans="2:39">
      <c r="O30" s="224"/>
      <c r="P30" s="224"/>
      <c r="Q30" s="224"/>
      <c r="R30" s="224"/>
      <c r="S30" s="224"/>
      <c r="T30" s="224"/>
      <c r="U30" s="224"/>
      <c r="V30" s="224"/>
      <c r="W30" s="224"/>
      <c r="X30" s="224"/>
      <c r="Y30" s="224"/>
      <c r="Z30" s="224"/>
      <c r="AA30" s="224"/>
      <c r="AB30" s="224"/>
      <c r="AC30" s="224"/>
      <c r="AD30" s="224"/>
      <c r="AE30" s="224"/>
    </row>
    <row r="31" spans="2:39">
      <c r="O31" s="224"/>
      <c r="P31" s="224"/>
      <c r="Q31" s="224"/>
      <c r="R31" s="224"/>
      <c r="S31" s="224"/>
      <c r="T31" s="224"/>
      <c r="U31" s="224"/>
      <c r="V31" s="224"/>
      <c r="W31" s="224"/>
      <c r="X31" s="224"/>
      <c r="Y31" s="224"/>
      <c r="Z31" s="224"/>
      <c r="AA31" s="224"/>
      <c r="AB31" s="224"/>
      <c r="AC31" s="224"/>
      <c r="AD31" s="224"/>
      <c r="AE31" s="224"/>
    </row>
    <row r="32" spans="2:39">
      <c r="O32" s="224"/>
      <c r="P32" s="224"/>
      <c r="Q32" s="224"/>
      <c r="R32" s="224"/>
      <c r="S32" s="224"/>
      <c r="T32" s="224"/>
      <c r="U32" s="224"/>
      <c r="V32" s="224"/>
      <c r="W32" s="224"/>
      <c r="X32" s="224"/>
      <c r="Y32" s="224"/>
      <c r="Z32" s="224"/>
      <c r="AA32" s="224"/>
      <c r="AB32" s="224"/>
      <c r="AC32" s="224"/>
      <c r="AD32" s="224"/>
      <c r="AE32" s="224"/>
    </row>
    <row r="33" spans="15:31">
      <c r="O33" s="224"/>
      <c r="P33" s="224"/>
      <c r="Q33" s="224"/>
      <c r="R33" s="224"/>
      <c r="S33" s="224"/>
      <c r="T33" s="224"/>
      <c r="U33" s="224"/>
      <c r="V33" s="224"/>
      <c r="W33" s="224"/>
      <c r="X33" s="224"/>
      <c r="Y33" s="224"/>
      <c r="Z33" s="224"/>
      <c r="AA33" s="224"/>
      <c r="AB33" s="224"/>
      <c r="AC33" s="224"/>
      <c r="AD33" s="224"/>
      <c r="AE33" s="224"/>
    </row>
    <row r="34" spans="15:31">
      <c r="O34" s="224"/>
      <c r="P34" s="224"/>
      <c r="Q34" s="224"/>
      <c r="R34" s="224"/>
      <c r="S34" s="224"/>
      <c r="T34" s="224"/>
      <c r="U34" s="224"/>
      <c r="V34" s="224"/>
      <c r="W34" s="224"/>
      <c r="X34" s="224"/>
      <c r="Y34" s="224"/>
      <c r="Z34" s="224"/>
      <c r="AA34" s="224"/>
      <c r="AB34" s="224"/>
      <c r="AC34" s="224"/>
      <c r="AD34" s="224"/>
      <c r="AE34" s="224"/>
    </row>
    <row r="35" spans="15:31">
      <c r="O35" s="224"/>
      <c r="P35" s="224"/>
      <c r="Q35" s="224"/>
      <c r="R35" s="224"/>
      <c r="S35" s="224"/>
      <c r="T35" s="224"/>
      <c r="U35" s="224"/>
      <c r="V35" s="224"/>
      <c r="W35" s="224"/>
      <c r="X35" s="224"/>
      <c r="Y35" s="224"/>
      <c r="Z35" s="224"/>
      <c r="AA35" s="224"/>
      <c r="AB35" s="224"/>
      <c r="AC35" s="224"/>
      <c r="AD35" s="224"/>
      <c r="AE35" s="224"/>
    </row>
    <row r="36" spans="15:31">
      <c r="O36" s="224"/>
      <c r="P36" s="224"/>
      <c r="Q36" s="224"/>
      <c r="R36" s="224"/>
      <c r="S36" s="224"/>
      <c r="T36" s="224"/>
      <c r="U36" s="224"/>
      <c r="V36" s="224"/>
      <c r="W36" s="224"/>
      <c r="X36" s="224"/>
      <c r="Y36" s="224"/>
      <c r="Z36" s="224"/>
      <c r="AA36" s="224"/>
      <c r="AB36" s="224"/>
      <c r="AC36" s="224"/>
      <c r="AD36" s="224"/>
      <c r="AE36" s="224"/>
    </row>
    <row r="37" spans="15:31">
      <c r="O37" s="224"/>
      <c r="P37" s="224"/>
      <c r="Q37" s="224"/>
      <c r="R37" s="224"/>
      <c r="S37" s="224"/>
      <c r="T37" s="224"/>
      <c r="U37" s="224"/>
      <c r="V37" s="224"/>
      <c r="W37" s="224"/>
      <c r="X37" s="224"/>
      <c r="Y37" s="224"/>
      <c r="Z37" s="224"/>
      <c r="AA37" s="224"/>
      <c r="AB37" s="224"/>
      <c r="AC37" s="224"/>
      <c r="AD37" s="224"/>
      <c r="AE37" s="224"/>
    </row>
    <row r="38" spans="15:31">
      <c r="O38" s="224"/>
      <c r="P38" s="224"/>
      <c r="Q38" s="224"/>
      <c r="R38" s="224"/>
      <c r="S38" s="224"/>
      <c r="T38" s="224"/>
      <c r="U38" s="224"/>
      <c r="V38" s="224"/>
      <c r="W38" s="224"/>
      <c r="X38" s="224"/>
      <c r="Y38" s="224"/>
      <c r="Z38" s="224"/>
      <c r="AA38" s="224"/>
      <c r="AB38" s="224"/>
      <c r="AC38" s="224"/>
      <c r="AD38" s="224"/>
      <c r="AE38" s="224"/>
    </row>
    <row r="39" spans="15:31">
      <c r="O39" s="224"/>
      <c r="P39" s="224"/>
      <c r="Q39" s="224"/>
      <c r="R39" s="224"/>
      <c r="S39" s="224"/>
      <c r="T39" s="224"/>
      <c r="U39" s="224"/>
      <c r="V39" s="224"/>
      <c r="W39" s="224"/>
      <c r="X39" s="224"/>
      <c r="Y39" s="224"/>
      <c r="Z39" s="224"/>
      <c r="AA39" s="224"/>
      <c r="AB39" s="224"/>
      <c r="AC39" s="224"/>
      <c r="AD39" s="224"/>
      <c r="AE39" s="224"/>
    </row>
    <row r="40" spans="15:31">
      <c r="O40" s="224"/>
      <c r="P40" s="224"/>
      <c r="Q40" s="224"/>
      <c r="R40" s="224"/>
      <c r="S40" s="224"/>
      <c r="T40" s="224"/>
      <c r="U40" s="224"/>
      <c r="V40" s="224"/>
      <c r="W40" s="224"/>
      <c r="X40" s="224"/>
      <c r="Y40" s="224"/>
      <c r="Z40" s="224"/>
      <c r="AA40" s="224"/>
      <c r="AB40" s="224"/>
      <c r="AC40" s="224"/>
      <c r="AD40" s="224"/>
      <c r="AE40" s="224"/>
    </row>
    <row r="41" spans="15:31">
      <c r="O41" s="224"/>
      <c r="P41" s="224"/>
      <c r="Q41" s="224"/>
      <c r="R41" s="224"/>
      <c r="S41" s="224"/>
      <c r="T41" s="224"/>
      <c r="U41" s="224"/>
      <c r="V41" s="224"/>
      <c r="W41" s="224"/>
      <c r="X41" s="224"/>
      <c r="Y41" s="224"/>
      <c r="Z41" s="224"/>
      <c r="AA41" s="224"/>
      <c r="AB41" s="224"/>
      <c r="AC41" s="224"/>
      <c r="AD41" s="224"/>
      <c r="AE41" s="224"/>
    </row>
    <row r="42" spans="15:31">
      <c r="O42" s="224"/>
      <c r="P42" s="224"/>
      <c r="Q42" s="224"/>
      <c r="R42" s="224"/>
      <c r="S42" s="224"/>
      <c r="T42" s="224"/>
      <c r="U42" s="224"/>
      <c r="V42" s="224"/>
      <c r="W42" s="224"/>
      <c r="X42" s="224"/>
      <c r="Y42" s="224"/>
      <c r="Z42" s="224"/>
      <c r="AA42" s="224"/>
      <c r="AB42" s="224"/>
      <c r="AC42" s="224"/>
      <c r="AD42" s="224"/>
      <c r="AE42" s="224"/>
    </row>
    <row r="43" spans="15:31">
      <c r="O43" s="224"/>
      <c r="P43" s="224"/>
      <c r="Q43" s="224"/>
      <c r="R43" s="224"/>
      <c r="S43" s="224"/>
      <c r="T43" s="224"/>
      <c r="U43" s="224"/>
      <c r="V43" s="224"/>
      <c r="W43" s="224"/>
      <c r="X43" s="224"/>
      <c r="Y43" s="224"/>
      <c r="Z43" s="224"/>
      <c r="AA43" s="224"/>
      <c r="AB43" s="224"/>
      <c r="AC43" s="224"/>
      <c r="AD43" s="224"/>
      <c r="AE43" s="224"/>
    </row>
    <row r="44" spans="15:31">
      <c r="O44" s="224"/>
      <c r="P44" s="224"/>
      <c r="Q44" s="224"/>
      <c r="R44" s="224"/>
      <c r="S44" s="224"/>
      <c r="T44" s="224"/>
      <c r="U44" s="224"/>
      <c r="V44" s="224"/>
      <c r="W44" s="224"/>
      <c r="X44" s="224"/>
      <c r="Y44" s="224"/>
      <c r="Z44" s="224"/>
      <c r="AA44" s="224"/>
      <c r="AB44" s="224"/>
      <c r="AC44" s="224"/>
      <c r="AD44" s="224"/>
      <c r="AE44" s="224"/>
    </row>
    <row r="45" spans="15:31">
      <c r="O45" s="224"/>
      <c r="P45" s="224"/>
      <c r="Q45" s="224"/>
      <c r="R45" s="224"/>
      <c r="S45" s="224"/>
      <c r="T45" s="224"/>
      <c r="U45" s="224"/>
      <c r="V45" s="224"/>
      <c r="W45" s="224"/>
      <c r="X45" s="224"/>
      <c r="Y45" s="224"/>
      <c r="Z45" s="224"/>
      <c r="AA45" s="224"/>
      <c r="AB45" s="224"/>
      <c r="AC45" s="224"/>
      <c r="AD45" s="224"/>
      <c r="AE45" s="224"/>
    </row>
    <row r="46" spans="15:31">
      <c r="O46" s="224"/>
      <c r="P46" s="224"/>
      <c r="Q46" s="224"/>
      <c r="R46" s="224"/>
      <c r="S46" s="224"/>
      <c r="T46" s="224"/>
      <c r="U46" s="224"/>
      <c r="V46" s="224"/>
      <c r="W46" s="224"/>
      <c r="X46" s="224"/>
      <c r="Y46" s="224"/>
      <c r="Z46" s="224"/>
      <c r="AA46" s="224"/>
      <c r="AB46" s="224"/>
      <c r="AC46" s="224"/>
      <c r="AD46" s="224"/>
      <c r="AE46" s="224"/>
    </row>
    <row r="47" spans="15:31">
      <c r="O47" s="224"/>
      <c r="P47" s="224"/>
      <c r="Q47" s="224"/>
      <c r="R47" s="224"/>
      <c r="S47" s="224"/>
      <c r="T47" s="224"/>
      <c r="U47" s="224"/>
      <c r="V47" s="224"/>
      <c r="W47" s="224"/>
      <c r="X47" s="224"/>
      <c r="Y47" s="224"/>
      <c r="Z47" s="224"/>
      <c r="AA47" s="224"/>
      <c r="AB47" s="224"/>
      <c r="AC47" s="224"/>
      <c r="AD47" s="224"/>
      <c r="AE47" s="224"/>
    </row>
    <row r="48" spans="15:31">
      <c r="O48" s="224"/>
      <c r="P48" s="224"/>
      <c r="Q48" s="224"/>
      <c r="R48" s="224"/>
      <c r="S48" s="224"/>
      <c r="T48" s="224"/>
      <c r="U48" s="224"/>
      <c r="V48" s="224"/>
      <c r="W48" s="224"/>
      <c r="X48" s="224"/>
      <c r="Y48" s="224"/>
      <c r="Z48" s="224"/>
      <c r="AA48" s="224"/>
      <c r="AB48" s="224"/>
      <c r="AC48" s="224"/>
      <c r="AD48" s="224"/>
      <c r="AE48" s="224"/>
    </row>
    <row r="49" spans="15:31">
      <c r="O49" s="224"/>
      <c r="P49" s="224"/>
      <c r="Q49" s="224"/>
      <c r="R49" s="224"/>
      <c r="S49" s="224"/>
      <c r="T49" s="224"/>
      <c r="U49" s="224"/>
      <c r="V49" s="224"/>
      <c r="W49" s="224"/>
      <c r="X49" s="224"/>
      <c r="Y49" s="224"/>
      <c r="Z49" s="224"/>
      <c r="AA49" s="224"/>
      <c r="AB49" s="224"/>
      <c r="AC49" s="224"/>
      <c r="AD49" s="224"/>
      <c r="AE49" s="224"/>
    </row>
    <row r="50" spans="15:31">
      <c r="O50" s="224"/>
      <c r="P50" s="224"/>
      <c r="Q50" s="224"/>
      <c r="R50" s="224"/>
      <c r="S50" s="224"/>
      <c r="T50" s="224"/>
      <c r="U50" s="224"/>
      <c r="V50" s="224"/>
      <c r="W50" s="224"/>
      <c r="X50" s="224"/>
      <c r="Y50" s="224"/>
      <c r="Z50" s="224"/>
      <c r="AA50" s="224"/>
      <c r="AB50" s="224"/>
      <c r="AC50" s="224"/>
      <c r="AD50" s="224"/>
      <c r="AE50" s="224"/>
    </row>
    <row r="51" spans="15:31">
      <c r="O51" s="224"/>
      <c r="P51" s="224"/>
      <c r="Q51" s="224"/>
      <c r="R51" s="224"/>
      <c r="S51" s="224"/>
      <c r="T51" s="224"/>
      <c r="U51" s="224"/>
      <c r="V51" s="224"/>
      <c r="W51" s="224"/>
      <c r="X51" s="224"/>
      <c r="Y51" s="224"/>
      <c r="Z51" s="224"/>
      <c r="AA51" s="224"/>
      <c r="AB51" s="224"/>
      <c r="AC51" s="224"/>
      <c r="AD51" s="224"/>
      <c r="AE51" s="224"/>
    </row>
    <row r="52" spans="15:31">
      <c r="O52" s="224"/>
      <c r="P52" s="224"/>
      <c r="Q52" s="224"/>
      <c r="R52" s="224"/>
      <c r="S52" s="224"/>
      <c r="T52" s="224"/>
      <c r="U52" s="224"/>
      <c r="V52" s="224"/>
      <c r="W52" s="224"/>
      <c r="X52" s="224"/>
      <c r="Y52" s="224"/>
      <c r="Z52" s="224"/>
      <c r="AA52" s="224"/>
      <c r="AB52" s="224"/>
      <c r="AC52" s="224"/>
      <c r="AD52" s="224"/>
      <c r="AE52" s="224"/>
    </row>
    <row r="53" spans="15:31">
      <c r="O53" s="224"/>
      <c r="P53" s="224"/>
      <c r="Q53" s="224"/>
      <c r="R53" s="224"/>
      <c r="S53" s="224"/>
      <c r="T53" s="224"/>
      <c r="U53" s="224"/>
      <c r="V53" s="224"/>
      <c r="W53" s="224"/>
      <c r="X53" s="224"/>
      <c r="Y53" s="224"/>
      <c r="Z53" s="224"/>
      <c r="AA53" s="224"/>
      <c r="AB53" s="224"/>
      <c r="AC53" s="224"/>
      <c r="AD53" s="224"/>
      <c r="AE53" s="224"/>
    </row>
    <row r="54" spans="15:31">
      <c r="O54" s="224"/>
      <c r="P54" s="224"/>
      <c r="Q54" s="224"/>
      <c r="R54" s="224"/>
      <c r="S54" s="224"/>
      <c r="T54" s="224"/>
      <c r="U54" s="224"/>
      <c r="V54" s="224"/>
      <c r="W54" s="224"/>
      <c r="X54" s="224"/>
      <c r="Y54" s="224"/>
      <c r="Z54" s="224"/>
      <c r="AA54" s="224"/>
      <c r="AB54" s="224"/>
      <c r="AC54" s="224"/>
      <c r="AD54" s="224"/>
      <c r="AE54" s="224"/>
    </row>
    <row r="55" spans="15:31">
      <c r="O55" s="224"/>
      <c r="P55" s="224"/>
      <c r="Q55" s="224"/>
      <c r="R55" s="224"/>
      <c r="S55" s="224"/>
      <c r="T55" s="224"/>
      <c r="U55" s="224"/>
      <c r="V55" s="224"/>
      <c r="W55" s="224"/>
      <c r="X55" s="224"/>
      <c r="Y55" s="224"/>
      <c r="Z55" s="224"/>
      <c r="AA55" s="224"/>
      <c r="AB55" s="224"/>
      <c r="AC55" s="224"/>
      <c r="AD55" s="224"/>
      <c r="AE55" s="224"/>
    </row>
    <row r="56" spans="15:31">
      <c r="O56" s="224"/>
      <c r="P56" s="224"/>
      <c r="Q56" s="224"/>
      <c r="R56" s="224"/>
      <c r="S56" s="224"/>
      <c r="T56" s="224"/>
      <c r="U56" s="224"/>
      <c r="V56" s="224"/>
      <c r="W56" s="224"/>
      <c r="X56" s="224"/>
      <c r="Y56" s="224"/>
      <c r="Z56" s="224"/>
      <c r="AA56" s="224"/>
      <c r="AB56" s="224"/>
      <c r="AC56" s="224"/>
      <c r="AD56" s="224"/>
      <c r="AE56" s="224"/>
    </row>
    <row r="57" spans="15:31">
      <c r="O57" s="224"/>
      <c r="P57" s="224"/>
      <c r="Q57" s="224"/>
      <c r="R57" s="224"/>
      <c r="S57" s="224"/>
      <c r="T57" s="224"/>
      <c r="U57" s="224"/>
      <c r="V57" s="224"/>
      <c r="W57" s="224"/>
      <c r="X57" s="224"/>
      <c r="Y57" s="224"/>
      <c r="Z57" s="224"/>
      <c r="AA57" s="224"/>
      <c r="AB57" s="224"/>
      <c r="AC57" s="224"/>
      <c r="AD57" s="224"/>
      <c r="AE57" s="224"/>
    </row>
    <row r="58" spans="15:31">
      <c r="O58" s="224"/>
      <c r="P58" s="224"/>
      <c r="Q58" s="224"/>
      <c r="R58" s="224"/>
      <c r="S58" s="224"/>
      <c r="T58" s="224"/>
      <c r="U58" s="224"/>
      <c r="V58" s="224"/>
      <c r="W58" s="224"/>
      <c r="X58" s="224"/>
      <c r="Y58" s="224"/>
      <c r="Z58" s="224"/>
      <c r="AA58" s="224"/>
      <c r="AB58" s="224"/>
      <c r="AC58" s="224"/>
      <c r="AD58" s="224"/>
      <c r="AE58" s="224"/>
    </row>
    <row r="59" spans="15:31">
      <c r="O59" s="224"/>
      <c r="P59" s="224"/>
      <c r="Q59" s="224"/>
      <c r="R59" s="224"/>
      <c r="S59" s="224"/>
      <c r="T59" s="224"/>
      <c r="U59" s="224"/>
      <c r="V59" s="224"/>
      <c r="W59" s="224"/>
      <c r="X59" s="224"/>
      <c r="Y59" s="224"/>
      <c r="Z59" s="224"/>
      <c r="AA59" s="224"/>
      <c r="AB59" s="224"/>
      <c r="AC59" s="224"/>
      <c r="AD59" s="224"/>
      <c r="AE59" s="224"/>
    </row>
    <row r="60" spans="15:31">
      <c r="O60" s="224"/>
      <c r="P60" s="224"/>
      <c r="Q60" s="224"/>
      <c r="R60" s="224"/>
      <c r="S60" s="224"/>
      <c r="T60" s="224"/>
      <c r="U60" s="224"/>
      <c r="V60" s="224"/>
      <c r="W60" s="224"/>
      <c r="X60" s="224"/>
      <c r="Y60" s="224"/>
      <c r="Z60" s="224"/>
      <c r="AA60" s="224"/>
      <c r="AB60" s="224"/>
      <c r="AC60" s="224"/>
      <c r="AD60" s="224"/>
      <c r="AE60" s="224"/>
    </row>
    <row r="61" spans="15:31">
      <c r="O61" s="224"/>
      <c r="P61" s="224"/>
      <c r="Q61" s="224"/>
      <c r="R61" s="224"/>
      <c r="S61" s="224"/>
      <c r="T61" s="224"/>
      <c r="U61" s="224"/>
      <c r="V61" s="224"/>
      <c r="W61" s="224"/>
      <c r="X61" s="224"/>
      <c r="Y61" s="224"/>
      <c r="Z61" s="224"/>
      <c r="AA61" s="224"/>
      <c r="AB61" s="224"/>
      <c r="AC61" s="224"/>
      <c r="AD61" s="224"/>
      <c r="AE61" s="224"/>
    </row>
    <row r="62" spans="15:31">
      <c r="O62" s="224"/>
      <c r="P62" s="224"/>
      <c r="Q62" s="224"/>
      <c r="R62" s="224"/>
      <c r="S62" s="224"/>
      <c r="T62" s="224"/>
      <c r="U62" s="224"/>
      <c r="V62" s="224"/>
      <c r="W62" s="224"/>
      <c r="X62" s="224"/>
      <c r="Y62" s="224"/>
      <c r="Z62" s="224"/>
      <c r="AA62" s="224"/>
      <c r="AB62" s="224"/>
      <c r="AC62" s="224"/>
      <c r="AD62" s="224"/>
      <c r="AE62" s="224"/>
    </row>
    <row r="63" spans="15:31">
      <c r="O63" s="224"/>
      <c r="P63" s="224"/>
      <c r="Q63" s="224"/>
      <c r="R63" s="224"/>
      <c r="S63" s="224"/>
      <c r="T63" s="224"/>
      <c r="U63" s="224"/>
      <c r="V63" s="224"/>
      <c r="W63" s="224"/>
      <c r="X63" s="224"/>
      <c r="Y63" s="224"/>
      <c r="Z63" s="224"/>
      <c r="AA63" s="224"/>
      <c r="AB63" s="224"/>
      <c r="AC63" s="224"/>
      <c r="AD63" s="224"/>
      <c r="AE63" s="224"/>
    </row>
    <row r="64" spans="15:31">
      <c r="O64" s="224"/>
      <c r="P64" s="224"/>
      <c r="Q64" s="224"/>
      <c r="R64" s="224"/>
      <c r="S64" s="224"/>
      <c r="T64" s="224"/>
      <c r="U64" s="224"/>
      <c r="V64" s="224"/>
      <c r="W64" s="224"/>
      <c r="X64" s="224"/>
      <c r="Y64" s="224"/>
      <c r="Z64" s="224"/>
      <c r="AA64" s="224"/>
      <c r="AB64" s="224"/>
      <c r="AC64" s="224"/>
      <c r="AD64" s="224"/>
      <c r="AE64" s="224"/>
    </row>
    <row r="65" spans="15:31">
      <c r="O65" s="224"/>
      <c r="P65" s="224"/>
      <c r="Q65" s="224"/>
      <c r="R65" s="224"/>
      <c r="S65" s="224"/>
      <c r="T65" s="224"/>
      <c r="U65" s="224"/>
      <c r="V65" s="224"/>
      <c r="W65" s="224"/>
      <c r="X65" s="224"/>
      <c r="Y65" s="224"/>
      <c r="Z65" s="224"/>
      <c r="AA65" s="224"/>
      <c r="AB65" s="224"/>
      <c r="AC65" s="224"/>
      <c r="AD65" s="224"/>
      <c r="AE65" s="224"/>
    </row>
    <row r="66" spans="15:31">
      <c r="O66" s="224"/>
      <c r="P66" s="224"/>
      <c r="Q66" s="224"/>
      <c r="R66" s="224"/>
      <c r="S66" s="224"/>
      <c r="T66" s="224"/>
      <c r="U66" s="224"/>
      <c r="V66" s="224"/>
      <c r="W66" s="224"/>
      <c r="X66" s="224"/>
      <c r="Y66" s="224"/>
      <c r="Z66" s="224"/>
      <c r="AA66" s="224"/>
      <c r="AB66" s="224"/>
      <c r="AC66" s="224"/>
      <c r="AD66" s="224"/>
      <c r="AE66" s="224"/>
    </row>
    <row r="67" spans="15:31">
      <c r="O67" s="224"/>
      <c r="P67" s="224"/>
      <c r="Q67" s="224"/>
      <c r="R67" s="224"/>
      <c r="S67" s="224"/>
      <c r="T67" s="224"/>
      <c r="U67" s="224"/>
      <c r="V67" s="224"/>
      <c r="W67" s="224"/>
      <c r="X67" s="224"/>
      <c r="Y67" s="224"/>
      <c r="Z67" s="224"/>
      <c r="AA67" s="224"/>
      <c r="AB67" s="224"/>
      <c r="AC67" s="224"/>
      <c r="AD67" s="224"/>
      <c r="AE67" s="224"/>
    </row>
    <row r="68" spans="15:31">
      <c r="O68" s="224"/>
      <c r="P68" s="224"/>
      <c r="Q68" s="224"/>
      <c r="R68" s="224"/>
      <c r="S68" s="224"/>
      <c r="T68" s="224"/>
      <c r="U68" s="224"/>
      <c r="V68" s="224"/>
      <c r="W68" s="224"/>
      <c r="X68" s="224"/>
      <c r="Y68" s="224"/>
      <c r="Z68" s="224"/>
      <c r="AA68" s="224"/>
      <c r="AB68" s="224"/>
      <c r="AC68" s="224"/>
      <c r="AD68" s="224"/>
      <c r="AE68" s="224"/>
    </row>
    <row r="69" spans="15:31">
      <c r="O69" s="224"/>
      <c r="P69" s="224"/>
      <c r="Q69" s="224"/>
      <c r="R69" s="224"/>
      <c r="S69" s="224"/>
      <c r="T69" s="224"/>
      <c r="U69" s="224"/>
      <c r="V69" s="224"/>
      <c r="W69" s="224"/>
      <c r="X69" s="224"/>
      <c r="Y69" s="224"/>
      <c r="Z69" s="224"/>
      <c r="AA69" s="224"/>
      <c r="AB69" s="224"/>
      <c r="AC69" s="224"/>
      <c r="AD69" s="224"/>
      <c r="AE69" s="224"/>
    </row>
    <row r="70" spans="15:31">
      <c r="O70" s="224"/>
      <c r="P70" s="224"/>
      <c r="Q70" s="224"/>
      <c r="R70" s="224"/>
      <c r="S70" s="224"/>
      <c r="T70" s="224"/>
      <c r="U70" s="224"/>
      <c r="V70" s="224"/>
      <c r="W70" s="224"/>
      <c r="X70" s="224"/>
      <c r="Y70" s="224"/>
      <c r="Z70" s="224"/>
      <c r="AA70" s="224"/>
      <c r="AB70" s="224"/>
      <c r="AC70" s="224"/>
      <c r="AD70" s="224"/>
      <c r="AE70" s="224"/>
    </row>
    <row r="71" spans="15:31">
      <c r="O71" s="224"/>
      <c r="P71" s="224"/>
      <c r="Q71" s="224"/>
      <c r="R71" s="224"/>
      <c r="S71" s="224"/>
      <c r="T71" s="224"/>
      <c r="U71" s="224"/>
      <c r="V71" s="224"/>
      <c r="W71" s="224"/>
      <c r="X71" s="224"/>
      <c r="Y71" s="224"/>
      <c r="Z71" s="224"/>
      <c r="AA71" s="224"/>
      <c r="AB71" s="224"/>
      <c r="AC71" s="224"/>
      <c r="AD71" s="224"/>
      <c r="AE71" s="224"/>
    </row>
    <row r="72" spans="15:31">
      <c r="O72" s="224"/>
      <c r="P72" s="224"/>
      <c r="Q72" s="224"/>
      <c r="R72" s="224"/>
      <c r="S72" s="224"/>
      <c r="T72" s="224"/>
      <c r="U72" s="224"/>
      <c r="V72" s="224"/>
      <c r="W72" s="224"/>
      <c r="X72" s="224"/>
      <c r="Y72" s="224"/>
      <c r="Z72" s="224"/>
      <c r="AA72" s="224"/>
      <c r="AB72" s="224"/>
      <c r="AC72" s="224"/>
      <c r="AD72" s="224"/>
      <c r="AE72" s="224"/>
    </row>
    <row r="73" spans="15:31">
      <c r="O73" s="224"/>
      <c r="P73" s="224"/>
      <c r="Q73" s="224"/>
      <c r="R73" s="224"/>
      <c r="S73" s="224"/>
      <c r="T73" s="224"/>
      <c r="U73" s="224"/>
      <c r="V73" s="224"/>
      <c r="W73" s="224"/>
      <c r="X73" s="224"/>
      <c r="Y73" s="224"/>
      <c r="Z73" s="224"/>
      <c r="AA73" s="224"/>
      <c r="AB73" s="224"/>
      <c r="AC73" s="224"/>
      <c r="AD73" s="224"/>
      <c r="AE73" s="224"/>
    </row>
    <row r="74" spans="15:31">
      <c r="O74" s="224"/>
      <c r="P74" s="224"/>
      <c r="Q74" s="224"/>
      <c r="R74" s="224"/>
      <c r="S74" s="224"/>
      <c r="T74" s="224"/>
      <c r="U74" s="224"/>
      <c r="V74" s="224"/>
      <c r="W74" s="224"/>
      <c r="X74" s="224"/>
      <c r="Y74" s="224"/>
      <c r="Z74" s="224"/>
      <c r="AA74" s="224"/>
      <c r="AB74" s="224"/>
      <c r="AC74" s="224"/>
      <c r="AD74" s="224"/>
      <c r="AE74" s="224"/>
    </row>
    <row r="75" spans="15:31">
      <c r="O75" s="224"/>
      <c r="P75" s="224"/>
      <c r="Q75" s="224"/>
      <c r="R75" s="224"/>
      <c r="S75" s="224"/>
      <c r="T75" s="224"/>
      <c r="U75" s="224"/>
      <c r="V75" s="224"/>
      <c r="W75" s="224"/>
      <c r="X75" s="224"/>
      <c r="Y75" s="224"/>
      <c r="Z75" s="224"/>
      <c r="AA75" s="224"/>
      <c r="AB75" s="224"/>
      <c r="AC75" s="224"/>
      <c r="AD75" s="224"/>
      <c r="AE75" s="224"/>
    </row>
    <row r="76" spans="15:31">
      <c r="O76" s="224"/>
      <c r="P76" s="224"/>
      <c r="Q76" s="224"/>
      <c r="R76" s="224"/>
      <c r="S76" s="224"/>
      <c r="T76" s="224"/>
      <c r="U76" s="224"/>
      <c r="V76" s="224"/>
      <c r="W76" s="224"/>
      <c r="X76" s="224"/>
      <c r="Y76" s="224"/>
      <c r="Z76" s="224"/>
      <c r="AA76" s="224"/>
      <c r="AB76" s="224"/>
      <c r="AC76" s="224"/>
      <c r="AD76" s="224"/>
      <c r="AE76" s="224"/>
    </row>
    <row r="77" spans="15:31">
      <c r="O77" s="224"/>
      <c r="P77" s="224"/>
      <c r="Q77" s="224"/>
      <c r="R77" s="224"/>
      <c r="S77" s="224"/>
      <c r="T77" s="224"/>
      <c r="U77" s="224"/>
      <c r="V77" s="224"/>
      <c r="W77" s="224"/>
      <c r="X77" s="224"/>
      <c r="Y77" s="224"/>
      <c r="Z77" s="224"/>
      <c r="AA77" s="224"/>
      <c r="AB77" s="224"/>
      <c r="AC77" s="224"/>
      <c r="AD77" s="224"/>
      <c r="AE77" s="224"/>
    </row>
    <row r="78" spans="15:31">
      <c r="O78" s="224"/>
      <c r="P78" s="224"/>
      <c r="Q78" s="224"/>
      <c r="R78" s="224"/>
      <c r="S78" s="224"/>
      <c r="T78" s="224"/>
      <c r="U78" s="224"/>
      <c r="V78" s="224"/>
      <c r="W78" s="224"/>
      <c r="X78" s="224"/>
      <c r="Y78" s="224"/>
      <c r="Z78" s="224"/>
      <c r="AA78" s="224"/>
      <c r="AB78" s="224"/>
      <c r="AC78" s="224"/>
      <c r="AD78" s="224"/>
      <c r="AE78" s="224"/>
    </row>
    <row r="79" spans="15:31">
      <c r="O79" s="224"/>
      <c r="P79" s="224"/>
      <c r="Q79" s="224"/>
      <c r="R79" s="224"/>
      <c r="S79" s="224"/>
      <c r="T79" s="224"/>
      <c r="U79" s="224"/>
      <c r="V79" s="224"/>
      <c r="W79" s="224"/>
      <c r="X79" s="224"/>
      <c r="Y79" s="224"/>
      <c r="Z79" s="224"/>
      <c r="AA79" s="224"/>
      <c r="AB79" s="224"/>
      <c r="AC79" s="224"/>
      <c r="AD79" s="224"/>
      <c r="AE79" s="224"/>
    </row>
    <row r="80" spans="15:31">
      <c r="O80" s="224"/>
      <c r="P80" s="224"/>
      <c r="Q80" s="224"/>
      <c r="R80" s="224"/>
      <c r="S80" s="224"/>
      <c r="T80" s="224"/>
      <c r="U80" s="224"/>
      <c r="V80" s="224"/>
      <c r="W80" s="224"/>
      <c r="X80" s="224"/>
      <c r="Y80" s="224"/>
      <c r="Z80" s="224"/>
      <c r="AA80" s="224"/>
      <c r="AB80" s="224"/>
      <c r="AC80" s="224"/>
      <c r="AD80" s="224"/>
      <c r="AE80" s="224"/>
    </row>
    <row r="81" spans="15:31">
      <c r="O81" s="224"/>
      <c r="P81" s="224"/>
      <c r="Q81" s="224"/>
      <c r="R81" s="224"/>
      <c r="S81" s="224"/>
      <c r="T81" s="224"/>
      <c r="U81" s="224"/>
      <c r="V81" s="224"/>
      <c r="W81" s="224"/>
      <c r="X81" s="224"/>
      <c r="Y81" s="224"/>
      <c r="Z81" s="224"/>
      <c r="AA81" s="224"/>
      <c r="AB81" s="224"/>
      <c r="AC81" s="224"/>
      <c r="AD81" s="224"/>
      <c r="AE81" s="224"/>
    </row>
    <row r="82" spans="15:31">
      <c r="O82" s="224"/>
      <c r="P82" s="224"/>
      <c r="Q82" s="224"/>
      <c r="R82" s="224"/>
      <c r="S82" s="224"/>
      <c r="T82" s="224"/>
      <c r="U82" s="224"/>
      <c r="V82" s="224"/>
      <c r="W82" s="224"/>
      <c r="X82" s="224"/>
      <c r="Y82" s="224"/>
      <c r="Z82" s="224"/>
      <c r="AA82" s="224"/>
      <c r="AB82" s="224"/>
      <c r="AC82" s="224"/>
      <c r="AD82" s="224"/>
      <c r="AE82" s="224"/>
    </row>
    <row r="83" spans="15:31">
      <c r="O83" s="224"/>
      <c r="P83" s="224"/>
      <c r="Q83" s="224"/>
      <c r="R83" s="224"/>
      <c r="S83" s="224"/>
      <c r="T83" s="224"/>
      <c r="U83" s="224"/>
      <c r="V83" s="224"/>
      <c r="W83" s="224"/>
      <c r="X83" s="224"/>
      <c r="Y83" s="224"/>
      <c r="Z83" s="224"/>
      <c r="AA83" s="224"/>
      <c r="AB83" s="224"/>
      <c r="AC83" s="224"/>
      <c r="AD83" s="224"/>
      <c r="AE83" s="224"/>
    </row>
    <row r="84" spans="15:31">
      <c r="O84" s="224"/>
      <c r="P84" s="224"/>
      <c r="Q84" s="224"/>
      <c r="R84" s="224"/>
      <c r="S84" s="224"/>
      <c r="T84" s="224"/>
      <c r="U84" s="224"/>
      <c r="V84" s="224"/>
      <c r="W84" s="224"/>
      <c r="X84" s="224"/>
      <c r="Y84" s="224"/>
      <c r="Z84" s="224"/>
      <c r="AA84" s="224"/>
      <c r="AB84" s="224"/>
      <c r="AC84" s="224"/>
      <c r="AD84" s="224"/>
      <c r="AE84" s="224"/>
    </row>
    <row r="85" spans="15:31">
      <c r="O85" s="224"/>
      <c r="P85" s="224"/>
      <c r="Q85" s="224"/>
      <c r="R85" s="224"/>
      <c r="S85" s="224"/>
      <c r="T85" s="224"/>
      <c r="U85" s="224"/>
      <c r="V85" s="224"/>
      <c r="W85" s="224"/>
      <c r="X85" s="224"/>
      <c r="Y85" s="224"/>
      <c r="Z85" s="224"/>
      <c r="AA85" s="224"/>
      <c r="AB85" s="224"/>
      <c r="AC85" s="224"/>
      <c r="AD85" s="224"/>
      <c r="AE85" s="224"/>
    </row>
    <row r="86" spans="15:31">
      <c r="O86" s="224"/>
      <c r="P86" s="224"/>
      <c r="Q86" s="224"/>
      <c r="R86" s="224"/>
      <c r="S86" s="224"/>
      <c r="T86" s="224"/>
      <c r="U86" s="224"/>
      <c r="V86" s="224"/>
      <c r="W86" s="224"/>
      <c r="X86" s="224"/>
      <c r="Y86" s="224"/>
      <c r="Z86" s="224"/>
      <c r="AA86" s="224"/>
      <c r="AB86" s="224"/>
      <c r="AC86" s="224"/>
      <c r="AD86" s="224"/>
      <c r="AE86" s="224"/>
    </row>
    <row r="87" spans="15:31">
      <c r="O87" s="224"/>
      <c r="P87" s="224"/>
      <c r="Q87" s="224"/>
      <c r="R87" s="224"/>
      <c r="S87" s="224"/>
      <c r="T87" s="224"/>
      <c r="U87" s="224"/>
      <c r="V87" s="224"/>
      <c r="W87" s="224"/>
      <c r="X87" s="224"/>
      <c r="Y87" s="224"/>
      <c r="Z87" s="224"/>
      <c r="AA87" s="224"/>
      <c r="AB87" s="224"/>
      <c r="AC87" s="224"/>
      <c r="AD87" s="224"/>
      <c r="AE87" s="224"/>
    </row>
    <row r="88" spans="15:31">
      <c r="O88" s="224"/>
      <c r="P88" s="224"/>
      <c r="Q88" s="224"/>
      <c r="R88" s="224"/>
      <c r="S88" s="224"/>
      <c r="T88" s="224"/>
      <c r="U88" s="224"/>
      <c r="V88" s="224"/>
      <c r="W88" s="224"/>
      <c r="X88" s="224"/>
      <c r="Y88" s="224"/>
      <c r="Z88" s="224"/>
      <c r="AA88" s="224"/>
      <c r="AB88" s="224"/>
      <c r="AC88" s="224"/>
      <c r="AD88" s="224"/>
      <c r="AE88" s="224"/>
    </row>
    <row r="89" spans="15:31">
      <c r="O89" s="224"/>
      <c r="P89" s="224"/>
      <c r="Q89" s="224"/>
      <c r="R89" s="224"/>
      <c r="S89" s="224"/>
      <c r="T89" s="224"/>
      <c r="U89" s="224"/>
      <c r="V89" s="224"/>
      <c r="W89" s="224"/>
      <c r="X89" s="224"/>
      <c r="Y89" s="224"/>
      <c r="Z89" s="224"/>
      <c r="AA89" s="224"/>
      <c r="AB89" s="224"/>
      <c r="AC89" s="224"/>
      <c r="AD89" s="224"/>
      <c r="AE89" s="224"/>
    </row>
    <row r="90" spans="15:31">
      <c r="O90" s="224"/>
      <c r="P90" s="224"/>
      <c r="Q90" s="224"/>
      <c r="R90" s="224"/>
      <c r="S90" s="224"/>
      <c r="T90" s="224"/>
      <c r="U90" s="224"/>
      <c r="V90" s="224"/>
      <c r="W90" s="224"/>
      <c r="X90" s="224"/>
      <c r="Y90" s="224"/>
      <c r="Z90" s="224"/>
      <c r="AA90" s="224"/>
      <c r="AB90" s="224"/>
      <c r="AC90" s="224"/>
      <c r="AD90" s="224"/>
      <c r="AE90" s="224"/>
    </row>
    <row r="91" spans="15:31">
      <c r="O91" s="224"/>
      <c r="P91" s="224"/>
      <c r="Q91" s="224"/>
      <c r="R91" s="224"/>
      <c r="S91" s="224"/>
      <c r="T91" s="224"/>
      <c r="U91" s="224"/>
      <c r="V91" s="224"/>
      <c r="W91" s="224"/>
      <c r="X91" s="224"/>
      <c r="Y91" s="224"/>
      <c r="Z91" s="224"/>
      <c r="AA91" s="224"/>
      <c r="AB91" s="224"/>
      <c r="AC91" s="224"/>
      <c r="AD91" s="224"/>
      <c r="AE91" s="224"/>
    </row>
    <row r="92" spans="15:31">
      <c r="O92" s="224"/>
      <c r="P92" s="224"/>
      <c r="Q92" s="224"/>
      <c r="R92" s="224"/>
      <c r="S92" s="224"/>
      <c r="T92" s="224"/>
      <c r="U92" s="224"/>
      <c r="V92" s="224"/>
      <c r="W92" s="224"/>
      <c r="X92" s="224"/>
      <c r="Y92" s="224"/>
      <c r="Z92" s="224"/>
      <c r="AA92" s="224"/>
      <c r="AB92" s="224"/>
      <c r="AC92" s="224"/>
      <c r="AD92" s="224"/>
      <c r="AE92" s="224"/>
    </row>
    <row r="93" spans="15:31">
      <c r="O93" s="224"/>
      <c r="P93" s="224"/>
      <c r="Q93" s="224"/>
      <c r="R93" s="224"/>
      <c r="S93" s="224"/>
      <c r="T93" s="224"/>
      <c r="U93" s="224"/>
      <c r="V93" s="224"/>
      <c r="W93" s="224"/>
      <c r="X93" s="224"/>
      <c r="Y93" s="224"/>
      <c r="Z93" s="224"/>
      <c r="AA93" s="224"/>
      <c r="AB93" s="224"/>
      <c r="AC93" s="224"/>
      <c r="AD93" s="224"/>
      <c r="AE93" s="224"/>
    </row>
    <row r="94" spans="15:31">
      <c r="O94" s="224"/>
      <c r="P94" s="224"/>
      <c r="Q94" s="224"/>
      <c r="R94" s="224"/>
      <c r="S94" s="224"/>
      <c r="T94" s="224"/>
      <c r="U94" s="224"/>
      <c r="V94" s="224"/>
      <c r="W94" s="224"/>
      <c r="X94" s="224"/>
      <c r="Y94" s="224"/>
      <c r="Z94" s="224"/>
      <c r="AA94" s="224"/>
      <c r="AB94" s="224"/>
      <c r="AC94" s="224"/>
      <c r="AD94" s="224"/>
      <c r="AE94" s="224"/>
    </row>
    <row r="95" spans="15:31">
      <c r="O95" s="224"/>
      <c r="P95" s="224"/>
      <c r="Q95" s="224"/>
      <c r="R95" s="224"/>
      <c r="S95" s="224"/>
      <c r="T95" s="224"/>
      <c r="U95" s="224"/>
      <c r="V95" s="224"/>
      <c r="W95" s="224"/>
      <c r="X95" s="224"/>
      <c r="Y95" s="224"/>
      <c r="Z95" s="224"/>
      <c r="AA95" s="224"/>
      <c r="AB95" s="224"/>
      <c r="AC95" s="224"/>
      <c r="AD95" s="224"/>
      <c r="AE95" s="224"/>
    </row>
    <row r="96" spans="15:31">
      <c r="O96" s="224"/>
      <c r="P96" s="224"/>
      <c r="Q96" s="224"/>
      <c r="R96" s="224"/>
      <c r="S96" s="224"/>
      <c r="T96" s="224"/>
      <c r="U96" s="224"/>
      <c r="V96" s="224"/>
      <c r="W96" s="224"/>
      <c r="X96" s="224"/>
      <c r="Y96" s="224"/>
      <c r="Z96" s="224"/>
      <c r="AA96" s="224"/>
      <c r="AB96" s="224"/>
      <c r="AC96" s="224"/>
      <c r="AD96" s="224"/>
      <c r="AE96" s="224"/>
    </row>
    <row r="97" spans="15:31">
      <c r="O97" s="224"/>
      <c r="P97" s="224"/>
      <c r="Q97" s="224"/>
      <c r="R97" s="224"/>
      <c r="S97" s="224"/>
      <c r="T97" s="224"/>
      <c r="U97" s="224"/>
      <c r="V97" s="224"/>
      <c r="W97" s="224"/>
      <c r="X97" s="224"/>
      <c r="Y97" s="224"/>
      <c r="Z97" s="224"/>
      <c r="AA97" s="224"/>
      <c r="AB97" s="224"/>
      <c r="AC97" s="224"/>
      <c r="AD97" s="224"/>
      <c r="AE97" s="224"/>
    </row>
    <row r="98" spans="15:31">
      <c r="O98" s="224"/>
      <c r="P98" s="224"/>
      <c r="Q98" s="224"/>
      <c r="R98" s="224"/>
      <c r="S98" s="224"/>
      <c r="T98" s="224"/>
      <c r="U98" s="224"/>
      <c r="V98" s="224"/>
      <c r="W98" s="224"/>
      <c r="X98" s="224"/>
      <c r="Y98" s="224"/>
      <c r="Z98" s="224"/>
      <c r="AA98" s="224"/>
      <c r="AB98" s="224"/>
      <c r="AC98" s="224"/>
      <c r="AD98" s="224"/>
      <c r="AE98" s="224"/>
    </row>
    <row r="99" spans="15:31">
      <c r="O99" s="224"/>
      <c r="P99" s="224"/>
      <c r="Q99" s="224"/>
      <c r="R99" s="224"/>
      <c r="S99" s="224"/>
      <c r="T99" s="224"/>
      <c r="U99" s="224"/>
      <c r="V99" s="224"/>
      <c r="W99" s="224"/>
      <c r="X99" s="224"/>
      <c r="Y99" s="224"/>
      <c r="Z99" s="224"/>
      <c r="AA99" s="224"/>
      <c r="AB99" s="224"/>
      <c r="AC99" s="224"/>
      <c r="AD99" s="224"/>
      <c r="AE99" s="224"/>
    </row>
    <row r="100" spans="15:31">
      <c r="O100" s="224"/>
      <c r="P100" s="224"/>
      <c r="Q100" s="224"/>
      <c r="R100" s="224"/>
      <c r="S100" s="224"/>
      <c r="T100" s="224"/>
      <c r="U100" s="224"/>
      <c r="V100" s="224"/>
      <c r="W100" s="224"/>
      <c r="X100" s="224"/>
      <c r="Y100" s="224"/>
      <c r="Z100" s="224"/>
      <c r="AA100" s="224"/>
      <c r="AB100" s="224"/>
      <c r="AC100" s="224"/>
      <c r="AD100" s="224"/>
      <c r="AE100" s="224"/>
    </row>
    <row r="101" spans="15:31">
      <c r="O101" s="224"/>
      <c r="P101" s="224"/>
      <c r="Q101" s="224"/>
      <c r="R101" s="224"/>
      <c r="S101" s="224"/>
      <c r="T101" s="224"/>
      <c r="U101" s="224"/>
      <c r="V101" s="224"/>
      <c r="W101" s="224"/>
      <c r="X101" s="224"/>
      <c r="Y101" s="224"/>
      <c r="Z101" s="224"/>
      <c r="AA101" s="224"/>
      <c r="AB101" s="224"/>
      <c r="AC101" s="224"/>
      <c r="AD101" s="224"/>
      <c r="AE101" s="224"/>
    </row>
    <row r="102" spans="15:31">
      <c r="O102" s="224"/>
      <c r="P102" s="224"/>
      <c r="Q102" s="224"/>
      <c r="R102" s="224"/>
      <c r="S102" s="224"/>
      <c r="T102" s="224"/>
      <c r="U102" s="224"/>
      <c r="V102" s="224"/>
      <c r="W102" s="224"/>
      <c r="X102" s="224"/>
      <c r="Y102" s="224"/>
      <c r="Z102" s="224"/>
      <c r="AA102" s="224"/>
      <c r="AB102" s="224"/>
      <c r="AC102" s="224"/>
      <c r="AD102" s="224"/>
      <c r="AE102" s="224"/>
    </row>
    <row r="103" spans="15:31">
      <c r="O103" s="224"/>
      <c r="P103" s="224"/>
      <c r="Q103" s="224"/>
      <c r="R103" s="224"/>
      <c r="S103" s="224"/>
      <c r="T103" s="224"/>
      <c r="U103" s="224"/>
      <c r="V103" s="224"/>
      <c r="W103" s="224"/>
      <c r="X103" s="224"/>
      <c r="Y103" s="224"/>
      <c r="Z103" s="224"/>
      <c r="AA103" s="224"/>
      <c r="AB103" s="224"/>
      <c r="AC103" s="224"/>
      <c r="AD103" s="224"/>
      <c r="AE103" s="224"/>
    </row>
    <row r="104" spans="15:31">
      <c r="O104" s="224"/>
      <c r="P104" s="224"/>
      <c r="Q104" s="224"/>
      <c r="R104" s="224"/>
      <c r="S104" s="224"/>
      <c r="T104" s="224"/>
      <c r="U104" s="224"/>
      <c r="V104" s="224"/>
      <c r="W104" s="224"/>
      <c r="X104" s="224"/>
      <c r="Y104" s="224"/>
      <c r="Z104" s="224"/>
      <c r="AA104" s="224"/>
      <c r="AB104" s="224"/>
      <c r="AC104" s="224"/>
      <c r="AD104" s="224"/>
      <c r="AE104" s="224"/>
    </row>
    <row r="105" spans="15:31">
      <c r="O105" s="224"/>
      <c r="P105" s="224"/>
      <c r="Q105" s="224"/>
      <c r="R105" s="224"/>
      <c r="S105" s="224"/>
      <c r="T105" s="224"/>
      <c r="U105" s="224"/>
      <c r="V105" s="224"/>
      <c r="W105" s="224"/>
      <c r="X105" s="224"/>
      <c r="Y105" s="224"/>
      <c r="Z105" s="224"/>
      <c r="AA105" s="224"/>
      <c r="AB105" s="224"/>
      <c r="AC105" s="224"/>
      <c r="AD105" s="224"/>
      <c r="AE105" s="224"/>
    </row>
    <row r="106" spans="15:31">
      <c r="O106" s="224"/>
      <c r="P106" s="224"/>
      <c r="Q106" s="224"/>
      <c r="R106" s="224"/>
      <c r="S106" s="224"/>
      <c r="T106" s="224"/>
      <c r="U106" s="224"/>
      <c r="V106" s="224"/>
      <c r="W106" s="224"/>
      <c r="X106" s="224"/>
      <c r="Y106" s="224"/>
      <c r="Z106" s="224"/>
      <c r="AA106" s="224"/>
      <c r="AB106" s="224"/>
      <c r="AC106" s="224"/>
      <c r="AD106" s="224"/>
      <c r="AE106" s="224"/>
    </row>
    <row r="107" spans="15:31">
      <c r="O107" s="224"/>
      <c r="P107" s="224"/>
      <c r="Q107" s="224"/>
      <c r="R107" s="224"/>
      <c r="S107" s="224"/>
      <c r="T107" s="224"/>
      <c r="U107" s="224"/>
      <c r="V107" s="224"/>
      <c r="W107" s="224"/>
      <c r="X107" s="224"/>
      <c r="Y107" s="224"/>
      <c r="Z107" s="224"/>
      <c r="AA107" s="224"/>
      <c r="AB107" s="224"/>
      <c r="AC107" s="224"/>
      <c r="AD107" s="224"/>
      <c r="AE107" s="224"/>
    </row>
    <row r="108" spans="15:31">
      <c r="O108" s="224"/>
      <c r="P108" s="224"/>
      <c r="Q108" s="224"/>
      <c r="R108" s="224"/>
      <c r="S108" s="224"/>
      <c r="T108" s="224"/>
      <c r="U108" s="224"/>
      <c r="V108" s="224"/>
      <c r="W108" s="224"/>
      <c r="X108" s="224"/>
      <c r="Y108" s="224"/>
      <c r="Z108" s="224"/>
      <c r="AA108" s="224"/>
      <c r="AB108" s="224"/>
      <c r="AC108" s="224"/>
      <c r="AD108" s="224"/>
      <c r="AE108" s="224"/>
    </row>
    <row r="109" spans="15:31">
      <c r="O109" s="224"/>
      <c r="P109" s="224"/>
      <c r="Q109" s="224"/>
      <c r="R109" s="224"/>
      <c r="S109" s="224"/>
      <c r="T109" s="224"/>
      <c r="U109" s="224"/>
      <c r="V109" s="224"/>
      <c r="W109" s="224"/>
      <c r="X109" s="224"/>
      <c r="Y109" s="224"/>
      <c r="Z109" s="224"/>
      <c r="AA109" s="224"/>
      <c r="AB109" s="224"/>
      <c r="AC109" s="224"/>
      <c r="AD109" s="224"/>
      <c r="AE109" s="224"/>
    </row>
    <row r="110" spans="15:31">
      <c r="O110" s="224"/>
      <c r="P110" s="224"/>
      <c r="Q110" s="224"/>
      <c r="R110" s="224"/>
      <c r="S110" s="224"/>
      <c r="T110" s="224"/>
      <c r="U110" s="224"/>
      <c r="V110" s="224"/>
      <c r="W110" s="224"/>
      <c r="X110" s="224"/>
      <c r="Y110" s="224"/>
      <c r="Z110" s="224"/>
      <c r="AA110" s="224"/>
      <c r="AB110" s="224"/>
      <c r="AC110" s="224"/>
      <c r="AD110" s="224"/>
      <c r="AE110" s="224"/>
    </row>
    <row r="111" spans="15:31">
      <c r="O111" s="224"/>
      <c r="P111" s="224"/>
      <c r="Q111" s="224"/>
      <c r="R111" s="224"/>
      <c r="S111" s="224"/>
      <c r="T111" s="224"/>
      <c r="U111" s="224"/>
      <c r="V111" s="224"/>
      <c r="W111" s="224"/>
      <c r="X111" s="224"/>
      <c r="Y111" s="224"/>
      <c r="Z111" s="224"/>
      <c r="AA111" s="224"/>
      <c r="AB111" s="224"/>
      <c r="AC111" s="224"/>
      <c r="AD111" s="224"/>
      <c r="AE111" s="224"/>
    </row>
    <row r="112" spans="15:31">
      <c r="O112" s="224"/>
      <c r="P112" s="224"/>
      <c r="Q112" s="224"/>
      <c r="R112" s="224"/>
      <c r="S112" s="224"/>
      <c r="T112" s="224"/>
      <c r="U112" s="224"/>
      <c r="V112" s="224"/>
      <c r="W112" s="224"/>
      <c r="X112" s="224"/>
      <c r="Y112" s="224"/>
      <c r="Z112" s="224"/>
      <c r="AA112" s="224"/>
      <c r="AB112" s="224"/>
      <c r="AC112" s="224"/>
      <c r="AD112" s="224"/>
      <c r="AE112" s="224"/>
    </row>
    <row r="113" spans="15:31">
      <c r="O113" s="224"/>
      <c r="P113" s="224"/>
      <c r="Q113" s="224"/>
      <c r="R113" s="224"/>
      <c r="S113" s="224"/>
      <c r="T113" s="224"/>
      <c r="U113" s="224"/>
      <c r="V113" s="224"/>
      <c r="W113" s="224"/>
      <c r="X113" s="224"/>
      <c r="Y113" s="224"/>
      <c r="Z113" s="224"/>
      <c r="AA113" s="224"/>
      <c r="AB113" s="224"/>
      <c r="AC113" s="224"/>
      <c r="AD113" s="224"/>
      <c r="AE113" s="224"/>
    </row>
    <row r="114" spans="15:31">
      <c r="O114" s="224"/>
      <c r="P114" s="224"/>
      <c r="Q114" s="224"/>
      <c r="R114" s="224"/>
      <c r="S114" s="224"/>
      <c r="T114" s="224"/>
      <c r="U114" s="224"/>
      <c r="V114" s="224"/>
      <c r="W114" s="224"/>
      <c r="X114" s="224"/>
      <c r="Y114" s="224"/>
      <c r="Z114" s="224"/>
      <c r="AA114" s="224"/>
      <c r="AB114" s="224"/>
      <c r="AC114" s="224"/>
      <c r="AD114" s="224"/>
      <c r="AE114" s="224"/>
    </row>
    <row r="115" spans="15:31">
      <c r="O115" s="224"/>
      <c r="P115" s="224"/>
      <c r="Q115" s="224"/>
      <c r="R115" s="224"/>
      <c r="S115" s="224"/>
      <c r="T115" s="224"/>
      <c r="U115" s="224"/>
      <c r="V115" s="224"/>
      <c r="W115" s="224"/>
      <c r="X115" s="224"/>
      <c r="Y115" s="224"/>
      <c r="Z115" s="224"/>
      <c r="AA115" s="224"/>
      <c r="AB115" s="224"/>
      <c r="AC115" s="224"/>
      <c r="AD115" s="224"/>
      <c r="AE115" s="224"/>
    </row>
    <row r="116" spans="15:31">
      <c r="O116" s="224"/>
      <c r="P116" s="224"/>
      <c r="Q116" s="224"/>
      <c r="R116" s="224"/>
      <c r="S116" s="224"/>
      <c r="T116" s="224"/>
      <c r="U116" s="224"/>
      <c r="V116" s="224"/>
      <c r="W116" s="224"/>
      <c r="X116" s="224"/>
      <c r="Y116" s="224"/>
      <c r="Z116" s="224"/>
      <c r="AA116" s="224"/>
      <c r="AB116" s="224"/>
      <c r="AC116" s="224"/>
      <c r="AD116" s="224"/>
      <c r="AE116" s="224"/>
    </row>
    <row r="117" spans="15:31">
      <c r="O117" s="224"/>
      <c r="P117" s="224"/>
      <c r="Q117" s="224"/>
      <c r="R117" s="224"/>
      <c r="S117" s="224"/>
      <c r="T117" s="224"/>
      <c r="U117" s="224"/>
      <c r="V117" s="224"/>
      <c r="W117" s="224"/>
      <c r="X117" s="224"/>
      <c r="Y117" s="224"/>
      <c r="Z117" s="224"/>
      <c r="AA117" s="224"/>
      <c r="AB117" s="224"/>
      <c r="AC117" s="224"/>
      <c r="AD117" s="224"/>
      <c r="AE117" s="224"/>
    </row>
    <row r="118" spans="15:31">
      <c r="O118" s="224"/>
      <c r="P118" s="224"/>
      <c r="Q118" s="224"/>
      <c r="R118" s="224"/>
      <c r="S118" s="224"/>
      <c r="T118" s="224"/>
      <c r="U118" s="224"/>
      <c r="V118" s="224"/>
      <c r="W118" s="224"/>
      <c r="X118" s="224"/>
      <c r="Y118" s="224"/>
      <c r="Z118" s="224"/>
      <c r="AA118" s="224"/>
      <c r="AB118" s="224"/>
      <c r="AC118" s="224"/>
      <c r="AD118" s="224"/>
      <c r="AE118" s="224"/>
    </row>
    <row r="119" spans="15:31">
      <c r="O119" s="224"/>
      <c r="P119" s="224"/>
      <c r="Q119" s="224"/>
      <c r="R119" s="224"/>
      <c r="S119" s="224"/>
      <c r="T119" s="224"/>
      <c r="U119" s="224"/>
      <c r="V119" s="224"/>
      <c r="W119" s="224"/>
      <c r="X119" s="224"/>
      <c r="Y119" s="224"/>
      <c r="Z119" s="224"/>
      <c r="AA119" s="224"/>
      <c r="AB119" s="224"/>
      <c r="AC119" s="224"/>
      <c r="AD119" s="224"/>
      <c r="AE119" s="224"/>
    </row>
    <row r="120" spans="15:31">
      <c r="O120" s="224"/>
      <c r="P120" s="224"/>
      <c r="Q120" s="224"/>
      <c r="R120" s="224"/>
      <c r="S120" s="224"/>
      <c r="T120" s="224"/>
      <c r="U120" s="224"/>
      <c r="V120" s="224"/>
      <c r="W120" s="224"/>
      <c r="X120" s="224"/>
      <c r="Y120" s="224"/>
      <c r="Z120" s="224"/>
      <c r="AA120" s="224"/>
      <c r="AB120" s="224"/>
      <c r="AC120" s="224"/>
      <c r="AD120" s="224"/>
      <c r="AE120" s="224"/>
    </row>
    <row r="121" spans="15:31">
      <c r="O121" s="224"/>
      <c r="P121" s="224"/>
      <c r="Q121" s="224"/>
      <c r="R121" s="224"/>
      <c r="S121" s="224"/>
      <c r="T121" s="224"/>
      <c r="U121" s="224"/>
      <c r="V121" s="224"/>
      <c r="W121" s="224"/>
      <c r="X121" s="224"/>
      <c r="Y121" s="224"/>
      <c r="Z121" s="224"/>
      <c r="AA121" s="224"/>
      <c r="AB121" s="224"/>
      <c r="AC121" s="224"/>
      <c r="AD121" s="224"/>
      <c r="AE121" s="224"/>
    </row>
    <row r="122" spans="15:31">
      <c r="O122" s="224"/>
      <c r="P122" s="224"/>
      <c r="Q122" s="224"/>
      <c r="R122" s="224"/>
      <c r="S122" s="224"/>
      <c r="T122" s="224"/>
      <c r="U122" s="224"/>
      <c r="V122" s="224"/>
      <c r="W122" s="224"/>
      <c r="X122" s="224"/>
      <c r="Y122" s="224"/>
      <c r="Z122" s="224"/>
      <c r="AA122" s="224"/>
      <c r="AB122" s="224"/>
      <c r="AC122" s="224"/>
      <c r="AD122" s="224"/>
      <c r="AE122" s="224"/>
    </row>
    <row r="123" spans="15:31">
      <c r="O123" s="224"/>
      <c r="P123" s="224"/>
      <c r="Q123" s="224"/>
      <c r="R123" s="224"/>
      <c r="S123" s="224"/>
      <c r="T123" s="224"/>
      <c r="U123" s="224"/>
      <c r="V123" s="224"/>
      <c r="W123" s="224"/>
      <c r="X123" s="224"/>
      <c r="Y123" s="224"/>
      <c r="Z123" s="224"/>
      <c r="AA123" s="224"/>
      <c r="AB123" s="224"/>
      <c r="AC123" s="224"/>
      <c r="AD123" s="224"/>
      <c r="AE123" s="224"/>
    </row>
    <row r="124" spans="15:31">
      <c r="O124" s="224"/>
      <c r="P124" s="224"/>
      <c r="Q124" s="224"/>
      <c r="R124" s="224"/>
      <c r="S124" s="224"/>
      <c r="T124" s="224"/>
      <c r="U124" s="224"/>
      <c r="V124" s="224"/>
      <c r="W124" s="224"/>
      <c r="X124" s="224"/>
      <c r="Y124" s="224"/>
      <c r="Z124" s="224"/>
      <c r="AA124" s="224"/>
      <c r="AB124" s="224"/>
      <c r="AC124" s="224"/>
      <c r="AD124" s="224"/>
      <c r="AE124" s="224"/>
    </row>
    <row r="125" spans="15:31">
      <c r="O125" s="224"/>
      <c r="P125" s="224"/>
      <c r="Q125" s="224"/>
      <c r="R125" s="224"/>
      <c r="S125" s="224"/>
      <c r="T125" s="224"/>
      <c r="U125" s="224"/>
      <c r="V125" s="224"/>
      <c r="W125" s="224"/>
      <c r="X125" s="224"/>
      <c r="Y125" s="224"/>
      <c r="Z125" s="224"/>
      <c r="AA125" s="224"/>
      <c r="AB125" s="224"/>
      <c r="AC125" s="224"/>
      <c r="AD125" s="224"/>
      <c r="AE125" s="224"/>
    </row>
    <row r="126" spans="15:31">
      <c r="O126" s="224"/>
      <c r="P126" s="224"/>
      <c r="Q126" s="224"/>
      <c r="R126" s="224"/>
      <c r="S126" s="224"/>
      <c r="T126" s="224"/>
      <c r="U126" s="224"/>
      <c r="V126" s="224"/>
      <c r="W126" s="224"/>
      <c r="X126" s="224"/>
      <c r="Y126" s="224"/>
      <c r="Z126" s="224"/>
      <c r="AA126" s="224"/>
      <c r="AB126" s="224"/>
      <c r="AC126" s="224"/>
      <c r="AD126" s="224"/>
      <c r="AE126" s="224"/>
    </row>
    <row r="127" spans="15:31">
      <c r="O127" s="224"/>
      <c r="P127" s="224"/>
      <c r="Q127" s="224"/>
      <c r="R127" s="224"/>
      <c r="S127" s="224"/>
      <c r="T127" s="224"/>
      <c r="U127" s="224"/>
      <c r="V127" s="224"/>
      <c r="W127" s="224"/>
      <c r="X127" s="224"/>
      <c r="Y127" s="224"/>
      <c r="Z127" s="224"/>
      <c r="AA127" s="224"/>
      <c r="AB127" s="224"/>
      <c r="AC127" s="224"/>
      <c r="AD127" s="224"/>
      <c r="AE127" s="224"/>
    </row>
    <row r="128" spans="15:31">
      <c r="O128" s="224"/>
      <c r="P128" s="224"/>
      <c r="Q128" s="224"/>
      <c r="R128" s="224"/>
      <c r="S128" s="224"/>
      <c r="T128" s="224"/>
      <c r="U128" s="224"/>
      <c r="V128" s="224"/>
      <c r="W128" s="224"/>
      <c r="X128" s="224"/>
      <c r="Y128" s="224"/>
      <c r="Z128" s="224"/>
      <c r="AA128" s="224"/>
      <c r="AB128" s="224"/>
      <c r="AC128" s="224"/>
      <c r="AD128" s="224"/>
      <c r="AE128" s="224"/>
    </row>
    <row r="129" spans="15:31">
      <c r="O129" s="224"/>
      <c r="P129" s="224"/>
      <c r="Q129" s="224"/>
      <c r="R129" s="224"/>
      <c r="S129" s="224"/>
      <c r="T129" s="224"/>
      <c r="U129" s="224"/>
      <c r="V129" s="224"/>
      <c r="W129" s="224"/>
      <c r="X129" s="224"/>
      <c r="Y129" s="224"/>
      <c r="Z129" s="224"/>
      <c r="AA129" s="224"/>
      <c r="AB129" s="224"/>
      <c r="AC129" s="224"/>
      <c r="AD129" s="224"/>
      <c r="AE129" s="224"/>
    </row>
    <row r="130" spans="15:31">
      <c r="O130" s="224"/>
      <c r="P130" s="224"/>
      <c r="Q130" s="224"/>
      <c r="R130" s="224"/>
      <c r="S130" s="224"/>
      <c r="T130" s="224"/>
      <c r="U130" s="224"/>
      <c r="V130" s="224"/>
      <c r="W130" s="224"/>
      <c r="X130" s="224"/>
      <c r="Y130" s="224"/>
      <c r="Z130" s="224"/>
      <c r="AA130" s="224"/>
      <c r="AB130" s="224"/>
      <c r="AC130" s="224"/>
      <c r="AD130" s="224"/>
      <c r="AE130" s="224"/>
    </row>
    <row r="131" spans="15:31">
      <c r="O131" s="224"/>
      <c r="P131" s="224"/>
      <c r="Q131" s="224"/>
      <c r="R131" s="224"/>
      <c r="S131" s="224"/>
      <c r="T131" s="224"/>
      <c r="U131" s="224"/>
      <c r="V131" s="224"/>
      <c r="W131" s="224"/>
      <c r="X131" s="224"/>
      <c r="Y131" s="224"/>
      <c r="Z131" s="224"/>
      <c r="AA131" s="224"/>
      <c r="AB131" s="224"/>
      <c r="AC131" s="224"/>
      <c r="AD131" s="224"/>
      <c r="AE131" s="224"/>
    </row>
    <row r="132" spans="15:31">
      <c r="O132" s="224"/>
      <c r="P132" s="224"/>
      <c r="Q132" s="224"/>
      <c r="R132" s="224"/>
      <c r="S132" s="224"/>
      <c r="T132" s="224"/>
      <c r="U132" s="224"/>
      <c r="V132" s="224"/>
      <c r="W132" s="224"/>
      <c r="X132" s="224"/>
      <c r="Y132" s="224"/>
      <c r="Z132" s="224"/>
      <c r="AA132" s="224"/>
      <c r="AB132" s="224"/>
      <c r="AC132" s="224"/>
      <c r="AD132" s="224"/>
      <c r="AE132" s="224"/>
    </row>
    <row r="133" spans="15:31">
      <c r="O133" s="224"/>
      <c r="P133" s="224"/>
      <c r="Q133" s="224"/>
      <c r="R133" s="224"/>
      <c r="S133" s="224"/>
      <c r="T133" s="224"/>
      <c r="U133" s="224"/>
      <c r="V133" s="224"/>
      <c r="W133" s="224"/>
      <c r="X133" s="224"/>
      <c r="Y133" s="224"/>
      <c r="Z133" s="224"/>
      <c r="AA133" s="224"/>
      <c r="AB133" s="224"/>
      <c r="AC133" s="224"/>
      <c r="AD133" s="224"/>
      <c r="AE133" s="224"/>
    </row>
    <row r="134" spans="15:31">
      <c r="O134" s="224"/>
      <c r="P134" s="224"/>
      <c r="Q134" s="224"/>
      <c r="R134" s="224"/>
      <c r="S134" s="224"/>
      <c r="T134" s="224"/>
      <c r="U134" s="224"/>
      <c r="V134" s="224"/>
      <c r="W134" s="224"/>
      <c r="X134" s="224"/>
      <c r="Y134" s="224"/>
      <c r="Z134" s="224"/>
      <c r="AA134" s="224"/>
      <c r="AB134" s="224"/>
      <c r="AC134" s="224"/>
      <c r="AD134" s="224"/>
      <c r="AE134" s="224"/>
    </row>
    <row r="135" spans="15:31">
      <c r="O135" s="224"/>
      <c r="P135" s="224"/>
      <c r="Q135" s="224"/>
      <c r="R135" s="224"/>
      <c r="S135" s="224"/>
      <c r="T135" s="224"/>
      <c r="U135" s="224"/>
      <c r="V135" s="224"/>
      <c r="W135" s="224"/>
      <c r="X135" s="224"/>
      <c r="Y135" s="224"/>
      <c r="Z135" s="224"/>
      <c r="AA135" s="224"/>
      <c r="AB135" s="224"/>
      <c r="AC135" s="224"/>
      <c r="AD135" s="224"/>
      <c r="AE135" s="224"/>
    </row>
    <row r="136" spans="15:31">
      <c r="O136" s="224"/>
      <c r="P136" s="224"/>
      <c r="Q136" s="224"/>
      <c r="R136" s="224"/>
      <c r="S136" s="224"/>
      <c r="T136" s="224"/>
      <c r="U136" s="224"/>
      <c r="V136" s="224"/>
      <c r="W136" s="224"/>
      <c r="X136" s="224"/>
      <c r="Y136" s="224"/>
      <c r="Z136" s="224"/>
      <c r="AA136" s="224"/>
      <c r="AB136" s="224"/>
      <c r="AC136" s="224"/>
      <c r="AD136" s="224"/>
      <c r="AE136" s="224"/>
    </row>
    <row r="137" spans="15:31">
      <c r="O137" s="224"/>
      <c r="P137" s="224"/>
      <c r="Q137" s="224"/>
      <c r="R137" s="224"/>
      <c r="S137" s="224"/>
      <c r="T137" s="224"/>
      <c r="U137" s="224"/>
      <c r="V137" s="224"/>
      <c r="W137" s="224"/>
      <c r="X137" s="224"/>
      <c r="Y137" s="224"/>
      <c r="Z137" s="224"/>
      <c r="AA137" s="224"/>
      <c r="AB137" s="224"/>
      <c r="AC137" s="224"/>
      <c r="AD137" s="224"/>
      <c r="AE137" s="224"/>
    </row>
    <row r="138" spans="15:31">
      <c r="O138" s="224"/>
      <c r="P138" s="224"/>
      <c r="Q138" s="224"/>
      <c r="R138" s="224"/>
      <c r="S138" s="224"/>
      <c r="T138" s="224"/>
      <c r="U138" s="224"/>
      <c r="V138" s="224"/>
      <c r="W138" s="224"/>
      <c r="X138" s="224"/>
      <c r="Y138" s="224"/>
      <c r="Z138" s="224"/>
      <c r="AA138" s="224"/>
      <c r="AB138" s="224"/>
      <c r="AC138" s="224"/>
      <c r="AD138" s="224"/>
      <c r="AE138" s="224"/>
    </row>
    <row r="139" spans="15:31">
      <c r="O139" s="224"/>
      <c r="P139" s="224"/>
      <c r="Q139" s="224"/>
      <c r="R139" s="224"/>
      <c r="S139" s="224"/>
      <c r="T139" s="224"/>
      <c r="U139" s="224"/>
      <c r="V139" s="224"/>
      <c r="W139" s="224"/>
      <c r="X139" s="224"/>
      <c r="Y139" s="224"/>
      <c r="Z139" s="224"/>
      <c r="AA139" s="224"/>
      <c r="AB139" s="224"/>
      <c r="AC139" s="224"/>
      <c r="AD139" s="224"/>
      <c r="AE139" s="224"/>
    </row>
    <row r="140" spans="15:31">
      <c r="O140" s="224"/>
      <c r="P140" s="224"/>
      <c r="Q140" s="224"/>
      <c r="R140" s="224"/>
      <c r="S140" s="224"/>
      <c r="T140" s="224"/>
      <c r="U140" s="224"/>
      <c r="V140" s="224"/>
      <c r="W140" s="224"/>
      <c r="X140" s="224"/>
      <c r="Y140" s="224"/>
      <c r="Z140" s="224"/>
      <c r="AA140" s="224"/>
      <c r="AB140" s="224"/>
      <c r="AC140" s="224"/>
      <c r="AD140" s="224"/>
      <c r="AE140" s="224"/>
    </row>
    <row r="141" spans="15:31">
      <c r="O141" s="224"/>
      <c r="P141" s="224"/>
      <c r="Q141" s="224"/>
      <c r="R141" s="224"/>
      <c r="S141" s="224"/>
      <c r="T141" s="224"/>
      <c r="U141" s="224"/>
      <c r="V141" s="224"/>
      <c r="W141" s="224"/>
      <c r="X141" s="224"/>
      <c r="Y141" s="224"/>
      <c r="Z141" s="224"/>
      <c r="AA141" s="224"/>
      <c r="AB141" s="224"/>
      <c r="AC141" s="224"/>
      <c r="AD141" s="224"/>
      <c r="AE141" s="224"/>
    </row>
    <row r="142" spans="15:31">
      <c r="O142" s="224"/>
      <c r="P142" s="224"/>
      <c r="Q142" s="224"/>
      <c r="R142" s="224"/>
      <c r="S142" s="224"/>
      <c r="T142" s="224"/>
      <c r="U142" s="224"/>
      <c r="V142" s="224"/>
      <c r="W142" s="224"/>
      <c r="X142" s="224"/>
      <c r="Y142" s="224"/>
      <c r="Z142" s="224"/>
      <c r="AA142" s="224"/>
      <c r="AB142" s="224"/>
      <c r="AC142" s="224"/>
      <c r="AD142" s="224"/>
      <c r="AE142" s="224"/>
    </row>
    <row r="143" spans="15:31">
      <c r="O143" s="224"/>
      <c r="P143" s="224"/>
      <c r="Q143" s="224"/>
      <c r="R143" s="224"/>
      <c r="S143" s="224"/>
      <c r="T143" s="224"/>
      <c r="U143" s="224"/>
      <c r="V143" s="224"/>
      <c r="W143" s="224"/>
      <c r="X143" s="224"/>
      <c r="Y143" s="224"/>
      <c r="Z143" s="224"/>
      <c r="AA143" s="224"/>
      <c r="AB143" s="224"/>
      <c r="AC143" s="224"/>
      <c r="AD143" s="224"/>
      <c r="AE143" s="224"/>
    </row>
    <row r="144" spans="15:31">
      <c r="O144" s="224"/>
      <c r="P144" s="224"/>
      <c r="Q144" s="224"/>
      <c r="R144" s="224"/>
      <c r="S144" s="224"/>
      <c r="T144" s="224"/>
      <c r="U144" s="224"/>
      <c r="V144" s="224"/>
      <c r="W144" s="224"/>
      <c r="X144" s="224"/>
      <c r="Y144" s="224"/>
      <c r="Z144" s="224"/>
      <c r="AA144" s="224"/>
      <c r="AB144" s="224"/>
      <c r="AC144" s="224"/>
      <c r="AD144" s="224"/>
      <c r="AE144" s="224"/>
    </row>
    <row r="145" spans="15:31">
      <c r="O145" s="224"/>
      <c r="P145" s="224"/>
      <c r="Q145" s="224"/>
      <c r="R145" s="224"/>
      <c r="S145" s="224"/>
      <c r="T145" s="224"/>
      <c r="U145" s="224"/>
      <c r="V145" s="224"/>
      <c r="W145" s="224"/>
      <c r="X145" s="224"/>
      <c r="Y145" s="224"/>
      <c r="Z145" s="224"/>
      <c r="AA145" s="224"/>
      <c r="AB145" s="224"/>
      <c r="AC145" s="224"/>
      <c r="AD145" s="224"/>
      <c r="AE145" s="224"/>
    </row>
    <row r="146" spans="15:31">
      <c r="O146" s="224"/>
      <c r="P146" s="224"/>
      <c r="Q146" s="224"/>
      <c r="R146" s="224"/>
      <c r="S146" s="224"/>
      <c r="T146" s="224"/>
      <c r="U146" s="224"/>
      <c r="V146" s="224"/>
      <c r="W146" s="224"/>
      <c r="X146" s="224"/>
      <c r="Y146" s="224"/>
      <c r="Z146" s="224"/>
      <c r="AA146" s="224"/>
      <c r="AB146" s="224"/>
      <c r="AC146" s="224"/>
      <c r="AD146" s="224"/>
      <c r="AE146" s="224"/>
    </row>
    <row r="147" spans="15:31">
      <c r="O147" s="224"/>
      <c r="P147" s="224"/>
      <c r="Q147" s="224"/>
      <c r="R147" s="224"/>
      <c r="S147" s="224"/>
      <c r="T147" s="224"/>
      <c r="U147" s="224"/>
      <c r="V147" s="224"/>
      <c r="W147" s="224"/>
      <c r="X147" s="224"/>
      <c r="Y147" s="224"/>
      <c r="Z147" s="224"/>
      <c r="AA147" s="224"/>
      <c r="AB147" s="224"/>
      <c r="AC147" s="224"/>
      <c r="AD147" s="224"/>
      <c r="AE147" s="224"/>
    </row>
    <row r="148" spans="15:31">
      <c r="O148" s="224"/>
      <c r="P148" s="224"/>
      <c r="Q148" s="224"/>
      <c r="R148" s="224"/>
      <c r="S148" s="224"/>
      <c r="T148" s="224"/>
      <c r="U148" s="224"/>
      <c r="V148" s="224"/>
      <c r="W148" s="224"/>
      <c r="X148" s="224"/>
      <c r="Y148" s="224"/>
      <c r="Z148" s="224"/>
      <c r="AA148" s="224"/>
      <c r="AB148" s="224"/>
      <c r="AC148" s="224"/>
      <c r="AD148" s="224"/>
      <c r="AE148" s="224"/>
    </row>
    <row r="149" spans="15:31">
      <c r="O149" s="224"/>
      <c r="P149" s="224"/>
      <c r="Q149" s="224"/>
      <c r="R149" s="224"/>
      <c r="S149" s="224"/>
      <c r="T149" s="224"/>
      <c r="U149" s="224"/>
      <c r="V149" s="224"/>
      <c r="W149" s="224"/>
      <c r="X149" s="224"/>
      <c r="Y149" s="224"/>
      <c r="Z149" s="224"/>
      <c r="AA149" s="224"/>
      <c r="AB149" s="224"/>
      <c r="AC149" s="224"/>
      <c r="AD149" s="224"/>
      <c r="AE149" s="224"/>
    </row>
    <row r="150" spans="15:31">
      <c r="O150" s="224"/>
      <c r="P150" s="224"/>
      <c r="Q150" s="224"/>
      <c r="R150" s="224"/>
      <c r="S150" s="224"/>
      <c r="T150" s="224"/>
      <c r="U150" s="224"/>
      <c r="V150" s="224"/>
      <c r="W150" s="224"/>
      <c r="X150" s="224"/>
      <c r="Y150" s="224"/>
      <c r="Z150" s="224"/>
      <c r="AA150" s="224"/>
      <c r="AB150" s="224"/>
      <c r="AC150" s="224"/>
      <c r="AD150" s="224"/>
      <c r="AE150" s="224"/>
    </row>
    <row r="151" spans="15:31">
      <c r="O151" s="224"/>
      <c r="P151" s="224"/>
      <c r="Q151" s="224"/>
      <c r="R151" s="224"/>
      <c r="S151" s="224"/>
      <c r="T151" s="224"/>
      <c r="U151" s="224"/>
      <c r="V151" s="224"/>
      <c r="W151" s="224"/>
      <c r="X151" s="224"/>
      <c r="Y151" s="224"/>
      <c r="Z151" s="224"/>
      <c r="AA151" s="224"/>
      <c r="AB151" s="224"/>
      <c r="AC151" s="224"/>
      <c r="AD151" s="224"/>
      <c r="AE151" s="224"/>
    </row>
    <row r="152" spans="15:31">
      <c r="O152" s="224"/>
      <c r="P152" s="224"/>
      <c r="Q152" s="224"/>
      <c r="R152" s="224"/>
      <c r="S152" s="224"/>
      <c r="T152" s="224"/>
      <c r="U152" s="224"/>
      <c r="V152" s="224"/>
      <c r="W152" s="224"/>
      <c r="X152" s="224"/>
      <c r="Y152" s="224"/>
      <c r="Z152" s="224"/>
      <c r="AA152" s="224"/>
      <c r="AB152" s="224"/>
      <c r="AC152" s="224"/>
      <c r="AD152" s="224"/>
      <c r="AE152" s="224"/>
    </row>
    <row r="153" spans="15:31">
      <c r="O153" s="224"/>
      <c r="P153" s="224"/>
      <c r="Q153" s="224"/>
      <c r="R153" s="224"/>
      <c r="S153" s="224"/>
      <c r="T153" s="224"/>
      <c r="U153" s="224"/>
      <c r="V153" s="224"/>
      <c r="W153" s="224"/>
      <c r="X153" s="224"/>
      <c r="Y153" s="224"/>
      <c r="Z153" s="224"/>
      <c r="AA153" s="224"/>
      <c r="AB153" s="224"/>
      <c r="AC153" s="224"/>
      <c r="AD153" s="224"/>
      <c r="AE153" s="224"/>
    </row>
    <row r="154" spans="15:31">
      <c r="O154" s="224"/>
      <c r="P154" s="224"/>
      <c r="Q154" s="224"/>
      <c r="R154" s="224"/>
      <c r="S154" s="224"/>
      <c r="T154" s="224"/>
      <c r="U154" s="224"/>
      <c r="V154" s="224"/>
      <c r="W154" s="224"/>
      <c r="X154" s="224"/>
      <c r="Y154" s="224"/>
      <c r="Z154" s="224"/>
      <c r="AA154" s="224"/>
      <c r="AB154" s="224"/>
      <c r="AC154" s="224"/>
      <c r="AD154" s="224"/>
      <c r="AE154" s="224"/>
    </row>
    <row r="155" spans="15:31">
      <c r="O155" s="224"/>
      <c r="P155" s="224"/>
      <c r="Q155" s="224"/>
      <c r="R155" s="224"/>
      <c r="S155" s="224"/>
      <c r="T155" s="224"/>
      <c r="U155" s="224"/>
      <c r="V155" s="224"/>
      <c r="W155" s="224"/>
      <c r="X155" s="224"/>
      <c r="Y155" s="224"/>
      <c r="Z155" s="224"/>
      <c r="AA155" s="224"/>
      <c r="AB155" s="224"/>
      <c r="AC155" s="224"/>
      <c r="AD155" s="224"/>
      <c r="AE155" s="224"/>
    </row>
    <row r="156" spans="15:31">
      <c r="O156" s="224"/>
      <c r="P156" s="224"/>
      <c r="Q156" s="224"/>
      <c r="R156" s="224"/>
      <c r="S156" s="224"/>
      <c r="T156" s="224"/>
      <c r="U156" s="224"/>
      <c r="V156" s="224"/>
      <c r="W156" s="224"/>
      <c r="X156" s="224"/>
      <c r="Y156" s="224"/>
      <c r="Z156" s="224"/>
      <c r="AA156" s="224"/>
      <c r="AB156" s="224"/>
      <c r="AC156" s="224"/>
      <c r="AD156" s="224"/>
      <c r="AE156" s="224"/>
    </row>
    <row r="157" spans="15:31">
      <c r="O157" s="224"/>
      <c r="P157" s="224"/>
      <c r="Q157" s="224"/>
      <c r="R157" s="224"/>
      <c r="S157" s="224"/>
      <c r="T157" s="224"/>
      <c r="U157" s="224"/>
      <c r="V157" s="224"/>
      <c r="W157" s="224"/>
      <c r="X157" s="224"/>
      <c r="Y157" s="224"/>
      <c r="Z157" s="224"/>
      <c r="AA157" s="224"/>
      <c r="AB157" s="224"/>
      <c r="AC157" s="224"/>
      <c r="AD157" s="224"/>
      <c r="AE157" s="224"/>
    </row>
    <row r="158" spans="15:31">
      <c r="O158" s="224"/>
      <c r="P158" s="224"/>
      <c r="Q158" s="224"/>
      <c r="R158" s="224"/>
      <c r="S158" s="224"/>
      <c r="T158" s="224"/>
      <c r="U158" s="224"/>
      <c r="V158" s="224"/>
      <c r="W158" s="224"/>
      <c r="X158" s="224"/>
      <c r="Y158" s="224"/>
      <c r="Z158" s="224"/>
      <c r="AA158" s="224"/>
      <c r="AB158" s="224"/>
      <c r="AC158" s="224"/>
      <c r="AD158" s="224"/>
      <c r="AE158" s="224"/>
    </row>
    <row r="159" spans="15:31">
      <c r="O159" s="224"/>
      <c r="P159" s="224"/>
      <c r="Q159" s="224"/>
      <c r="R159" s="224"/>
      <c r="S159" s="224"/>
      <c r="T159" s="224"/>
      <c r="U159" s="224"/>
      <c r="V159" s="224"/>
      <c r="W159" s="224"/>
      <c r="X159" s="224"/>
      <c r="Y159" s="224"/>
      <c r="Z159" s="224"/>
      <c r="AA159" s="224"/>
      <c r="AB159" s="224"/>
      <c r="AC159" s="224"/>
      <c r="AD159" s="224"/>
      <c r="AE159" s="224"/>
    </row>
    <row r="160" spans="15:31">
      <c r="O160" s="224"/>
      <c r="P160" s="224"/>
      <c r="Q160" s="224"/>
      <c r="R160" s="224"/>
      <c r="S160" s="224"/>
      <c r="T160" s="224"/>
      <c r="U160" s="224"/>
      <c r="V160" s="224"/>
      <c r="W160" s="224"/>
      <c r="X160" s="224"/>
      <c r="Y160" s="224"/>
      <c r="Z160" s="224"/>
      <c r="AA160" s="224"/>
      <c r="AB160" s="224"/>
      <c r="AC160" s="224"/>
      <c r="AD160" s="224"/>
      <c r="AE160" s="224"/>
    </row>
    <row r="161" spans="15:31">
      <c r="O161" s="224"/>
      <c r="P161" s="224"/>
      <c r="Q161" s="224"/>
      <c r="R161" s="224"/>
      <c r="S161" s="224"/>
      <c r="T161" s="224"/>
      <c r="U161" s="224"/>
      <c r="V161" s="224"/>
      <c r="W161" s="224"/>
      <c r="X161" s="224"/>
      <c r="Y161" s="224"/>
      <c r="Z161" s="224"/>
      <c r="AA161" s="224"/>
      <c r="AB161" s="224"/>
      <c r="AC161" s="224"/>
      <c r="AD161" s="224"/>
      <c r="AE161" s="224"/>
    </row>
    <row r="162" spans="15:31">
      <c r="O162" s="224"/>
      <c r="P162" s="224"/>
      <c r="Q162" s="224"/>
      <c r="R162" s="224"/>
      <c r="S162" s="224"/>
      <c r="T162" s="224"/>
      <c r="U162" s="224"/>
      <c r="V162" s="224"/>
      <c r="W162" s="224"/>
      <c r="X162" s="224"/>
      <c r="Y162" s="224"/>
      <c r="Z162" s="224"/>
      <c r="AA162" s="224"/>
      <c r="AB162" s="224"/>
      <c r="AC162" s="224"/>
      <c r="AD162" s="224"/>
      <c r="AE162" s="224"/>
    </row>
    <row r="163" spans="15:31">
      <c r="O163" s="224"/>
      <c r="P163" s="224"/>
      <c r="Q163" s="224"/>
      <c r="R163" s="224"/>
      <c r="S163" s="224"/>
      <c r="T163" s="224"/>
      <c r="U163" s="224"/>
      <c r="V163" s="224"/>
      <c r="W163" s="224"/>
      <c r="X163" s="224"/>
      <c r="Y163" s="224"/>
      <c r="Z163" s="224"/>
      <c r="AA163" s="224"/>
      <c r="AB163" s="224"/>
      <c r="AC163" s="224"/>
      <c r="AD163" s="224"/>
      <c r="AE163" s="224"/>
    </row>
    <row r="164" spans="15:31">
      <c r="O164" s="224"/>
      <c r="P164" s="224"/>
      <c r="Q164" s="224"/>
      <c r="R164" s="224"/>
      <c r="S164" s="224"/>
      <c r="T164" s="224"/>
      <c r="U164" s="224"/>
      <c r="V164" s="224"/>
      <c r="W164" s="224"/>
      <c r="X164" s="224"/>
      <c r="Y164" s="224"/>
      <c r="Z164" s="224"/>
      <c r="AA164" s="224"/>
      <c r="AB164" s="224"/>
      <c r="AC164" s="224"/>
      <c r="AD164" s="224"/>
      <c r="AE164" s="224"/>
    </row>
    <row r="165" spans="15:31">
      <c r="O165" s="224"/>
      <c r="P165" s="224"/>
      <c r="Q165" s="224"/>
      <c r="R165" s="224"/>
      <c r="S165" s="224"/>
      <c r="T165" s="224"/>
      <c r="U165" s="224"/>
      <c r="V165" s="224"/>
      <c r="W165" s="224"/>
      <c r="X165" s="224"/>
      <c r="Y165" s="224"/>
      <c r="Z165" s="224"/>
      <c r="AA165" s="224"/>
      <c r="AB165" s="224"/>
      <c r="AC165" s="224"/>
      <c r="AD165" s="224"/>
      <c r="AE165" s="224"/>
    </row>
    <row r="166" spans="15:31">
      <c r="O166" s="224"/>
      <c r="P166" s="224"/>
      <c r="Q166" s="224"/>
      <c r="R166" s="224"/>
      <c r="S166" s="224"/>
      <c r="T166" s="224"/>
      <c r="U166" s="224"/>
      <c r="V166" s="224"/>
      <c r="W166" s="224"/>
      <c r="X166" s="224"/>
      <c r="Y166" s="224"/>
      <c r="Z166" s="224"/>
      <c r="AA166" s="224"/>
      <c r="AB166" s="224"/>
      <c r="AC166" s="224"/>
      <c r="AD166" s="224"/>
      <c r="AE166" s="224"/>
    </row>
    <row r="167" spans="15:31">
      <c r="O167" s="224"/>
      <c r="P167" s="224"/>
      <c r="Q167" s="224"/>
      <c r="R167" s="224"/>
      <c r="S167" s="224"/>
      <c r="T167" s="224"/>
      <c r="U167" s="224"/>
      <c r="V167" s="224"/>
      <c r="W167" s="224"/>
      <c r="X167" s="224"/>
      <c r="Y167" s="224"/>
      <c r="Z167" s="224"/>
      <c r="AA167" s="224"/>
      <c r="AB167" s="224"/>
      <c r="AC167" s="224"/>
      <c r="AD167" s="224"/>
      <c r="AE167" s="224"/>
    </row>
    <row r="168" spans="15:31">
      <c r="O168" s="224"/>
      <c r="P168" s="224"/>
      <c r="Q168" s="224"/>
      <c r="R168" s="224"/>
      <c r="S168" s="224"/>
      <c r="T168" s="224"/>
      <c r="U168" s="224"/>
      <c r="V168" s="224"/>
      <c r="W168" s="224"/>
      <c r="X168" s="224"/>
      <c r="Y168" s="224"/>
      <c r="Z168" s="224"/>
      <c r="AA168" s="224"/>
      <c r="AB168" s="224"/>
      <c r="AC168" s="224"/>
      <c r="AD168" s="224"/>
      <c r="AE168" s="224"/>
    </row>
    <row r="169" spans="15:31">
      <c r="O169" s="224"/>
      <c r="P169" s="224"/>
      <c r="Q169" s="224"/>
      <c r="R169" s="224"/>
      <c r="S169" s="224"/>
      <c r="T169" s="224"/>
      <c r="U169" s="224"/>
      <c r="V169" s="224"/>
      <c r="W169" s="224"/>
      <c r="X169" s="224"/>
      <c r="Y169" s="224"/>
      <c r="Z169" s="224"/>
      <c r="AA169" s="224"/>
      <c r="AB169" s="224"/>
      <c r="AC169" s="224"/>
      <c r="AD169" s="224"/>
      <c r="AE169" s="224"/>
    </row>
    <row r="170" spans="15:31">
      <c r="O170" s="224"/>
      <c r="P170" s="224"/>
      <c r="Q170" s="224"/>
      <c r="R170" s="224"/>
      <c r="S170" s="224"/>
      <c r="T170" s="224"/>
      <c r="U170" s="224"/>
      <c r="V170" s="224"/>
      <c r="W170" s="224"/>
      <c r="X170" s="224"/>
      <c r="Y170" s="224"/>
      <c r="Z170" s="224"/>
      <c r="AA170" s="224"/>
      <c r="AB170" s="224"/>
      <c r="AC170" s="224"/>
      <c r="AD170" s="224"/>
      <c r="AE170" s="224"/>
    </row>
    <row r="171" spans="15:31">
      <c r="O171" s="224"/>
      <c r="P171" s="224"/>
      <c r="Q171" s="224"/>
      <c r="R171" s="224"/>
      <c r="S171" s="224"/>
      <c r="T171" s="224"/>
      <c r="U171" s="224"/>
      <c r="V171" s="224"/>
      <c r="W171" s="224"/>
      <c r="X171" s="224"/>
      <c r="Y171" s="224"/>
      <c r="Z171" s="224"/>
      <c r="AA171" s="224"/>
      <c r="AB171" s="224"/>
      <c r="AC171" s="224"/>
      <c r="AD171" s="224"/>
      <c r="AE171" s="224"/>
    </row>
    <row r="172" spans="15:31">
      <c r="O172" s="224"/>
      <c r="P172" s="224"/>
      <c r="Q172" s="224"/>
      <c r="R172" s="224"/>
      <c r="S172" s="224"/>
      <c r="T172" s="224"/>
      <c r="U172" s="224"/>
      <c r="V172" s="224"/>
      <c r="W172" s="224"/>
      <c r="X172" s="224"/>
      <c r="Y172" s="224"/>
      <c r="Z172" s="224"/>
      <c r="AA172" s="224"/>
      <c r="AB172" s="224"/>
      <c r="AC172" s="224"/>
      <c r="AD172" s="224"/>
      <c r="AE172" s="224"/>
    </row>
    <row r="173" spans="15:31">
      <c r="O173" s="224"/>
      <c r="P173" s="224"/>
      <c r="Q173" s="224"/>
      <c r="R173" s="224"/>
      <c r="S173" s="224"/>
      <c r="T173" s="224"/>
      <c r="U173" s="224"/>
      <c r="V173" s="224"/>
      <c r="W173" s="224"/>
      <c r="X173" s="224"/>
      <c r="Y173" s="224"/>
      <c r="Z173" s="224"/>
      <c r="AA173" s="224"/>
      <c r="AB173" s="224"/>
      <c r="AC173" s="224"/>
      <c r="AD173" s="224"/>
      <c r="AE173" s="224"/>
    </row>
    <row r="174" spans="15:31">
      <c r="O174" s="224"/>
      <c r="P174" s="224"/>
      <c r="Q174" s="224"/>
      <c r="R174" s="224"/>
      <c r="S174" s="224"/>
      <c r="T174" s="224"/>
      <c r="U174" s="224"/>
      <c r="V174" s="224"/>
      <c r="W174" s="224"/>
      <c r="X174" s="224"/>
      <c r="Y174" s="224"/>
      <c r="Z174" s="224"/>
      <c r="AA174" s="224"/>
      <c r="AB174" s="224"/>
      <c r="AC174" s="224"/>
      <c r="AD174" s="224"/>
      <c r="AE174" s="224"/>
    </row>
    <row r="175" spans="15:31">
      <c r="O175" s="224"/>
      <c r="P175" s="224"/>
      <c r="Q175" s="224"/>
      <c r="R175" s="224"/>
      <c r="S175" s="224"/>
      <c r="T175" s="224"/>
      <c r="U175" s="224"/>
      <c r="V175" s="224"/>
      <c r="W175" s="224"/>
      <c r="X175" s="224"/>
      <c r="Y175" s="224"/>
      <c r="Z175" s="224"/>
      <c r="AA175" s="224"/>
      <c r="AB175" s="224"/>
      <c r="AC175" s="224"/>
      <c r="AD175" s="224"/>
      <c r="AE175" s="224"/>
    </row>
    <row r="176" spans="15:31">
      <c r="O176" s="224"/>
      <c r="P176" s="224"/>
      <c r="Q176" s="224"/>
      <c r="R176" s="224"/>
      <c r="S176" s="224"/>
      <c r="T176" s="224"/>
      <c r="U176" s="224"/>
      <c r="V176" s="224"/>
      <c r="W176" s="224"/>
      <c r="X176" s="224"/>
      <c r="Y176" s="224"/>
      <c r="Z176" s="224"/>
      <c r="AA176" s="224"/>
      <c r="AB176" s="224"/>
      <c r="AC176" s="224"/>
      <c r="AD176" s="224"/>
      <c r="AE176" s="224"/>
    </row>
    <row r="177" spans="15:31">
      <c r="O177" s="224"/>
      <c r="P177" s="224"/>
      <c r="Q177" s="224"/>
      <c r="R177" s="224"/>
      <c r="S177" s="224"/>
      <c r="T177" s="224"/>
      <c r="U177" s="224"/>
      <c r="V177" s="224"/>
      <c r="W177" s="224"/>
      <c r="X177" s="224"/>
      <c r="Y177" s="224"/>
      <c r="Z177" s="224"/>
      <c r="AA177" s="224"/>
      <c r="AB177" s="224"/>
      <c r="AC177" s="224"/>
      <c r="AD177" s="224"/>
      <c r="AE177" s="224"/>
    </row>
    <row r="178" spans="15:31">
      <c r="O178" s="224"/>
      <c r="P178" s="224"/>
      <c r="Q178" s="224"/>
      <c r="R178" s="224"/>
      <c r="S178" s="224"/>
      <c r="T178" s="224"/>
      <c r="U178" s="224"/>
      <c r="V178" s="224"/>
      <c r="W178" s="224"/>
      <c r="X178" s="224"/>
      <c r="Y178" s="224"/>
      <c r="Z178" s="224"/>
      <c r="AA178" s="224"/>
      <c r="AB178" s="224"/>
      <c r="AC178" s="224"/>
      <c r="AD178" s="224"/>
      <c r="AE178" s="224"/>
    </row>
    <row r="179" spans="15:31">
      <c r="O179" s="224"/>
      <c r="P179" s="224"/>
      <c r="Q179" s="224"/>
      <c r="R179" s="224"/>
      <c r="S179" s="224"/>
      <c r="T179" s="224"/>
      <c r="U179" s="224"/>
      <c r="V179" s="224"/>
      <c r="W179" s="224"/>
      <c r="X179" s="224"/>
      <c r="Y179" s="224"/>
      <c r="Z179" s="224"/>
      <c r="AA179" s="224"/>
      <c r="AB179" s="224"/>
      <c r="AC179" s="224"/>
      <c r="AD179" s="224"/>
      <c r="AE179" s="224"/>
    </row>
    <row r="180" spans="15:31">
      <c r="O180" s="224"/>
      <c r="P180" s="224"/>
      <c r="Q180" s="224"/>
      <c r="R180" s="224"/>
      <c r="S180" s="224"/>
      <c r="T180" s="224"/>
      <c r="U180" s="224"/>
      <c r="V180" s="224"/>
      <c r="W180" s="224"/>
      <c r="X180" s="224"/>
      <c r="Y180" s="224"/>
      <c r="Z180" s="224"/>
      <c r="AA180" s="224"/>
      <c r="AB180" s="224"/>
      <c r="AC180" s="224"/>
      <c r="AD180" s="224"/>
      <c r="AE180" s="224"/>
    </row>
    <row r="181" spans="15:31">
      <c r="O181" s="224"/>
      <c r="P181" s="224"/>
      <c r="Q181" s="224"/>
      <c r="R181" s="224"/>
      <c r="S181" s="224"/>
      <c r="T181" s="224"/>
      <c r="U181" s="224"/>
      <c r="V181" s="224"/>
      <c r="W181" s="224"/>
      <c r="X181" s="224"/>
      <c r="Y181" s="224"/>
      <c r="Z181" s="224"/>
      <c r="AA181" s="224"/>
      <c r="AB181" s="224"/>
      <c r="AC181" s="224"/>
      <c r="AD181" s="224"/>
      <c r="AE181" s="224"/>
    </row>
    <row r="182" spans="15:31">
      <c r="O182" s="224"/>
      <c r="P182" s="224"/>
      <c r="Q182" s="224"/>
      <c r="R182" s="224"/>
      <c r="S182" s="224"/>
      <c r="T182" s="224"/>
      <c r="U182" s="224"/>
      <c r="V182" s="224"/>
      <c r="W182" s="224"/>
      <c r="X182" s="224"/>
      <c r="Y182" s="224"/>
      <c r="Z182" s="224"/>
      <c r="AA182" s="224"/>
      <c r="AB182" s="224"/>
      <c r="AC182" s="224"/>
      <c r="AD182" s="224"/>
      <c r="AE182" s="224"/>
    </row>
    <row r="183" spans="15:31">
      <c r="O183" s="224"/>
      <c r="P183" s="224"/>
      <c r="Q183" s="224"/>
      <c r="R183" s="224"/>
      <c r="S183" s="224"/>
      <c r="T183" s="224"/>
      <c r="U183" s="224"/>
      <c r="V183" s="224"/>
      <c r="W183" s="224"/>
      <c r="X183" s="224"/>
      <c r="Y183" s="224"/>
      <c r="Z183" s="224"/>
      <c r="AA183" s="224"/>
      <c r="AB183" s="224"/>
      <c r="AC183" s="224"/>
      <c r="AD183" s="224"/>
      <c r="AE183" s="224"/>
    </row>
    <row r="184" spans="15:31">
      <c r="O184" s="224"/>
      <c r="P184" s="224"/>
      <c r="Q184" s="224"/>
      <c r="R184" s="224"/>
      <c r="S184" s="224"/>
      <c r="T184" s="224"/>
      <c r="U184" s="224"/>
      <c r="V184" s="224"/>
      <c r="W184" s="224"/>
      <c r="X184" s="224"/>
      <c r="Y184" s="224"/>
      <c r="Z184" s="224"/>
      <c r="AA184" s="224"/>
      <c r="AB184" s="224"/>
      <c r="AC184" s="224"/>
      <c r="AD184" s="224"/>
      <c r="AE184" s="224"/>
    </row>
    <row r="185" spans="15:31">
      <c r="O185" s="224"/>
      <c r="P185" s="224"/>
      <c r="Q185" s="224"/>
      <c r="R185" s="224"/>
      <c r="S185" s="224"/>
      <c r="T185" s="224"/>
      <c r="U185" s="224"/>
      <c r="V185" s="224"/>
      <c r="W185" s="224"/>
      <c r="X185" s="224"/>
      <c r="Y185" s="224"/>
      <c r="Z185" s="224"/>
      <c r="AA185" s="224"/>
      <c r="AB185" s="224"/>
      <c r="AC185" s="224"/>
      <c r="AD185" s="224"/>
      <c r="AE185" s="224"/>
    </row>
    <row r="186" spans="15:31">
      <c r="O186" s="224"/>
      <c r="P186" s="224"/>
      <c r="Q186" s="224"/>
      <c r="R186" s="224"/>
      <c r="S186" s="224"/>
      <c r="T186" s="224"/>
      <c r="U186" s="224"/>
      <c r="V186" s="224"/>
      <c r="W186" s="224"/>
      <c r="X186" s="224"/>
      <c r="Y186" s="224"/>
      <c r="Z186" s="224"/>
      <c r="AA186" s="224"/>
      <c r="AB186" s="224"/>
      <c r="AC186" s="224"/>
      <c r="AD186" s="224"/>
      <c r="AE186" s="224"/>
    </row>
    <row r="187" spans="15:31">
      <c r="O187" s="224"/>
      <c r="P187" s="224"/>
      <c r="Q187" s="224"/>
      <c r="R187" s="224"/>
      <c r="S187" s="224"/>
      <c r="T187" s="224"/>
      <c r="U187" s="224"/>
      <c r="V187" s="224"/>
      <c r="W187" s="224"/>
      <c r="X187" s="224"/>
      <c r="Y187" s="224"/>
      <c r="Z187" s="224"/>
      <c r="AA187" s="224"/>
      <c r="AB187" s="224"/>
      <c r="AC187" s="224"/>
      <c r="AD187" s="224"/>
      <c r="AE187" s="224"/>
    </row>
    <row r="188" spans="15:31">
      <c r="O188" s="224"/>
      <c r="P188" s="224"/>
      <c r="Q188" s="224"/>
      <c r="R188" s="224"/>
      <c r="S188" s="224"/>
      <c r="T188" s="224"/>
      <c r="U188" s="224"/>
      <c r="V188" s="224"/>
      <c r="W188" s="224"/>
      <c r="X188" s="224"/>
      <c r="Y188" s="224"/>
      <c r="Z188" s="224"/>
      <c r="AA188" s="224"/>
      <c r="AB188" s="224"/>
      <c r="AC188" s="224"/>
      <c r="AD188" s="224"/>
      <c r="AE188" s="224"/>
    </row>
    <row r="189" spans="15:31">
      <c r="O189" s="224"/>
      <c r="P189" s="224"/>
      <c r="Q189" s="224"/>
      <c r="R189" s="224"/>
      <c r="S189" s="224"/>
      <c r="T189" s="224"/>
      <c r="U189" s="224"/>
      <c r="V189" s="224"/>
      <c r="W189" s="224"/>
      <c r="X189" s="224"/>
      <c r="Y189" s="224"/>
      <c r="Z189" s="224"/>
      <c r="AA189" s="224"/>
      <c r="AB189" s="224"/>
      <c r="AC189" s="224"/>
      <c r="AD189" s="224"/>
      <c r="AE189" s="224"/>
    </row>
    <row r="190" spans="15:31">
      <c r="O190" s="224"/>
      <c r="P190" s="224"/>
      <c r="Q190" s="224"/>
      <c r="R190" s="224"/>
      <c r="S190" s="224"/>
      <c r="T190" s="224"/>
      <c r="U190" s="224"/>
      <c r="V190" s="224"/>
      <c r="W190" s="224"/>
      <c r="X190" s="224"/>
      <c r="Y190" s="224"/>
      <c r="Z190" s="224"/>
      <c r="AA190" s="224"/>
      <c r="AB190" s="224"/>
      <c r="AC190" s="224"/>
      <c r="AD190" s="224"/>
      <c r="AE190" s="224"/>
    </row>
    <row r="191" spans="15:31">
      <c r="O191" s="224"/>
      <c r="P191" s="224"/>
      <c r="Q191" s="224"/>
      <c r="R191" s="224"/>
      <c r="S191" s="224"/>
      <c r="T191" s="224"/>
      <c r="U191" s="224"/>
      <c r="V191" s="224"/>
      <c r="W191" s="224"/>
      <c r="X191" s="224"/>
      <c r="Y191" s="224"/>
      <c r="Z191" s="224"/>
      <c r="AA191" s="224"/>
      <c r="AB191" s="224"/>
      <c r="AC191" s="224"/>
      <c r="AD191" s="224"/>
      <c r="AE191" s="224"/>
    </row>
    <row r="192" spans="15:31">
      <c r="O192" s="224"/>
      <c r="P192" s="224"/>
      <c r="Q192" s="224"/>
      <c r="R192" s="224"/>
      <c r="S192" s="224"/>
      <c r="T192" s="224"/>
      <c r="U192" s="224"/>
      <c r="V192" s="224"/>
      <c r="W192" s="224"/>
      <c r="X192" s="224"/>
      <c r="Y192" s="224"/>
      <c r="Z192" s="224"/>
      <c r="AA192" s="224"/>
      <c r="AB192" s="224"/>
      <c r="AC192" s="224"/>
      <c r="AD192" s="224"/>
      <c r="AE192" s="224"/>
    </row>
    <row r="193" spans="15:31">
      <c r="O193" s="224"/>
      <c r="P193" s="224"/>
      <c r="Q193" s="224"/>
      <c r="R193" s="224"/>
      <c r="S193" s="224"/>
      <c r="T193" s="224"/>
      <c r="U193" s="224"/>
      <c r="V193" s="224"/>
      <c r="W193" s="224"/>
      <c r="X193" s="224"/>
      <c r="Y193" s="224"/>
      <c r="Z193" s="224"/>
      <c r="AA193" s="224"/>
      <c r="AB193" s="224"/>
      <c r="AC193" s="224"/>
      <c r="AD193" s="224"/>
      <c r="AE193" s="224"/>
    </row>
    <row r="194" spans="15:31">
      <c r="O194" s="224"/>
      <c r="P194" s="224"/>
      <c r="Q194" s="224"/>
      <c r="R194" s="224"/>
      <c r="S194" s="224"/>
      <c r="T194" s="224"/>
      <c r="U194" s="224"/>
      <c r="V194" s="224"/>
      <c r="W194" s="224"/>
      <c r="X194" s="224"/>
      <c r="Y194" s="224"/>
      <c r="Z194" s="224"/>
      <c r="AA194" s="224"/>
      <c r="AB194" s="224"/>
      <c r="AC194" s="224"/>
      <c r="AD194" s="224"/>
      <c r="AE194" s="224"/>
    </row>
    <row r="195" spans="15:31">
      <c r="O195" s="224"/>
      <c r="P195" s="224"/>
      <c r="Q195" s="224"/>
      <c r="R195" s="224"/>
      <c r="S195" s="224"/>
      <c r="T195" s="224"/>
      <c r="U195" s="224"/>
      <c r="V195" s="224"/>
      <c r="W195" s="224"/>
      <c r="X195" s="224"/>
      <c r="Y195" s="224"/>
      <c r="Z195" s="224"/>
      <c r="AA195" s="224"/>
      <c r="AB195" s="224"/>
      <c r="AC195" s="224"/>
      <c r="AD195" s="224"/>
      <c r="AE195" s="224"/>
    </row>
    <row r="196" spans="15:31">
      <c r="O196" s="224"/>
      <c r="P196" s="224"/>
      <c r="Q196" s="224"/>
      <c r="R196" s="224"/>
      <c r="S196" s="224"/>
      <c r="T196" s="224"/>
      <c r="U196" s="224"/>
      <c r="V196" s="224"/>
      <c r="W196" s="224"/>
      <c r="X196" s="224"/>
      <c r="Y196" s="224"/>
      <c r="Z196" s="224"/>
      <c r="AA196" s="224"/>
      <c r="AB196" s="224"/>
      <c r="AC196" s="224"/>
      <c r="AD196" s="224"/>
      <c r="AE196" s="224"/>
    </row>
    <row r="197" spans="15:31">
      <c r="O197" s="224"/>
      <c r="P197" s="224"/>
      <c r="Q197" s="224"/>
      <c r="R197" s="224"/>
      <c r="S197" s="224"/>
      <c r="T197" s="224"/>
      <c r="U197" s="224"/>
      <c r="V197" s="224"/>
      <c r="W197" s="224"/>
      <c r="X197" s="224"/>
      <c r="Y197" s="224"/>
      <c r="Z197" s="224"/>
      <c r="AA197" s="224"/>
      <c r="AB197" s="224"/>
      <c r="AC197" s="224"/>
      <c r="AD197" s="224"/>
      <c r="AE197" s="224"/>
    </row>
    <row r="198" spans="15:31">
      <c r="O198" s="224"/>
      <c r="P198" s="224"/>
      <c r="Q198" s="224"/>
      <c r="R198" s="224"/>
      <c r="S198" s="224"/>
      <c r="T198" s="224"/>
      <c r="U198" s="224"/>
      <c r="V198" s="224"/>
      <c r="W198" s="224"/>
      <c r="X198" s="224"/>
      <c r="Y198" s="224"/>
      <c r="Z198" s="224"/>
      <c r="AA198" s="224"/>
      <c r="AB198" s="224"/>
      <c r="AC198" s="224"/>
      <c r="AD198" s="224"/>
      <c r="AE198" s="224"/>
    </row>
    <row r="199" spans="15:31">
      <c r="O199" s="224"/>
      <c r="P199" s="224"/>
      <c r="Q199" s="224"/>
      <c r="R199" s="224"/>
      <c r="S199" s="224"/>
      <c r="T199" s="224"/>
      <c r="U199" s="224"/>
      <c r="V199" s="224"/>
      <c r="W199" s="224"/>
      <c r="X199" s="224"/>
      <c r="Y199" s="224"/>
      <c r="Z199" s="224"/>
      <c r="AA199" s="224"/>
      <c r="AB199" s="224"/>
      <c r="AC199" s="224"/>
      <c r="AD199" s="224"/>
      <c r="AE199" s="224"/>
    </row>
    <row r="200" spans="15:31">
      <c r="O200" s="224"/>
      <c r="P200" s="224"/>
      <c r="Q200" s="224"/>
      <c r="R200" s="224"/>
      <c r="S200" s="224"/>
      <c r="T200" s="224"/>
      <c r="U200" s="224"/>
      <c r="V200" s="224"/>
      <c r="W200" s="224"/>
      <c r="X200" s="224"/>
      <c r="Y200" s="224"/>
      <c r="Z200" s="224"/>
      <c r="AA200" s="224"/>
      <c r="AB200" s="224"/>
      <c r="AC200" s="224"/>
      <c r="AD200" s="224"/>
      <c r="AE200" s="224"/>
    </row>
    <row r="201" spans="15:31">
      <c r="O201" s="224"/>
      <c r="P201" s="224"/>
      <c r="Q201" s="224"/>
      <c r="R201" s="224"/>
      <c r="S201" s="224"/>
      <c r="T201" s="224"/>
      <c r="U201" s="224"/>
      <c r="V201" s="224"/>
      <c r="W201" s="224"/>
      <c r="X201" s="224"/>
      <c r="Y201" s="224"/>
      <c r="Z201" s="224"/>
      <c r="AA201" s="224"/>
      <c r="AB201" s="224"/>
      <c r="AC201" s="224"/>
      <c r="AD201" s="224"/>
      <c r="AE201" s="224"/>
    </row>
    <row r="202" spans="15:31">
      <c r="O202" s="224"/>
      <c r="P202" s="224"/>
      <c r="Q202" s="224"/>
      <c r="R202" s="224"/>
      <c r="S202" s="224"/>
      <c r="T202" s="224"/>
      <c r="U202" s="224"/>
      <c r="V202" s="224"/>
      <c r="W202" s="224"/>
      <c r="X202" s="224"/>
      <c r="Y202" s="224"/>
      <c r="Z202" s="224"/>
      <c r="AA202" s="224"/>
      <c r="AB202" s="224"/>
      <c r="AC202" s="224"/>
      <c r="AD202" s="224"/>
      <c r="AE202" s="224"/>
    </row>
    <row r="203" spans="15:31">
      <c r="O203" s="224"/>
      <c r="P203" s="224"/>
      <c r="Q203" s="224"/>
      <c r="R203" s="224"/>
      <c r="S203" s="224"/>
      <c r="T203" s="224"/>
      <c r="U203" s="224"/>
      <c r="V203" s="224"/>
      <c r="W203" s="224"/>
      <c r="X203" s="224"/>
      <c r="Y203" s="224"/>
      <c r="Z203" s="224"/>
      <c r="AA203" s="224"/>
      <c r="AB203" s="224"/>
      <c r="AC203" s="224"/>
      <c r="AD203" s="224"/>
      <c r="AE203" s="224"/>
    </row>
    <row r="204" spans="15:31">
      <c r="O204" s="224"/>
      <c r="P204" s="224"/>
      <c r="Q204" s="224"/>
      <c r="R204" s="224"/>
      <c r="S204" s="224"/>
      <c r="T204" s="224"/>
      <c r="U204" s="224"/>
      <c r="V204" s="224"/>
      <c r="W204" s="224"/>
      <c r="X204" s="224"/>
      <c r="Y204" s="224"/>
      <c r="Z204" s="224"/>
      <c r="AA204" s="224"/>
      <c r="AB204" s="224"/>
      <c r="AC204" s="224"/>
      <c r="AD204" s="224"/>
      <c r="AE204" s="224"/>
    </row>
    <row r="205" spans="15:31">
      <c r="O205" s="224"/>
      <c r="P205" s="224"/>
      <c r="Q205" s="224"/>
      <c r="R205" s="224"/>
      <c r="S205" s="224"/>
      <c r="T205" s="224"/>
      <c r="U205" s="224"/>
      <c r="V205" s="224"/>
      <c r="W205" s="224"/>
      <c r="X205" s="224"/>
      <c r="Y205" s="224"/>
      <c r="Z205" s="224"/>
      <c r="AA205" s="224"/>
      <c r="AB205" s="224"/>
      <c r="AC205" s="224"/>
      <c r="AD205" s="224"/>
      <c r="AE205" s="224"/>
    </row>
    <row r="206" spans="15:31">
      <c r="O206" s="224"/>
      <c r="P206" s="224"/>
      <c r="Q206" s="224"/>
      <c r="R206" s="224"/>
      <c r="S206" s="224"/>
      <c r="T206" s="224"/>
      <c r="U206" s="224"/>
      <c r="V206" s="224"/>
      <c r="W206" s="224"/>
      <c r="X206" s="224"/>
      <c r="Y206" s="224"/>
      <c r="Z206" s="224"/>
      <c r="AA206" s="224"/>
      <c r="AB206" s="224"/>
      <c r="AC206" s="224"/>
      <c r="AD206" s="224"/>
      <c r="AE206" s="224"/>
    </row>
    <row r="207" spans="15:31">
      <c r="O207" s="224"/>
      <c r="P207" s="224"/>
      <c r="Q207" s="224"/>
      <c r="R207" s="224"/>
      <c r="S207" s="224"/>
      <c r="T207" s="224"/>
      <c r="U207" s="224"/>
      <c r="V207" s="224"/>
      <c r="W207" s="224"/>
      <c r="X207" s="224"/>
      <c r="Y207" s="224"/>
      <c r="Z207" s="224"/>
      <c r="AA207" s="224"/>
      <c r="AB207" s="224"/>
      <c r="AC207" s="224"/>
      <c r="AD207" s="224"/>
      <c r="AE207" s="224"/>
    </row>
    <row r="208" spans="15:31">
      <c r="O208" s="224"/>
      <c r="P208" s="224"/>
      <c r="Q208" s="224"/>
      <c r="R208" s="224"/>
      <c r="S208" s="224"/>
      <c r="T208" s="224"/>
      <c r="U208" s="224"/>
      <c r="V208" s="224"/>
      <c r="W208" s="224"/>
      <c r="X208" s="224"/>
      <c r="Y208" s="224"/>
      <c r="Z208" s="224"/>
      <c r="AA208" s="224"/>
      <c r="AB208" s="224"/>
      <c r="AC208" s="224"/>
      <c r="AD208" s="224"/>
      <c r="AE208" s="224"/>
    </row>
    <row r="209" spans="15:31">
      <c r="O209" s="224"/>
      <c r="P209" s="224"/>
      <c r="Q209" s="224"/>
      <c r="R209" s="224"/>
      <c r="S209" s="224"/>
      <c r="T209" s="224"/>
      <c r="U209" s="224"/>
      <c r="V209" s="224"/>
      <c r="W209" s="224"/>
      <c r="X209" s="224"/>
      <c r="Y209" s="224"/>
      <c r="Z209" s="224"/>
      <c r="AA209" s="224"/>
      <c r="AB209" s="224"/>
      <c r="AC209" s="224"/>
      <c r="AD209" s="224"/>
      <c r="AE209" s="224"/>
    </row>
    <row r="210" spans="15:31">
      <c r="O210" s="224"/>
      <c r="P210" s="224"/>
      <c r="Q210" s="224"/>
      <c r="R210" s="224"/>
      <c r="S210" s="224"/>
      <c r="T210" s="224"/>
      <c r="U210" s="224"/>
      <c r="V210" s="224"/>
      <c r="W210" s="224"/>
      <c r="X210" s="224"/>
      <c r="Y210" s="224"/>
      <c r="Z210" s="224"/>
      <c r="AA210" s="224"/>
      <c r="AB210" s="224"/>
      <c r="AC210" s="224"/>
      <c r="AD210" s="224"/>
      <c r="AE210" s="224"/>
    </row>
    <row r="211" spans="15:31">
      <c r="O211" s="224"/>
      <c r="P211" s="224"/>
      <c r="Q211" s="224"/>
      <c r="R211" s="224"/>
      <c r="S211" s="224"/>
      <c r="T211" s="224"/>
      <c r="U211" s="224"/>
      <c r="V211" s="224"/>
      <c r="W211" s="224"/>
      <c r="X211" s="224"/>
      <c r="Y211" s="224"/>
      <c r="Z211" s="224"/>
      <c r="AA211" s="224"/>
      <c r="AB211" s="224"/>
      <c r="AC211" s="224"/>
      <c r="AD211" s="224"/>
      <c r="AE211" s="224"/>
    </row>
    <row r="212" spans="15:31">
      <c r="O212" s="224"/>
      <c r="P212" s="224"/>
      <c r="Q212" s="224"/>
      <c r="R212" s="224"/>
      <c r="S212" s="224"/>
      <c r="T212" s="224"/>
      <c r="U212" s="224"/>
      <c r="V212" s="224"/>
      <c r="W212" s="224"/>
      <c r="X212" s="224"/>
      <c r="Y212" s="224"/>
      <c r="Z212" s="224"/>
      <c r="AA212" s="224"/>
      <c r="AB212" s="224"/>
      <c r="AC212" s="224"/>
      <c r="AD212" s="224"/>
      <c r="AE212" s="224"/>
    </row>
    <row r="213" spans="15:31">
      <c r="O213" s="224"/>
      <c r="P213" s="224"/>
      <c r="Q213" s="224"/>
      <c r="R213" s="224"/>
      <c r="S213" s="224"/>
      <c r="T213" s="224"/>
      <c r="U213" s="224"/>
      <c r="V213" s="224"/>
      <c r="W213" s="224"/>
      <c r="X213" s="224"/>
      <c r="Y213" s="224"/>
      <c r="Z213" s="224"/>
      <c r="AA213" s="224"/>
      <c r="AB213" s="224"/>
      <c r="AC213" s="224"/>
      <c r="AD213" s="224"/>
      <c r="AE213" s="224"/>
    </row>
    <row r="214" spans="15:31">
      <c r="O214" s="224"/>
      <c r="P214" s="224"/>
      <c r="Q214" s="224"/>
      <c r="R214" s="224"/>
      <c r="S214" s="224"/>
      <c r="T214" s="224"/>
      <c r="U214" s="224"/>
      <c r="V214" s="224"/>
      <c r="W214" s="224"/>
      <c r="X214" s="224"/>
      <c r="Y214" s="224"/>
      <c r="Z214" s="224"/>
      <c r="AA214" s="224"/>
      <c r="AB214" s="224"/>
      <c r="AC214" s="224"/>
      <c r="AD214" s="224"/>
      <c r="AE214" s="224"/>
    </row>
    <row r="215" spans="15:31">
      <c r="O215" s="224"/>
      <c r="P215" s="224"/>
      <c r="Q215" s="224"/>
      <c r="R215" s="224"/>
      <c r="S215" s="224"/>
      <c r="T215" s="224"/>
      <c r="U215" s="224"/>
      <c r="V215" s="224"/>
      <c r="W215" s="224"/>
      <c r="X215" s="224"/>
      <c r="Y215" s="224"/>
      <c r="Z215" s="224"/>
      <c r="AA215" s="224"/>
      <c r="AB215" s="224"/>
      <c r="AC215" s="224"/>
      <c r="AD215" s="224"/>
      <c r="AE215" s="224"/>
    </row>
    <row r="216" spans="15:31">
      <c r="O216" s="224"/>
      <c r="P216" s="224"/>
      <c r="Q216" s="224"/>
      <c r="R216" s="224"/>
      <c r="S216" s="224"/>
      <c r="T216" s="224"/>
      <c r="U216" s="224"/>
      <c r="V216" s="224"/>
      <c r="W216" s="224"/>
      <c r="X216" s="224"/>
      <c r="Y216" s="224"/>
      <c r="Z216" s="224"/>
      <c r="AA216" s="224"/>
      <c r="AB216" s="224"/>
      <c r="AC216" s="224"/>
      <c r="AD216" s="224"/>
      <c r="AE216" s="224"/>
    </row>
    <row r="217" spans="15:31">
      <c r="O217" s="224"/>
      <c r="P217" s="224"/>
      <c r="Q217" s="224"/>
      <c r="R217" s="224"/>
      <c r="S217" s="224"/>
      <c r="T217" s="224"/>
      <c r="U217" s="224"/>
      <c r="V217" s="224"/>
      <c r="W217" s="224"/>
      <c r="X217" s="224"/>
      <c r="Y217" s="224"/>
      <c r="Z217" s="224"/>
      <c r="AA217" s="224"/>
      <c r="AB217" s="224"/>
      <c r="AC217" s="224"/>
      <c r="AD217" s="224"/>
      <c r="AE217" s="224"/>
    </row>
    <row r="218" spans="15:31">
      <c r="O218" s="224"/>
      <c r="P218" s="224"/>
      <c r="Q218" s="224"/>
      <c r="R218" s="224"/>
      <c r="S218" s="224"/>
      <c r="T218" s="224"/>
      <c r="U218" s="224"/>
      <c r="V218" s="224"/>
      <c r="W218" s="224"/>
      <c r="X218" s="224"/>
      <c r="Y218" s="224"/>
      <c r="Z218" s="224"/>
      <c r="AA218" s="224"/>
      <c r="AB218" s="224"/>
      <c r="AC218" s="224"/>
      <c r="AD218" s="224"/>
      <c r="AE218" s="224"/>
    </row>
    <row r="219" spans="15:31">
      <c r="O219" s="224"/>
      <c r="P219" s="224"/>
      <c r="Q219" s="224"/>
      <c r="R219" s="224"/>
      <c r="S219" s="224"/>
      <c r="T219" s="224"/>
      <c r="U219" s="224"/>
      <c r="V219" s="224"/>
      <c r="W219" s="224"/>
      <c r="X219" s="224"/>
      <c r="Y219" s="224"/>
      <c r="Z219" s="224"/>
      <c r="AA219" s="224"/>
      <c r="AB219" s="224"/>
      <c r="AC219" s="224"/>
      <c r="AD219" s="224"/>
      <c r="AE219" s="224"/>
    </row>
    <row r="220" spans="15:31">
      <c r="O220" s="224"/>
      <c r="P220" s="224"/>
      <c r="Q220" s="224"/>
      <c r="R220" s="224"/>
      <c r="S220" s="224"/>
      <c r="T220" s="224"/>
      <c r="U220" s="224"/>
      <c r="V220" s="224"/>
      <c r="W220" s="224"/>
      <c r="X220" s="224"/>
      <c r="Y220" s="224"/>
      <c r="Z220" s="224"/>
      <c r="AA220" s="224"/>
      <c r="AB220" s="224"/>
      <c r="AC220" s="224"/>
      <c r="AD220" s="224"/>
      <c r="AE220" s="224"/>
    </row>
    <row r="221" spans="15:31">
      <c r="O221" s="224"/>
      <c r="P221" s="224"/>
      <c r="Q221" s="224"/>
      <c r="R221" s="224"/>
      <c r="S221" s="224"/>
      <c r="T221" s="224"/>
      <c r="U221" s="224"/>
      <c r="V221" s="224"/>
      <c r="W221" s="224"/>
      <c r="X221" s="224"/>
      <c r="Y221" s="224"/>
      <c r="Z221" s="224"/>
      <c r="AA221" s="224"/>
      <c r="AB221" s="224"/>
      <c r="AC221" s="224"/>
      <c r="AD221" s="224"/>
      <c r="AE221" s="224"/>
    </row>
    <row r="222" spans="15:31">
      <c r="O222" s="224"/>
      <c r="P222" s="224"/>
      <c r="Q222" s="224"/>
      <c r="R222" s="224"/>
      <c r="S222" s="224"/>
      <c r="T222" s="224"/>
      <c r="U222" s="224"/>
      <c r="V222" s="224"/>
      <c r="W222" s="224"/>
      <c r="X222" s="224"/>
      <c r="Y222" s="224"/>
      <c r="Z222" s="224"/>
      <c r="AA222" s="224"/>
      <c r="AB222" s="224"/>
      <c r="AC222" s="224"/>
      <c r="AD222" s="224"/>
      <c r="AE222" s="224"/>
    </row>
    <row r="223" spans="15:31">
      <c r="O223" s="224"/>
      <c r="P223" s="224"/>
      <c r="Q223" s="224"/>
      <c r="R223" s="224"/>
      <c r="S223" s="224"/>
      <c r="T223" s="224"/>
      <c r="U223" s="224"/>
      <c r="V223" s="224"/>
      <c r="W223" s="224"/>
      <c r="X223" s="224"/>
      <c r="Y223" s="224"/>
      <c r="Z223" s="224"/>
      <c r="AA223" s="224"/>
      <c r="AB223" s="224"/>
      <c r="AC223" s="224"/>
      <c r="AD223" s="224"/>
      <c r="AE223" s="224"/>
    </row>
    <row r="224" spans="15:31">
      <c r="O224" s="224"/>
      <c r="P224" s="224"/>
      <c r="Q224" s="224"/>
      <c r="R224" s="224"/>
      <c r="S224" s="224"/>
      <c r="T224" s="224"/>
      <c r="U224" s="224"/>
      <c r="V224" s="224"/>
      <c r="W224" s="224"/>
      <c r="X224" s="224"/>
      <c r="Y224" s="224"/>
      <c r="Z224" s="224"/>
      <c r="AA224" s="224"/>
      <c r="AB224" s="224"/>
      <c r="AC224" s="224"/>
      <c r="AD224" s="224"/>
      <c r="AE224" s="224"/>
    </row>
    <row r="225" spans="15:31">
      <c r="O225" s="224"/>
      <c r="P225" s="224"/>
      <c r="Q225" s="224"/>
      <c r="R225" s="224"/>
      <c r="S225" s="224"/>
      <c r="T225" s="224"/>
      <c r="U225" s="224"/>
      <c r="V225" s="224"/>
      <c r="W225" s="224"/>
      <c r="X225" s="224"/>
      <c r="Y225" s="224"/>
      <c r="Z225" s="224"/>
      <c r="AA225" s="224"/>
      <c r="AB225" s="224"/>
      <c r="AC225" s="224"/>
      <c r="AD225" s="224"/>
      <c r="AE225" s="224"/>
    </row>
    <row r="226" spans="15:31">
      <c r="O226" s="224"/>
      <c r="P226" s="224"/>
      <c r="Q226" s="224"/>
      <c r="R226" s="224"/>
      <c r="S226" s="224"/>
      <c r="T226" s="224"/>
      <c r="U226" s="224"/>
      <c r="V226" s="224"/>
      <c r="W226" s="224"/>
      <c r="X226" s="224"/>
      <c r="Y226" s="224"/>
      <c r="Z226" s="224"/>
      <c r="AA226" s="224"/>
      <c r="AB226" s="224"/>
      <c r="AC226" s="224"/>
      <c r="AD226" s="224"/>
      <c r="AE226" s="224"/>
    </row>
    <row r="227" spans="15:31">
      <c r="O227" s="224"/>
      <c r="P227" s="224"/>
      <c r="Q227" s="224"/>
      <c r="R227" s="224"/>
      <c r="S227" s="224"/>
      <c r="T227" s="224"/>
      <c r="U227" s="224"/>
      <c r="V227" s="224"/>
      <c r="W227" s="224"/>
      <c r="X227" s="224"/>
      <c r="Y227" s="224"/>
      <c r="Z227" s="224"/>
      <c r="AA227" s="224"/>
      <c r="AB227" s="224"/>
      <c r="AC227" s="224"/>
      <c r="AD227" s="224"/>
      <c r="AE227" s="224"/>
    </row>
    <row r="228" spans="15:31">
      <c r="O228" s="224"/>
      <c r="P228" s="224"/>
      <c r="Q228" s="224"/>
      <c r="R228" s="224"/>
      <c r="S228" s="224"/>
      <c r="T228" s="224"/>
      <c r="U228" s="224"/>
      <c r="V228" s="224"/>
      <c r="W228" s="224"/>
      <c r="X228" s="224"/>
      <c r="Y228" s="224"/>
      <c r="Z228" s="224"/>
      <c r="AA228" s="224"/>
      <c r="AB228" s="224"/>
      <c r="AC228" s="224"/>
      <c r="AD228" s="224"/>
      <c r="AE228" s="224"/>
    </row>
    <row r="229" spans="15:31">
      <c r="O229" s="224"/>
      <c r="P229" s="224"/>
      <c r="Q229" s="224"/>
      <c r="R229" s="224"/>
      <c r="S229" s="224"/>
      <c r="T229" s="224"/>
      <c r="U229" s="224"/>
      <c r="V229" s="224"/>
      <c r="W229" s="224"/>
      <c r="X229" s="224"/>
      <c r="Y229" s="224"/>
      <c r="Z229" s="224"/>
      <c r="AA229" s="224"/>
      <c r="AB229" s="224"/>
      <c r="AC229" s="224"/>
      <c r="AD229" s="224"/>
      <c r="AE229" s="224"/>
    </row>
    <row r="230" spans="15:31">
      <c r="O230" s="224"/>
      <c r="P230" s="224"/>
      <c r="Q230" s="224"/>
      <c r="R230" s="224"/>
      <c r="S230" s="224"/>
      <c r="T230" s="224"/>
      <c r="U230" s="224"/>
      <c r="V230" s="224"/>
      <c r="W230" s="224"/>
      <c r="X230" s="224"/>
      <c r="Y230" s="224"/>
      <c r="Z230" s="224"/>
      <c r="AA230" s="224"/>
      <c r="AB230" s="224"/>
      <c r="AC230" s="224"/>
      <c r="AD230" s="224"/>
      <c r="AE230" s="224"/>
    </row>
    <row r="231" spans="15:31">
      <c r="O231" s="224"/>
      <c r="P231" s="224"/>
      <c r="Q231" s="224"/>
      <c r="R231" s="224"/>
      <c r="S231" s="224"/>
      <c r="T231" s="224"/>
      <c r="U231" s="224"/>
      <c r="V231" s="224"/>
      <c r="W231" s="224"/>
      <c r="X231" s="224"/>
      <c r="Y231" s="224"/>
      <c r="Z231" s="224"/>
      <c r="AA231" s="224"/>
      <c r="AB231" s="224"/>
      <c r="AC231" s="224"/>
      <c r="AD231" s="224"/>
      <c r="AE231" s="224"/>
    </row>
    <row r="232" spans="15:31">
      <c r="O232" s="224"/>
      <c r="P232" s="224"/>
      <c r="Q232" s="224"/>
      <c r="R232" s="224"/>
      <c r="S232" s="224"/>
      <c r="T232" s="224"/>
      <c r="U232" s="224"/>
      <c r="V232" s="224"/>
      <c r="W232" s="224"/>
      <c r="X232" s="224"/>
      <c r="Y232" s="224"/>
      <c r="Z232" s="224"/>
      <c r="AA232" s="224"/>
      <c r="AB232" s="224"/>
      <c r="AC232" s="224"/>
      <c r="AD232" s="224"/>
      <c r="AE232" s="224"/>
    </row>
    <row r="233" spans="15:31">
      <c r="O233" s="224"/>
      <c r="P233" s="224"/>
      <c r="Q233" s="224"/>
      <c r="R233" s="224"/>
      <c r="S233" s="224"/>
      <c r="T233" s="224"/>
      <c r="U233" s="224"/>
      <c r="V233" s="224"/>
      <c r="W233" s="224"/>
      <c r="X233" s="224"/>
      <c r="Y233" s="224"/>
      <c r="Z233" s="224"/>
      <c r="AA233" s="224"/>
      <c r="AB233" s="224"/>
      <c r="AC233" s="224"/>
      <c r="AD233" s="224"/>
      <c r="AE233" s="224"/>
    </row>
    <row r="234" spans="15:31">
      <c r="O234" s="224"/>
      <c r="P234" s="224"/>
      <c r="Q234" s="224"/>
      <c r="R234" s="224"/>
      <c r="S234" s="224"/>
      <c r="T234" s="224"/>
      <c r="U234" s="224"/>
      <c r="V234" s="224"/>
      <c r="W234" s="224"/>
      <c r="X234" s="224"/>
      <c r="Y234" s="224"/>
      <c r="Z234" s="224"/>
      <c r="AA234" s="224"/>
      <c r="AB234" s="224"/>
      <c r="AC234" s="224"/>
      <c r="AD234" s="224"/>
      <c r="AE234" s="224"/>
    </row>
    <row r="235" spans="15:31">
      <c r="O235" s="224"/>
      <c r="P235" s="224"/>
      <c r="Q235" s="224"/>
      <c r="R235" s="224"/>
      <c r="S235" s="224"/>
      <c r="T235" s="224"/>
      <c r="U235" s="224"/>
      <c r="V235" s="224"/>
      <c r="W235" s="224"/>
      <c r="X235" s="224"/>
      <c r="Y235" s="224"/>
      <c r="Z235" s="224"/>
      <c r="AA235" s="224"/>
      <c r="AB235" s="224"/>
      <c r="AC235" s="224"/>
      <c r="AD235" s="224"/>
      <c r="AE235" s="224"/>
    </row>
    <row r="236" spans="15:31">
      <c r="O236" s="224"/>
      <c r="P236" s="224"/>
      <c r="Q236" s="224"/>
      <c r="R236" s="224"/>
      <c r="S236" s="224"/>
      <c r="T236" s="224"/>
      <c r="U236" s="224"/>
      <c r="V236" s="224"/>
      <c r="W236" s="224"/>
      <c r="X236" s="224"/>
      <c r="Y236" s="224"/>
      <c r="Z236" s="224"/>
      <c r="AA236" s="224"/>
      <c r="AB236" s="224"/>
      <c r="AC236" s="224"/>
      <c r="AD236" s="224"/>
      <c r="AE236" s="224"/>
    </row>
    <row r="237" spans="15:31">
      <c r="O237" s="224"/>
      <c r="P237" s="224"/>
      <c r="Q237" s="224"/>
      <c r="R237" s="224"/>
      <c r="S237" s="224"/>
      <c r="T237" s="224"/>
      <c r="U237" s="224"/>
      <c r="V237" s="224"/>
      <c r="W237" s="224"/>
      <c r="X237" s="224"/>
      <c r="Y237" s="224"/>
      <c r="Z237" s="224"/>
      <c r="AA237" s="224"/>
      <c r="AB237" s="224"/>
      <c r="AC237" s="224"/>
      <c r="AD237" s="224"/>
      <c r="AE237" s="224"/>
    </row>
    <row r="238" spans="15:31">
      <c r="O238" s="224"/>
      <c r="P238" s="224"/>
      <c r="Q238" s="224"/>
      <c r="R238" s="224"/>
      <c r="S238" s="224"/>
      <c r="T238" s="224"/>
      <c r="U238" s="224"/>
      <c r="V238" s="224"/>
      <c r="W238" s="224"/>
      <c r="X238" s="224"/>
      <c r="Y238" s="224"/>
      <c r="Z238" s="224"/>
      <c r="AA238" s="224"/>
      <c r="AB238" s="224"/>
      <c r="AC238" s="224"/>
      <c r="AD238" s="224"/>
      <c r="AE238" s="224"/>
    </row>
    <row r="239" spans="15:31">
      <c r="O239" s="224"/>
      <c r="P239" s="224"/>
      <c r="Q239" s="224"/>
      <c r="R239" s="224"/>
      <c r="S239" s="224"/>
      <c r="T239" s="224"/>
      <c r="U239" s="224"/>
      <c r="V239" s="224"/>
      <c r="W239" s="224"/>
      <c r="X239" s="224"/>
      <c r="Y239" s="224"/>
      <c r="Z239" s="224"/>
      <c r="AA239" s="224"/>
      <c r="AB239" s="224"/>
      <c r="AC239" s="224"/>
      <c r="AD239" s="224"/>
      <c r="AE239" s="224"/>
    </row>
    <row r="240" spans="15:31">
      <c r="O240" s="224"/>
      <c r="P240" s="224"/>
      <c r="Q240" s="224"/>
      <c r="R240" s="224"/>
      <c r="S240" s="224"/>
      <c r="T240" s="224"/>
      <c r="U240" s="224"/>
      <c r="V240" s="224"/>
      <c r="W240" s="224"/>
      <c r="X240" s="224"/>
      <c r="Y240" s="224"/>
      <c r="Z240" s="224"/>
      <c r="AA240" s="224"/>
      <c r="AB240" s="224"/>
      <c r="AC240" s="224"/>
      <c r="AD240" s="224"/>
      <c r="AE240" s="224"/>
    </row>
    <row r="241" spans="15:31">
      <c r="O241" s="224"/>
      <c r="P241" s="224"/>
      <c r="Q241" s="224"/>
      <c r="R241" s="224"/>
      <c r="S241" s="224"/>
      <c r="T241" s="224"/>
      <c r="U241" s="224"/>
      <c r="V241" s="224"/>
      <c r="W241" s="224"/>
      <c r="X241" s="224"/>
      <c r="Y241" s="224"/>
      <c r="Z241" s="224"/>
      <c r="AA241" s="224"/>
      <c r="AB241" s="224"/>
      <c r="AC241" s="224"/>
      <c r="AD241" s="224"/>
      <c r="AE241" s="224"/>
    </row>
    <row r="242" spans="15:31">
      <c r="O242" s="224"/>
      <c r="P242" s="224"/>
      <c r="Q242" s="224"/>
      <c r="R242" s="224"/>
      <c r="S242" s="224"/>
      <c r="T242" s="224"/>
      <c r="U242" s="224"/>
      <c r="V242" s="224"/>
      <c r="W242" s="224"/>
      <c r="X242" s="224"/>
      <c r="Y242" s="224"/>
      <c r="Z242" s="224"/>
      <c r="AA242" s="224"/>
      <c r="AB242" s="224"/>
      <c r="AC242" s="224"/>
      <c r="AD242" s="224"/>
      <c r="AE242" s="224"/>
    </row>
    <row r="243" spans="15:31">
      <c r="O243" s="224"/>
      <c r="P243" s="224"/>
      <c r="Q243" s="224"/>
      <c r="R243" s="224"/>
      <c r="S243" s="224"/>
      <c r="T243" s="224"/>
      <c r="U243" s="224"/>
      <c r="V243" s="224"/>
      <c r="W243" s="224"/>
      <c r="X243" s="224"/>
      <c r="Y243" s="224"/>
      <c r="Z243" s="224"/>
      <c r="AA243" s="224"/>
      <c r="AB243" s="224"/>
      <c r="AC243" s="224"/>
      <c r="AD243" s="224"/>
      <c r="AE243" s="224"/>
    </row>
    <row r="244" spans="15:31">
      <c r="O244" s="224"/>
      <c r="P244" s="224"/>
      <c r="Q244" s="224"/>
      <c r="R244" s="224"/>
      <c r="S244" s="224"/>
      <c r="T244" s="224"/>
      <c r="U244" s="224"/>
      <c r="V244" s="224"/>
      <c r="W244" s="224"/>
      <c r="X244" s="224"/>
      <c r="Y244" s="224"/>
      <c r="Z244" s="224"/>
      <c r="AA244" s="224"/>
      <c r="AB244" s="224"/>
      <c r="AC244" s="224"/>
      <c r="AD244" s="224"/>
      <c r="AE244" s="224"/>
    </row>
    <row r="245" spans="15:31">
      <c r="O245" s="224"/>
      <c r="P245" s="224"/>
      <c r="Q245" s="224"/>
      <c r="R245" s="224"/>
      <c r="S245" s="224"/>
      <c r="T245" s="224"/>
      <c r="U245" s="224"/>
      <c r="V245" s="224"/>
      <c r="W245" s="224"/>
      <c r="X245" s="224"/>
      <c r="Y245" s="224"/>
      <c r="Z245" s="224"/>
      <c r="AA245" s="224"/>
      <c r="AB245" s="224"/>
      <c r="AC245" s="224"/>
      <c r="AD245" s="224"/>
      <c r="AE245" s="224"/>
    </row>
    <row r="246" spans="15:31">
      <c r="O246" s="224"/>
      <c r="P246" s="224"/>
      <c r="Q246" s="224"/>
      <c r="R246" s="224"/>
      <c r="S246" s="224"/>
      <c r="T246" s="224"/>
      <c r="U246" s="224"/>
      <c r="V246" s="224"/>
      <c r="W246" s="224"/>
      <c r="X246" s="224"/>
      <c r="Y246" s="224"/>
      <c r="Z246" s="224"/>
      <c r="AA246" s="224"/>
      <c r="AB246" s="224"/>
      <c r="AC246" s="224"/>
      <c r="AD246" s="224"/>
      <c r="AE246" s="224"/>
    </row>
    <row r="247" spans="15:31">
      <c r="O247" s="224"/>
      <c r="P247" s="224"/>
      <c r="Q247" s="224"/>
      <c r="R247" s="224"/>
      <c r="S247" s="224"/>
      <c r="T247" s="224"/>
      <c r="U247" s="224"/>
      <c r="V247" s="224"/>
      <c r="W247" s="224"/>
      <c r="X247" s="224"/>
      <c r="Y247" s="224"/>
      <c r="Z247" s="224"/>
      <c r="AA247" s="224"/>
      <c r="AB247" s="224"/>
      <c r="AC247" s="224"/>
      <c r="AD247" s="224"/>
      <c r="AE247" s="224"/>
    </row>
    <row r="248" spans="15:31">
      <c r="O248" s="224"/>
      <c r="P248" s="224"/>
      <c r="Q248" s="224"/>
      <c r="R248" s="224"/>
      <c r="S248" s="224"/>
      <c r="T248" s="224"/>
      <c r="U248" s="224"/>
      <c r="V248" s="224"/>
      <c r="W248" s="224"/>
      <c r="X248" s="224"/>
      <c r="Y248" s="224"/>
      <c r="Z248" s="224"/>
      <c r="AA248" s="224"/>
      <c r="AB248" s="224"/>
      <c r="AC248" s="224"/>
      <c r="AD248" s="224"/>
      <c r="AE248" s="224"/>
    </row>
    <row r="249" spans="15:31">
      <c r="O249" s="224"/>
      <c r="P249" s="224"/>
      <c r="Q249" s="224"/>
      <c r="R249" s="224"/>
      <c r="S249" s="224"/>
      <c r="T249" s="224"/>
      <c r="U249" s="224"/>
      <c r="V249" s="224"/>
      <c r="W249" s="224"/>
      <c r="X249" s="224"/>
      <c r="Y249" s="224"/>
      <c r="Z249" s="224"/>
      <c r="AA249" s="224"/>
      <c r="AB249" s="224"/>
      <c r="AC249" s="224"/>
      <c r="AD249" s="224"/>
      <c r="AE249" s="224"/>
    </row>
    <row r="250" spans="15:31">
      <c r="O250" s="224"/>
      <c r="P250" s="224"/>
      <c r="Q250" s="224"/>
      <c r="R250" s="224"/>
      <c r="S250" s="224"/>
      <c r="T250" s="224"/>
      <c r="U250" s="224"/>
      <c r="V250" s="224"/>
      <c r="W250" s="224"/>
      <c r="X250" s="224"/>
      <c r="Y250" s="224"/>
      <c r="Z250" s="224"/>
      <c r="AA250" s="224"/>
      <c r="AB250" s="224"/>
      <c r="AC250" s="224"/>
      <c r="AD250" s="224"/>
      <c r="AE250" s="224"/>
    </row>
    <row r="251" spans="15:31">
      <c r="O251" s="224"/>
      <c r="P251" s="224"/>
      <c r="Q251" s="224"/>
      <c r="R251" s="224"/>
      <c r="S251" s="224"/>
      <c r="T251" s="224"/>
      <c r="U251" s="224"/>
      <c r="V251" s="224"/>
      <c r="W251" s="224"/>
      <c r="X251" s="224"/>
      <c r="Y251" s="224"/>
      <c r="Z251" s="224"/>
      <c r="AA251" s="224"/>
      <c r="AB251" s="224"/>
      <c r="AC251" s="224"/>
      <c r="AD251" s="224"/>
      <c r="AE251" s="224"/>
    </row>
    <row r="252" spans="15:31">
      <c r="O252" s="224"/>
      <c r="P252" s="224"/>
      <c r="Q252" s="224"/>
      <c r="R252" s="224"/>
      <c r="S252" s="224"/>
      <c r="T252" s="224"/>
      <c r="U252" s="224"/>
      <c r="V252" s="224"/>
      <c r="W252" s="224"/>
      <c r="X252" s="224"/>
      <c r="Y252" s="224"/>
      <c r="Z252" s="224"/>
      <c r="AA252" s="224"/>
      <c r="AB252" s="224"/>
      <c r="AC252" s="224"/>
      <c r="AD252" s="224"/>
      <c r="AE252" s="224"/>
    </row>
    <row r="253" spans="15:31">
      <c r="O253" s="224"/>
      <c r="P253" s="224"/>
      <c r="Q253" s="224"/>
      <c r="R253" s="224"/>
      <c r="S253" s="224"/>
      <c r="T253" s="224"/>
      <c r="U253" s="224"/>
      <c r="V253" s="224"/>
      <c r="W253" s="224"/>
      <c r="X253" s="224"/>
      <c r="Y253" s="224"/>
      <c r="Z253" s="224"/>
      <c r="AA253" s="224"/>
      <c r="AB253" s="224"/>
      <c r="AC253" s="224"/>
      <c r="AD253" s="224"/>
      <c r="AE253" s="224"/>
    </row>
    <row r="254" spans="15:31">
      <c r="O254" s="224"/>
      <c r="P254" s="224"/>
      <c r="Q254" s="224"/>
      <c r="R254" s="224"/>
      <c r="S254" s="224"/>
      <c r="T254" s="224"/>
      <c r="U254" s="224"/>
      <c r="V254" s="224"/>
      <c r="W254" s="224"/>
      <c r="X254" s="224"/>
      <c r="Y254" s="224"/>
      <c r="Z254" s="224"/>
      <c r="AA254" s="224"/>
      <c r="AB254" s="224"/>
      <c r="AC254" s="224"/>
      <c r="AD254" s="224"/>
      <c r="AE254" s="224"/>
    </row>
    <row r="255" spans="15:31">
      <c r="O255" s="224"/>
      <c r="P255" s="224"/>
      <c r="Q255" s="224"/>
      <c r="R255" s="224"/>
      <c r="S255" s="224"/>
      <c r="T255" s="224"/>
      <c r="U255" s="224"/>
      <c r="V255" s="224"/>
      <c r="W255" s="224"/>
      <c r="X255" s="224"/>
      <c r="Y255" s="224"/>
      <c r="Z255" s="224"/>
      <c r="AA255" s="224"/>
      <c r="AB255" s="224"/>
      <c r="AC255" s="224"/>
      <c r="AD255" s="224"/>
      <c r="AE255" s="224"/>
    </row>
    <row r="256" spans="15:31">
      <c r="O256" s="224"/>
      <c r="P256" s="224"/>
      <c r="Q256" s="224"/>
      <c r="R256" s="224"/>
      <c r="S256" s="224"/>
      <c r="T256" s="224"/>
      <c r="U256" s="224"/>
      <c r="V256" s="224"/>
      <c r="W256" s="224"/>
      <c r="X256" s="224"/>
      <c r="Y256" s="224"/>
      <c r="Z256" s="224"/>
      <c r="AA256" s="224"/>
      <c r="AB256" s="224"/>
      <c r="AC256" s="224"/>
      <c r="AD256" s="224"/>
      <c r="AE256" s="224"/>
    </row>
    <row r="257" spans="15:31">
      <c r="O257" s="224"/>
      <c r="P257" s="224"/>
      <c r="Q257" s="224"/>
      <c r="R257" s="224"/>
      <c r="S257" s="224"/>
      <c r="T257" s="224"/>
      <c r="U257" s="224"/>
      <c r="V257" s="224"/>
      <c r="W257" s="224"/>
      <c r="X257" s="224"/>
      <c r="Y257" s="224"/>
      <c r="Z257" s="224"/>
      <c r="AA257" s="224"/>
      <c r="AB257" s="224"/>
      <c r="AC257" s="224"/>
      <c r="AD257" s="224"/>
      <c r="AE257" s="224"/>
    </row>
    <row r="258" spans="15:31">
      <c r="O258" s="224"/>
      <c r="P258" s="224"/>
      <c r="Q258" s="224"/>
      <c r="R258" s="224"/>
      <c r="S258" s="224"/>
      <c r="T258" s="224"/>
      <c r="U258" s="224"/>
      <c r="V258" s="224"/>
      <c r="W258" s="224"/>
      <c r="X258" s="224"/>
      <c r="Y258" s="224"/>
      <c r="Z258" s="224"/>
      <c r="AA258" s="224"/>
      <c r="AB258" s="224"/>
      <c r="AC258" s="224"/>
      <c r="AD258" s="224"/>
      <c r="AE258" s="224"/>
    </row>
    <row r="259" spans="15:31">
      <c r="O259" s="224"/>
      <c r="P259" s="224"/>
      <c r="Q259" s="224"/>
      <c r="R259" s="224"/>
      <c r="S259" s="224"/>
      <c r="T259" s="224"/>
      <c r="U259" s="224"/>
      <c r="V259" s="224"/>
      <c r="W259" s="224"/>
      <c r="X259" s="224"/>
      <c r="Y259" s="224"/>
      <c r="Z259" s="224"/>
      <c r="AA259" s="224"/>
      <c r="AB259" s="224"/>
      <c r="AC259" s="224"/>
      <c r="AD259" s="224"/>
      <c r="AE259" s="224"/>
    </row>
    <row r="260" spans="15:31">
      <c r="O260" s="224"/>
      <c r="P260" s="224"/>
      <c r="Q260" s="224"/>
      <c r="R260" s="224"/>
      <c r="S260" s="224"/>
      <c r="T260" s="224"/>
      <c r="U260" s="224"/>
      <c r="V260" s="224"/>
      <c r="W260" s="224"/>
      <c r="X260" s="224"/>
      <c r="Y260" s="224"/>
      <c r="Z260" s="224"/>
      <c r="AA260" s="224"/>
      <c r="AB260" s="224"/>
      <c r="AC260" s="224"/>
      <c r="AD260" s="224"/>
      <c r="AE260" s="224"/>
    </row>
    <row r="261" spans="15:31">
      <c r="O261" s="224"/>
      <c r="P261" s="224"/>
      <c r="Q261" s="224"/>
      <c r="R261" s="224"/>
      <c r="S261" s="224"/>
      <c r="T261" s="224"/>
      <c r="U261" s="224"/>
      <c r="V261" s="224"/>
      <c r="W261" s="224"/>
      <c r="X261" s="224"/>
      <c r="Y261" s="224"/>
      <c r="Z261" s="224"/>
      <c r="AA261" s="224"/>
      <c r="AB261" s="224"/>
      <c r="AC261" s="224"/>
      <c r="AD261" s="224"/>
      <c r="AE261" s="224"/>
    </row>
    <row r="262" spans="15:31">
      <c r="O262" s="224"/>
      <c r="P262" s="224"/>
      <c r="Q262" s="224"/>
      <c r="R262" s="224"/>
      <c r="S262" s="224"/>
      <c r="T262" s="224"/>
      <c r="U262" s="224"/>
      <c r="V262" s="224"/>
      <c r="W262" s="224"/>
      <c r="X262" s="224"/>
      <c r="Y262" s="224"/>
      <c r="Z262" s="224"/>
      <c r="AA262" s="224"/>
      <c r="AB262" s="224"/>
      <c r="AC262" s="224"/>
      <c r="AD262" s="224"/>
      <c r="AE262" s="224"/>
    </row>
    <row r="263" spans="15:31">
      <c r="O263" s="224"/>
      <c r="P263" s="224"/>
      <c r="Q263" s="224"/>
      <c r="R263" s="224"/>
      <c r="S263" s="224"/>
      <c r="T263" s="224"/>
      <c r="U263" s="224"/>
      <c r="V263" s="224"/>
      <c r="W263" s="224"/>
      <c r="X263" s="224"/>
      <c r="Y263" s="224"/>
      <c r="Z263" s="224"/>
      <c r="AA263" s="224"/>
      <c r="AB263" s="224"/>
      <c r="AC263" s="224"/>
      <c r="AD263" s="224"/>
      <c r="AE263" s="224"/>
    </row>
    <row r="264" spans="15:31">
      <c r="O264" s="224"/>
      <c r="P264" s="224"/>
      <c r="Q264" s="224"/>
      <c r="R264" s="224"/>
      <c r="S264" s="224"/>
      <c r="T264" s="224"/>
      <c r="U264" s="224"/>
      <c r="V264" s="224"/>
      <c r="W264" s="224"/>
      <c r="X264" s="224"/>
      <c r="Y264" s="224"/>
      <c r="Z264" s="224"/>
      <c r="AA264" s="224"/>
      <c r="AB264" s="224"/>
      <c r="AC264" s="224"/>
      <c r="AD264" s="224"/>
      <c r="AE264" s="224"/>
    </row>
    <row r="265" spans="15:31">
      <c r="O265" s="224"/>
      <c r="P265" s="224"/>
      <c r="Q265" s="224"/>
      <c r="R265" s="224"/>
      <c r="S265" s="224"/>
      <c r="T265" s="224"/>
      <c r="U265" s="224"/>
      <c r="V265" s="224"/>
      <c r="W265" s="224"/>
      <c r="X265" s="224"/>
      <c r="Y265" s="224"/>
      <c r="Z265" s="224"/>
      <c r="AA265" s="224"/>
      <c r="AB265" s="224"/>
      <c r="AC265" s="224"/>
      <c r="AD265" s="224"/>
      <c r="AE265" s="224"/>
    </row>
    <row r="266" spans="15:31">
      <c r="O266" s="224"/>
      <c r="P266" s="224"/>
      <c r="Q266" s="224"/>
      <c r="R266" s="224"/>
      <c r="S266" s="224"/>
      <c r="T266" s="224"/>
      <c r="U266" s="224"/>
      <c r="V266" s="224"/>
      <c r="W266" s="224"/>
      <c r="X266" s="224"/>
      <c r="Y266" s="224"/>
      <c r="Z266" s="224"/>
      <c r="AA266" s="224"/>
      <c r="AB266" s="224"/>
      <c r="AC266" s="224"/>
      <c r="AD266" s="224"/>
      <c r="AE266" s="224"/>
    </row>
    <row r="267" spans="15:31">
      <c r="O267" s="224"/>
      <c r="P267" s="224"/>
      <c r="Q267" s="224"/>
      <c r="R267" s="224"/>
      <c r="S267" s="224"/>
      <c r="T267" s="224"/>
      <c r="U267" s="224"/>
      <c r="V267" s="224"/>
      <c r="W267" s="224"/>
      <c r="X267" s="224"/>
      <c r="Y267" s="224"/>
      <c r="Z267" s="224"/>
      <c r="AA267" s="224"/>
      <c r="AB267" s="224"/>
      <c r="AC267" s="224"/>
      <c r="AD267" s="224"/>
      <c r="AE267" s="224"/>
    </row>
    <row r="268" spans="15:31">
      <c r="O268" s="224"/>
      <c r="P268" s="224"/>
      <c r="Q268" s="224"/>
      <c r="R268" s="224"/>
      <c r="S268" s="224"/>
      <c r="T268" s="224"/>
      <c r="U268" s="224"/>
      <c r="V268" s="224"/>
      <c r="W268" s="224"/>
      <c r="X268" s="224"/>
      <c r="Y268" s="224"/>
      <c r="Z268" s="224"/>
      <c r="AA268" s="224"/>
      <c r="AB268" s="224"/>
      <c r="AC268" s="224"/>
      <c r="AD268" s="224"/>
      <c r="AE268" s="224"/>
    </row>
    <row r="269" spans="15:31">
      <c r="O269" s="224"/>
      <c r="P269" s="224"/>
      <c r="Q269" s="224"/>
      <c r="R269" s="224"/>
      <c r="S269" s="224"/>
      <c r="T269" s="224"/>
      <c r="U269" s="224"/>
      <c r="V269" s="224"/>
      <c r="W269" s="224"/>
      <c r="X269" s="224"/>
      <c r="Y269" s="224"/>
      <c r="Z269" s="224"/>
      <c r="AA269" s="224"/>
      <c r="AB269" s="224"/>
      <c r="AC269" s="224"/>
      <c r="AD269" s="224"/>
      <c r="AE269" s="224"/>
    </row>
    <row r="270" spans="15:31">
      <c r="O270" s="224"/>
      <c r="P270" s="224"/>
      <c r="Q270" s="224"/>
      <c r="R270" s="224"/>
      <c r="S270" s="224"/>
      <c r="T270" s="224"/>
      <c r="U270" s="224"/>
      <c r="V270" s="224"/>
      <c r="W270" s="224"/>
      <c r="X270" s="224"/>
      <c r="Y270" s="224"/>
      <c r="Z270" s="224"/>
      <c r="AA270" s="224"/>
      <c r="AB270" s="224"/>
      <c r="AC270" s="224"/>
      <c r="AD270" s="224"/>
      <c r="AE270" s="224"/>
    </row>
    <row r="271" spans="15:31">
      <c r="O271" s="224"/>
      <c r="P271" s="224"/>
      <c r="Q271" s="224"/>
      <c r="R271" s="224"/>
      <c r="S271" s="224"/>
      <c r="T271" s="224"/>
      <c r="U271" s="224"/>
      <c r="V271" s="224"/>
      <c r="W271" s="224"/>
      <c r="X271" s="224"/>
      <c r="Y271" s="224"/>
      <c r="Z271" s="224"/>
      <c r="AA271" s="224"/>
      <c r="AB271" s="224"/>
      <c r="AC271" s="224"/>
      <c r="AD271" s="224"/>
      <c r="AE271" s="224"/>
    </row>
    <row r="272" spans="15:31">
      <c r="O272" s="224"/>
      <c r="P272" s="224"/>
      <c r="Q272" s="224"/>
      <c r="R272" s="224"/>
      <c r="S272" s="224"/>
      <c r="T272" s="224"/>
      <c r="U272" s="224"/>
      <c r="V272" s="224"/>
      <c r="W272" s="224"/>
      <c r="X272" s="224"/>
      <c r="Y272" s="224"/>
      <c r="Z272" s="224"/>
      <c r="AA272" s="224"/>
      <c r="AB272" s="224"/>
      <c r="AC272" s="224"/>
      <c r="AD272" s="224"/>
      <c r="AE272" s="224"/>
    </row>
    <row r="273" spans="15:31">
      <c r="O273" s="224"/>
      <c r="P273" s="224"/>
      <c r="Q273" s="224"/>
      <c r="R273" s="224"/>
      <c r="S273" s="224"/>
      <c r="T273" s="224"/>
      <c r="U273" s="224"/>
      <c r="V273" s="224"/>
      <c r="W273" s="224"/>
      <c r="X273" s="224"/>
      <c r="Y273" s="224"/>
      <c r="Z273" s="224"/>
      <c r="AA273" s="224"/>
      <c r="AB273" s="224"/>
      <c r="AC273" s="224"/>
      <c r="AD273" s="224"/>
      <c r="AE273" s="224"/>
    </row>
    <row r="274" spans="15:31">
      <c r="O274" s="224"/>
      <c r="P274" s="224"/>
      <c r="Q274" s="224"/>
      <c r="R274" s="224"/>
      <c r="S274" s="224"/>
      <c r="T274" s="224"/>
      <c r="U274" s="224"/>
      <c r="V274" s="224"/>
      <c r="W274" s="224"/>
      <c r="X274" s="224"/>
      <c r="Y274" s="224"/>
      <c r="Z274" s="224"/>
      <c r="AA274" s="224"/>
      <c r="AB274" s="224"/>
      <c r="AC274" s="224"/>
      <c r="AD274" s="224"/>
      <c r="AE274" s="224"/>
    </row>
    <row r="275" spans="15:31">
      <c r="O275" s="224"/>
      <c r="P275" s="224"/>
      <c r="Q275" s="224"/>
      <c r="R275" s="224"/>
      <c r="S275" s="224"/>
      <c r="T275" s="224"/>
      <c r="U275" s="224"/>
      <c r="V275" s="224"/>
      <c r="W275" s="224"/>
      <c r="X275" s="224"/>
      <c r="Y275" s="224"/>
      <c r="Z275" s="224"/>
      <c r="AA275" s="224"/>
      <c r="AB275" s="224"/>
      <c r="AC275" s="224"/>
      <c r="AD275" s="224"/>
      <c r="AE275" s="224"/>
    </row>
    <row r="276" spans="15:31">
      <c r="O276" s="224"/>
      <c r="P276" s="224"/>
      <c r="Q276" s="224"/>
      <c r="R276" s="224"/>
      <c r="S276" s="224"/>
      <c r="T276" s="224"/>
      <c r="U276" s="224"/>
      <c r="V276" s="224"/>
      <c r="W276" s="224"/>
      <c r="X276" s="224"/>
      <c r="Y276" s="224"/>
      <c r="Z276" s="224"/>
      <c r="AA276" s="224"/>
      <c r="AB276" s="224"/>
      <c r="AC276" s="224"/>
      <c r="AD276" s="224"/>
      <c r="AE276" s="224"/>
    </row>
    <row r="277" spans="15:31">
      <c r="O277" s="224"/>
      <c r="P277" s="224"/>
      <c r="Q277" s="224"/>
      <c r="R277" s="224"/>
      <c r="S277" s="224"/>
      <c r="T277" s="224"/>
      <c r="U277" s="224"/>
      <c r="V277" s="224"/>
      <c r="W277" s="224"/>
      <c r="X277" s="224"/>
      <c r="Y277" s="224"/>
      <c r="Z277" s="224"/>
      <c r="AA277" s="224"/>
      <c r="AB277" s="224"/>
      <c r="AC277" s="224"/>
      <c r="AD277" s="224"/>
      <c r="AE277" s="224"/>
    </row>
    <row r="278" spans="15:31">
      <c r="O278" s="224"/>
      <c r="P278" s="224"/>
      <c r="Q278" s="224"/>
      <c r="R278" s="224"/>
      <c r="S278" s="224"/>
      <c r="T278" s="224"/>
      <c r="U278" s="224"/>
      <c r="V278" s="224"/>
      <c r="W278" s="224"/>
      <c r="X278" s="224"/>
      <c r="Y278" s="224"/>
      <c r="Z278" s="224"/>
      <c r="AA278" s="224"/>
      <c r="AB278" s="224"/>
      <c r="AC278" s="224"/>
      <c r="AD278" s="224"/>
      <c r="AE278" s="224"/>
    </row>
    <row r="279" spans="15:31">
      <c r="O279" s="224"/>
      <c r="P279" s="224"/>
      <c r="Q279" s="224"/>
      <c r="R279" s="224"/>
      <c r="S279" s="224"/>
      <c r="T279" s="224"/>
      <c r="U279" s="224"/>
      <c r="V279" s="224"/>
      <c r="W279" s="224"/>
      <c r="X279" s="224"/>
      <c r="Y279" s="224"/>
      <c r="Z279" s="224"/>
      <c r="AA279" s="224"/>
      <c r="AB279" s="224"/>
      <c r="AC279" s="224"/>
      <c r="AD279" s="224"/>
      <c r="AE279" s="224"/>
    </row>
    <row r="280" spans="15:31">
      <c r="O280" s="224"/>
      <c r="P280" s="224"/>
      <c r="Q280" s="224"/>
      <c r="R280" s="224"/>
      <c r="S280" s="224"/>
      <c r="T280" s="224"/>
      <c r="U280" s="224"/>
      <c r="V280" s="224"/>
      <c r="W280" s="224"/>
      <c r="X280" s="224"/>
      <c r="Y280" s="224"/>
      <c r="Z280" s="224"/>
      <c r="AA280" s="224"/>
      <c r="AB280" s="224"/>
      <c r="AC280" s="224"/>
      <c r="AD280" s="224"/>
      <c r="AE280" s="224"/>
    </row>
    <row r="281" spans="15:31">
      <c r="O281" s="224"/>
      <c r="P281" s="224"/>
      <c r="Q281" s="224"/>
      <c r="R281" s="224"/>
      <c r="S281" s="224"/>
      <c r="T281" s="224"/>
      <c r="U281" s="224"/>
      <c r="V281" s="224"/>
      <c r="W281" s="224"/>
      <c r="X281" s="224"/>
      <c r="Y281" s="224"/>
      <c r="Z281" s="224"/>
      <c r="AA281" s="224"/>
      <c r="AB281" s="224"/>
      <c r="AC281" s="224"/>
      <c r="AD281" s="224"/>
      <c r="AE281" s="224"/>
    </row>
    <row r="282" spans="15:31">
      <c r="O282" s="224"/>
      <c r="P282" s="224"/>
      <c r="Q282" s="224"/>
      <c r="R282" s="224"/>
      <c r="S282" s="224"/>
      <c r="T282" s="224"/>
      <c r="U282" s="224"/>
      <c r="V282" s="224"/>
      <c r="W282" s="224"/>
      <c r="X282" s="224"/>
      <c r="Y282" s="224"/>
      <c r="Z282" s="224"/>
      <c r="AA282" s="224"/>
      <c r="AB282" s="224"/>
      <c r="AC282" s="224"/>
      <c r="AD282" s="224"/>
      <c r="AE282" s="224"/>
    </row>
    <row r="283" spans="15:31">
      <c r="O283" s="224"/>
      <c r="P283" s="224"/>
      <c r="Q283" s="224"/>
      <c r="R283" s="224"/>
      <c r="S283" s="224"/>
      <c r="T283" s="224"/>
      <c r="U283" s="224"/>
      <c r="V283" s="224"/>
      <c r="W283" s="224"/>
      <c r="X283" s="224"/>
      <c r="Y283" s="224"/>
      <c r="Z283" s="224"/>
      <c r="AA283" s="224"/>
      <c r="AB283" s="224"/>
      <c r="AC283" s="224"/>
      <c r="AD283" s="224"/>
      <c r="AE283" s="224"/>
    </row>
    <row r="284" spans="15:31">
      <c r="O284" s="224"/>
      <c r="P284" s="224"/>
      <c r="Q284" s="224"/>
      <c r="R284" s="224"/>
      <c r="S284" s="224"/>
      <c r="T284" s="224"/>
      <c r="U284" s="224"/>
      <c r="V284" s="224"/>
      <c r="W284" s="224"/>
      <c r="X284" s="224"/>
      <c r="Y284" s="224"/>
      <c r="Z284" s="224"/>
      <c r="AA284" s="224"/>
      <c r="AB284" s="224"/>
      <c r="AC284" s="224"/>
      <c r="AD284" s="224"/>
      <c r="AE284" s="224"/>
    </row>
    <row r="285" spans="15:31">
      <c r="O285" s="224"/>
      <c r="P285" s="224"/>
      <c r="Q285" s="224"/>
      <c r="R285" s="224"/>
      <c r="S285" s="224"/>
      <c r="T285" s="224"/>
      <c r="U285" s="224"/>
      <c r="V285" s="224"/>
      <c r="W285" s="224"/>
      <c r="X285" s="224"/>
      <c r="Y285" s="224"/>
      <c r="Z285" s="224"/>
      <c r="AA285" s="224"/>
      <c r="AB285" s="224"/>
      <c r="AC285" s="224"/>
      <c r="AD285" s="224"/>
      <c r="AE285" s="224"/>
    </row>
    <row r="286" spans="15:31">
      <c r="O286" s="224"/>
      <c r="P286" s="224"/>
      <c r="Q286" s="224"/>
      <c r="R286" s="224"/>
      <c r="S286" s="224"/>
      <c r="T286" s="224"/>
      <c r="U286" s="224"/>
      <c r="V286" s="224"/>
      <c r="W286" s="224"/>
      <c r="X286" s="224"/>
      <c r="Y286" s="224"/>
      <c r="Z286" s="224"/>
      <c r="AA286" s="224"/>
      <c r="AB286" s="224"/>
      <c r="AC286" s="224"/>
      <c r="AD286" s="224"/>
      <c r="AE286" s="224"/>
    </row>
    <row r="287" spans="15:31">
      <c r="O287" s="224"/>
      <c r="P287" s="224"/>
      <c r="Q287" s="224"/>
      <c r="R287" s="224"/>
      <c r="S287" s="224"/>
      <c r="T287" s="224"/>
      <c r="U287" s="224"/>
      <c r="V287" s="224"/>
      <c r="W287" s="224"/>
      <c r="X287" s="224"/>
      <c r="Y287" s="224"/>
      <c r="Z287" s="224"/>
      <c r="AA287" s="224"/>
      <c r="AB287" s="224"/>
      <c r="AC287" s="224"/>
      <c r="AD287" s="224"/>
      <c r="AE287" s="224"/>
    </row>
    <row r="288" spans="15:31">
      <c r="O288" s="224"/>
      <c r="P288" s="224"/>
      <c r="Q288" s="224"/>
      <c r="R288" s="224"/>
      <c r="S288" s="224"/>
      <c r="T288" s="224"/>
      <c r="U288" s="224"/>
      <c r="V288" s="224"/>
      <c r="W288" s="224"/>
      <c r="X288" s="224"/>
      <c r="Y288" s="224"/>
      <c r="Z288" s="224"/>
      <c r="AA288" s="224"/>
      <c r="AB288" s="224"/>
      <c r="AC288" s="224"/>
      <c r="AD288" s="224"/>
      <c r="AE288" s="224"/>
    </row>
    <row r="289" spans="15:31">
      <c r="O289" s="224"/>
      <c r="P289" s="224"/>
      <c r="Q289" s="224"/>
      <c r="R289" s="224"/>
      <c r="S289" s="224"/>
      <c r="T289" s="224"/>
      <c r="U289" s="224"/>
      <c r="V289" s="224"/>
      <c r="W289" s="224"/>
      <c r="X289" s="224"/>
      <c r="Y289" s="224"/>
      <c r="Z289" s="224"/>
      <c r="AA289" s="224"/>
      <c r="AB289" s="224"/>
      <c r="AC289" s="224"/>
      <c r="AD289" s="224"/>
      <c r="AE289" s="224"/>
    </row>
    <row r="290" spans="15:31">
      <c r="O290" s="224"/>
      <c r="P290" s="224"/>
      <c r="Q290" s="224"/>
      <c r="R290" s="224"/>
      <c r="S290" s="224"/>
      <c r="T290" s="224"/>
      <c r="U290" s="224"/>
      <c r="V290" s="224"/>
      <c r="W290" s="224"/>
      <c r="X290" s="224"/>
      <c r="Y290" s="224"/>
      <c r="Z290" s="224"/>
      <c r="AA290" s="224"/>
      <c r="AB290" s="224"/>
      <c r="AC290" s="224"/>
      <c r="AD290" s="224"/>
      <c r="AE290" s="224"/>
    </row>
    <row r="291" spans="15:31">
      <c r="O291" s="224"/>
      <c r="P291" s="224"/>
      <c r="Q291" s="224"/>
      <c r="R291" s="224"/>
      <c r="S291" s="224"/>
      <c r="T291" s="224"/>
      <c r="U291" s="224"/>
      <c r="V291" s="224"/>
      <c r="W291" s="224"/>
      <c r="X291" s="224"/>
      <c r="Y291" s="224"/>
      <c r="Z291" s="224"/>
      <c r="AA291" s="224"/>
      <c r="AB291" s="224"/>
      <c r="AC291" s="224"/>
      <c r="AD291" s="224"/>
      <c r="AE291" s="224"/>
    </row>
    <row r="292" spans="15:31">
      <c r="O292" s="224"/>
      <c r="P292" s="224"/>
      <c r="Q292" s="224"/>
      <c r="R292" s="224"/>
      <c r="S292" s="224"/>
      <c r="T292" s="224"/>
      <c r="U292" s="224"/>
      <c r="V292" s="224"/>
      <c r="W292" s="224"/>
      <c r="X292" s="224"/>
      <c r="Y292" s="224"/>
      <c r="Z292" s="224"/>
      <c r="AA292" s="224"/>
      <c r="AB292" s="224"/>
      <c r="AC292" s="224"/>
      <c r="AD292" s="224"/>
      <c r="AE292" s="224"/>
    </row>
    <row r="293" spans="15:31">
      <c r="O293" s="224"/>
      <c r="P293" s="224"/>
      <c r="Q293" s="224"/>
      <c r="R293" s="224"/>
      <c r="S293" s="224"/>
      <c r="T293" s="224"/>
      <c r="U293" s="224"/>
      <c r="V293" s="224"/>
      <c r="W293" s="224"/>
      <c r="X293" s="224"/>
      <c r="Y293" s="224"/>
      <c r="Z293" s="224"/>
      <c r="AA293" s="224"/>
      <c r="AB293" s="224"/>
      <c r="AC293" s="224"/>
      <c r="AD293" s="224"/>
      <c r="AE293" s="224"/>
    </row>
    <row r="294" spans="15:31">
      <c r="O294" s="224"/>
      <c r="P294" s="224"/>
      <c r="Q294" s="224"/>
      <c r="R294" s="224"/>
      <c r="S294" s="224"/>
      <c r="T294" s="224"/>
      <c r="U294" s="224"/>
      <c r="V294" s="224"/>
      <c r="W294" s="224"/>
      <c r="X294" s="224"/>
      <c r="Y294" s="224"/>
      <c r="Z294" s="224"/>
      <c r="AA294" s="224"/>
      <c r="AB294" s="224"/>
      <c r="AC294" s="224"/>
      <c r="AD294" s="224"/>
      <c r="AE294" s="224"/>
    </row>
    <row r="295" spans="15:31">
      <c r="O295" s="224"/>
      <c r="P295" s="224"/>
      <c r="Q295" s="224"/>
      <c r="R295" s="224"/>
      <c r="S295" s="224"/>
      <c r="T295" s="224"/>
      <c r="U295" s="224"/>
      <c r="V295" s="224"/>
      <c r="W295" s="224"/>
      <c r="X295" s="224"/>
      <c r="Y295" s="224"/>
      <c r="Z295" s="224"/>
      <c r="AA295" s="224"/>
      <c r="AB295" s="224"/>
      <c r="AC295" s="224"/>
      <c r="AD295" s="224"/>
      <c r="AE295" s="224"/>
    </row>
    <row r="296" spans="15:31">
      <c r="O296" s="224"/>
      <c r="P296" s="224"/>
      <c r="Q296" s="224"/>
      <c r="R296" s="224"/>
      <c r="S296" s="224"/>
      <c r="T296" s="224"/>
      <c r="U296" s="224"/>
      <c r="V296" s="224"/>
      <c r="W296" s="224"/>
      <c r="X296" s="224"/>
      <c r="Y296" s="224"/>
      <c r="Z296" s="224"/>
      <c r="AA296" s="224"/>
      <c r="AB296" s="224"/>
      <c r="AC296" s="224"/>
      <c r="AD296" s="224"/>
      <c r="AE296" s="224"/>
    </row>
    <row r="297" spans="15:31">
      <c r="O297" s="224"/>
      <c r="P297" s="224"/>
      <c r="Q297" s="224"/>
      <c r="R297" s="224"/>
      <c r="S297" s="224"/>
      <c r="T297" s="224"/>
      <c r="U297" s="224"/>
      <c r="V297" s="224"/>
      <c r="W297" s="224"/>
      <c r="X297" s="224"/>
      <c r="Y297" s="224"/>
      <c r="Z297" s="224"/>
      <c r="AA297" s="224"/>
      <c r="AB297" s="224"/>
      <c r="AC297" s="224"/>
      <c r="AD297" s="224"/>
      <c r="AE297" s="224"/>
    </row>
    <row r="298" spans="15:31">
      <c r="O298" s="224"/>
      <c r="P298" s="224"/>
      <c r="Q298" s="224"/>
      <c r="R298" s="224"/>
      <c r="S298" s="224"/>
      <c r="T298" s="224"/>
      <c r="U298" s="224"/>
      <c r="V298" s="224"/>
      <c r="W298" s="224"/>
      <c r="X298" s="224"/>
      <c r="Y298" s="224"/>
      <c r="Z298" s="224"/>
      <c r="AA298" s="224"/>
      <c r="AB298" s="224"/>
      <c r="AC298" s="224"/>
      <c r="AD298" s="224"/>
      <c r="AE298" s="224"/>
    </row>
    <row r="299" spans="15:31">
      <c r="O299" s="224"/>
      <c r="P299" s="224"/>
      <c r="Q299" s="224"/>
      <c r="R299" s="224"/>
      <c r="S299" s="224"/>
      <c r="T299" s="224"/>
      <c r="U299" s="224"/>
      <c r="V299" s="224"/>
      <c r="W299" s="224"/>
      <c r="X299" s="224"/>
      <c r="Y299" s="224"/>
      <c r="Z299" s="224"/>
      <c r="AA299" s="224"/>
      <c r="AB299" s="224"/>
      <c r="AC299" s="224"/>
      <c r="AD299" s="224"/>
      <c r="AE299" s="224"/>
    </row>
    <row r="300" spans="15:31">
      <c r="O300" s="224"/>
      <c r="P300" s="224"/>
      <c r="Q300" s="224"/>
      <c r="R300" s="224"/>
      <c r="S300" s="224"/>
      <c r="T300" s="224"/>
      <c r="U300" s="224"/>
      <c r="V300" s="224"/>
      <c r="W300" s="224"/>
      <c r="X300" s="224"/>
      <c r="Y300" s="224"/>
      <c r="Z300" s="224"/>
      <c r="AA300" s="224"/>
      <c r="AB300" s="224"/>
      <c r="AC300" s="224"/>
      <c r="AD300" s="224"/>
      <c r="AE300" s="224"/>
    </row>
    <row r="301" spans="15:31">
      <c r="O301" s="224"/>
      <c r="P301" s="224"/>
      <c r="Q301" s="224"/>
      <c r="R301" s="224"/>
      <c r="S301" s="224"/>
      <c r="T301" s="224"/>
      <c r="U301" s="224"/>
      <c r="V301" s="224"/>
      <c r="W301" s="224"/>
      <c r="X301" s="224"/>
      <c r="Y301" s="224"/>
      <c r="Z301" s="224"/>
      <c r="AA301" s="224"/>
      <c r="AB301" s="224"/>
      <c r="AC301" s="224"/>
      <c r="AD301" s="224"/>
      <c r="AE301" s="224"/>
    </row>
    <row r="302" spans="15:31">
      <c r="O302" s="224"/>
      <c r="P302" s="224"/>
      <c r="Q302" s="224"/>
      <c r="R302" s="224"/>
      <c r="S302" s="224"/>
      <c r="T302" s="224"/>
      <c r="U302" s="224"/>
      <c r="V302" s="224"/>
      <c r="W302" s="224"/>
      <c r="X302" s="224"/>
      <c r="Y302" s="224"/>
      <c r="Z302" s="224"/>
      <c r="AA302" s="224"/>
      <c r="AB302" s="224"/>
      <c r="AC302" s="224"/>
      <c r="AD302" s="224"/>
      <c r="AE302" s="224"/>
    </row>
    <row r="303" spans="15:31">
      <c r="O303" s="224"/>
      <c r="P303" s="224"/>
      <c r="Q303" s="224"/>
      <c r="R303" s="224"/>
      <c r="S303" s="224"/>
      <c r="T303" s="224"/>
      <c r="U303" s="224"/>
      <c r="V303" s="224"/>
      <c r="W303" s="224"/>
      <c r="X303" s="224"/>
      <c r="Y303" s="224"/>
      <c r="Z303" s="224"/>
      <c r="AA303" s="224"/>
      <c r="AB303" s="224"/>
      <c r="AC303" s="224"/>
      <c r="AD303" s="224"/>
      <c r="AE303" s="224"/>
    </row>
    <row r="304" spans="15:31">
      <c r="O304" s="224"/>
      <c r="P304" s="224"/>
      <c r="Q304" s="224"/>
      <c r="R304" s="224"/>
      <c r="S304" s="224"/>
      <c r="T304" s="224"/>
      <c r="U304" s="224"/>
      <c r="V304" s="224"/>
      <c r="W304" s="224"/>
      <c r="X304" s="224"/>
      <c r="Y304" s="224"/>
      <c r="Z304" s="224"/>
      <c r="AA304" s="224"/>
      <c r="AB304" s="224"/>
      <c r="AC304" s="224"/>
      <c r="AD304" s="224"/>
      <c r="AE304" s="224"/>
    </row>
    <row r="305" spans="15:31">
      <c r="O305" s="224"/>
      <c r="P305" s="224"/>
      <c r="Q305" s="224"/>
      <c r="R305" s="224"/>
      <c r="S305" s="224"/>
      <c r="T305" s="224"/>
      <c r="U305" s="224"/>
      <c r="V305" s="224"/>
      <c r="W305" s="224"/>
      <c r="X305" s="224"/>
      <c r="Y305" s="224"/>
      <c r="Z305" s="224"/>
      <c r="AA305" s="224"/>
      <c r="AB305" s="224"/>
      <c r="AC305" s="224"/>
      <c r="AD305" s="224"/>
      <c r="AE305" s="224"/>
    </row>
    <row r="306" spans="15:31">
      <c r="O306" s="224"/>
      <c r="P306" s="224"/>
      <c r="Q306" s="224"/>
      <c r="R306" s="224"/>
      <c r="S306" s="224"/>
      <c r="T306" s="224"/>
      <c r="U306" s="224"/>
      <c r="V306" s="224"/>
      <c r="W306" s="224"/>
      <c r="X306" s="224"/>
      <c r="Y306" s="224"/>
      <c r="Z306" s="224"/>
      <c r="AA306" s="224"/>
      <c r="AB306" s="224"/>
      <c r="AC306" s="224"/>
      <c r="AD306" s="224"/>
      <c r="AE306" s="224"/>
    </row>
    <row r="307" spans="15:31">
      <c r="O307" s="224"/>
      <c r="P307" s="224"/>
      <c r="Q307" s="224"/>
      <c r="R307" s="224"/>
      <c r="S307" s="224"/>
      <c r="T307" s="224"/>
      <c r="U307" s="224"/>
      <c r="V307" s="224"/>
      <c r="W307" s="224"/>
      <c r="X307" s="224"/>
      <c r="Y307" s="224"/>
      <c r="Z307" s="224"/>
      <c r="AA307" s="224"/>
      <c r="AB307" s="224"/>
      <c r="AC307" s="224"/>
      <c r="AD307" s="224"/>
      <c r="AE307" s="224"/>
    </row>
    <row r="308" spans="15:31">
      <c r="O308" s="224"/>
      <c r="P308" s="224"/>
      <c r="Q308" s="224"/>
      <c r="R308" s="224"/>
      <c r="S308" s="224"/>
      <c r="T308" s="224"/>
      <c r="U308" s="224"/>
      <c r="V308" s="224"/>
      <c r="W308" s="224"/>
      <c r="X308" s="224"/>
      <c r="Y308" s="224"/>
      <c r="Z308" s="224"/>
      <c r="AA308" s="224"/>
      <c r="AB308" s="224"/>
      <c r="AC308" s="224"/>
      <c r="AD308" s="224"/>
      <c r="AE308" s="224"/>
    </row>
    <row r="309" spans="15:31">
      <c r="O309" s="224"/>
      <c r="P309" s="224"/>
      <c r="Q309" s="224"/>
      <c r="R309" s="224"/>
      <c r="S309" s="224"/>
      <c r="T309" s="224"/>
      <c r="U309" s="224"/>
      <c r="V309" s="224"/>
      <c r="W309" s="224"/>
      <c r="X309" s="224"/>
      <c r="Y309" s="224"/>
      <c r="Z309" s="224"/>
      <c r="AA309" s="224"/>
      <c r="AB309" s="224"/>
      <c r="AC309" s="224"/>
      <c r="AD309" s="224"/>
      <c r="AE309" s="224"/>
    </row>
    <row r="310" spans="15:31">
      <c r="O310" s="224"/>
      <c r="P310" s="224"/>
      <c r="Q310" s="224"/>
      <c r="R310" s="224"/>
      <c r="S310" s="224"/>
      <c r="T310" s="224"/>
      <c r="U310" s="224"/>
      <c r="V310" s="224"/>
      <c r="W310" s="224"/>
      <c r="X310" s="224"/>
      <c r="Y310" s="224"/>
      <c r="Z310" s="224"/>
      <c r="AA310" s="224"/>
      <c r="AB310" s="224"/>
      <c r="AC310" s="224"/>
      <c r="AD310" s="224"/>
      <c r="AE310" s="224"/>
    </row>
    <row r="311" spans="15:31">
      <c r="O311" s="224"/>
      <c r="P311" s="224"/>
      <c r="Q311" s="224"/>
      <c r="R311" s="224"/>
      <c r="S311" s="224"/>
      <c r="T311" s="224"/>
      <c r="U311" s="224"/>
      <c r="V311" s="224"/>
      <c r="W311" s="224"/>
      <c r="X311" s="224"/>
      <c r="Y311" s="224"/>
      <c r="Z311" s="224"/>
      <c r="AA311" s="224"/>
      <c r="AB311" s="224"/>
      <c r="AC311" s="224"/>
      <c r="AD311" s="224"/>
      <c r="AE311" s="224"/>
    </row>
    <row r="312" spans="15:31">
      <c r="O312" s="224"/>
      <c r="P312" s="224"/>
      <c r="Q312" s="224"/>
      <c r="R312" s="224"/>
      <c r="S312" s="224"/>
      <c r="T312" s="224"/>
      <c r="U312" s="224"/>
      <c r="V312" s="224"/>
      <c r="W312" s="224"/>
      <c r="X312" s="224"/>
      <c r="Y312" s="224"/>
      <c r="Z312" s="224"/>
      <c r="AA312" s="224"/>
      <c r="AB312" s="224"/>
      <c r="AC312" s="224"/>
      <c r="AD312" s="224"/>
      <c r="AE312" s="224"/>
    </row>
    <row r="313" spans="15:31">
      <c r="O313" s="224"/>
      <c r="P313" s="224"/>
      <c r="Q313" s="224"/>
      <c r="R313" s="224"/>
      <c r="S313" s="224"/>
      <c r="T313" s="224"/>
      <c r="U313" s="224"/>
      <c r="V313" s="224"/>
      <c r="W313" s="224"/>
      <c r="X313" s="224"/>
      <c r="Y313" s="224"/>
      <c r="Z313" s="224"/>
      <c r="AA313" s="224"/>
      <c r="AB313" s="224"/>
      <c r="AC313" s="224"/>
      <c r="AD313" s="224"/>
      <c r="AE313" s="224"/>
    </row>
    <row r="314" spans="15:31">
      <c r="O314" s="224"/>
      <c r="P314" s="224"/>
      <c r="Q314" s="224"/>
      <c r="R314" s="224"/>
      <c r="S314" s="224"/>
      <c r="T314" s="224"/>
      <c r="U314" s="224"/>
      <c r="V314" s="224"/>
      <c r="W314" s="224"/>
      <c r="X314" s="224"/>
      <c r="Y314" s="224"/>
      <c r="Z314" s="224"/>
      <c r="AA314" s="224"/>
      <c r="AB314" s="224"/>
      <c r="AC314" s="224"/>
      <c r="AD314" s="224"/>
      <c r="AE314" s="224"/>
    </row>
    <row r="315" spans="15:31">
      <c r="O315" s="224"/>
      <c r="P315" s="224"/>
      <c r="Q315" s="224"/>
      <c r="R315" s="224"/>
      <c r="S315" s="224"/>
      <c r="T315" s="224"/>
      <c r="U315" s="224"/>
      <c r="V315" s="224"/>
      <c r="W315" s="224"/>
      <c r="X315" s="224"/>
      <c r="Y315" s="224"/>
      <c r="Z315" s="224"/>
      <c r="AA315" s="224"/>
      <c r="AB315" s="224"/>
      <c r="AC315" s="224"/>
      <c r="AD315" s="224"/>
      <c r="AE315" s="224"/>
    </row>
    <row r="316" spans="15:31">
      <c r="O316" s="224"/>
      <c r="P316" s="224"/>
      <c r="Q316" s="224"/>
      <c r="R316" s="224"/>
      <c r="S316" s="224"/>
      <c r="T316" s="224"/>
      <c r="U316" s="224"/>
      <c r="V316" s="224"/>
      <c r="W316" s="224"/>
      <c r="X316" s="224"/>
      <c r="Y316" s="224"/>
      <c r="Z316" s="224"/>
      <c r="AA316" s="224"/>
      <c r="AB316" s="224"/>
      <c r="AC316" s="224"/>
      <c r="AD316" s="224"/>
      <c r="AE316" s="224"/>
    </row>
    <row r="317" spans="15:31">
      <c r="O317" s="224"/>
      <c r="P317" s="224"/>
      <c r="Q317" s="224"/>
      <c r="R317" s="224"/>
      <c r="S317" s="224"/>
      <c r="T317" s="224"/>
      <c r="U317" s="224"/>
      <c r="V317" s="224"/>
      <c r="W317" s="224"/>
      <c r="X317" s="224"/>
      <c r="Y317" s="224"/>
      <c r="Z317" s="224"/>
      <c r="AA317" s="224"/>
      <c r="AB317" s="224"/>
      <c r="AC317" s="224"/>
      <c r="AD317" s="224"/>
      <c r="AE317" s="224"/>
    </row>
    <row r="318" spans="15:31">
      <c r="O318" s="224"/>
      <c r="P318" s="224"/>
      <c r="Q318" s="224"/>
      <c r="R318" s="224"/>
      <c r="S318" s="224"/>
      <c r="T318" s="224"/>
      <c r="U318" s="224"/>
      <c r="V318" s="224"/>
      <c r="W318" s="224"/>
      <c r="X318" s="224"/>
      <c r="Y318" s="224"/>
      <c r="Z318" s="224"/>
      <c r="AA318" s="224"/>
      <c r="AB318" s="224"/>
      <c r="AC318" s="224"/>
      <c r="AD318" s="224"/>
      <c r="AE318" s="224"/>
    </row>
    <row r="319" spans="15:31">
      <c r="O319" s="224"/>
      <c r="P319" s="224"/>
      <c r="Q319" s="224"/>
      <c r="R319" s="224"/>
      <c r="S319" s="224"/>
      <c r="T319" s="224"/>
      <c r="U319" s="224"/>
      <c r="V319" s="224"/>
      <c r="W319" s="224"/>
      <c r="X319" s="224"/>
      <c r="Y319" s="224"/>
      <c r="Z319" s="224"/>
      <c r="AA319" s="224"/>
      <c r="AB319" s="224"/>
      <c r="AC319" s="224"/>
      <c r="AD319" s="224"/>
      <c r="AE319" s="224"/>
    </row>
    <row r="320" spans="15:31">
      <c r="O320" s="224"/>
      <c r="P320" s="224"/>
      <c r="Q320" s="224"/>
      <c r="R320" s="224"/>
      <c r="S320" s="224"/>
      <c r="T320" s="224"/>
      <c r="U320" s="224"/>
      <c r="V320" s="224"/>
      <c r="W320" s="224"/>
      <c r="X320" s="224"/>
      <c r="Y320" s="224"/>
      <c r="Z320" s="224"/>
      <c r="AA320" s="224"/>
      <c r="AB320" s="224"/>
      <c r="AC320" s="224"/>
      <c r="AD320" s="224"/>
      <c r="AE320" s="224"/>
    </row>
    <row r="321" spans="15:31">
      <c r="O321" s="224"/>
      <c r="P321" s="224"/>
      <c r="Q321" s="224"/>
      <c r="R321" s="224"/>
      <c r="S321" s="224"/>
      <c r="T321" s="224"/>
      <c r="U321" s="224"/>
      <c r="V321" s="224"/>
      <c r="W321" s="224"/>
      <c r="X321" s="224"/>
      <c r="Y321" s="224"/>
      <c r="Z321" s="224"/>
      <c r="AA321" s="224"/>
      <c r="AB321" s="224"/>
      <c r="AC321" s="224"/>
      <c r="AD321" s="224"/>
      <c r="AE321" s="224"/>
    </row>
    <row r="322" spans="15:31">
      <c r="O322" s="224"/>
      <c r="P322" s="224"/>
      <c r="Q322" s="224"/>
      <c r="R322" s="224"/>
      <c r="S322" s="224"/>
      <c r="T322" s="224"/>
      <c r="U322" s="224"/>
      <c r="V322" s="224"/>
      <c r="W322" s="224"/>
      <c r="X322" s="224"/>
      <c r="Y322" s="224"/>
      <c r="Z322" s="224"/>
      <c r="AA322" s="224"/>
      <c r="AB322" s="224"/>
      <c r="AC322" s="224"/>
      <c r="AD322" s="224"/>
      <c r="AE322" s="224"/>
    </row>
    <row r="323" spans="15:31">
      <c r="O323" s="224"/>
      <c r="P323" s="224"/>
      <c r="Q323" s="224"/>
      <c r="R323" s="224"/>
      <c r="S323" s="224"/>
      <c r="T323" s="224"/>
      <c r="U323" s="224"/>
      <c r="V323" s="224"/>
      <c r="W323" s="224"/>
      <c r="X323" s="224"/>
      <c r="Y323" s="224"/>
      <c r="Z323" s="224"/>
      <c r="AA323" s="224"/>
      <c r="AB323" s="224"/>
      <c r="AC323" s="224"/>
      <c r="AD323" s="224"/>
      <c r="AE323" s="224"/>
    </row>
    <row r="324" spans="15:31">
      <c r="O324" s="224"/>
      <c r="P324" s="224"/>
      <c r="Q324" s="224"/>
      <c r="R324" s="224"/>
      <c r="S324" s="224"/>
      <c r="T324" s="224"/>
      <c r="U324" s="224"/>
      <c r="V324" s="224"/>
      <c r="W324" s="224"/>
      <c r="X324" s="224"/>
      <c r="Y324" s="224"/>
      <c r="Z324" s="224"/>
      <c r="AA324" s="224"/>
      <c r="AB324" s="224"/>
      <c r="AC324" s="224"/>
      <c r="AD324" s="224"/>
      <c r="AE324" s="224"/>
    </row>
    <row r="325" spans="15:31">
      <c r="O325" s="224"/>
      <c r="P325" s="224"/>
      <c r="Q325" s="224"/>
      <c r="R325" s="224"/>
      <c r="S325" s="224"/>
      <c r="T325" s="224"/>
      <c r="U325" s="224"/>
      <c r="V325" s="224"/>
      <c r="W325" s="224"/>
      <c r="X325" s="224"/>
      <c r="Y325" s="224"/>
      <c r="Z325" s="224"/>
      <c r="AA325" s="224"/>
      <c r="AB325" s="224"/>
      <c r="AC325" s="224"/>
      <c r="AD325" s="224"/>
      <c r="AE325" s="224"/>
    </row>
    <row r="326" spans="15:31">
      <c r="O326" s="224"/>
      <c r="P326" s="224"/>
      <c r="Q326" s="224"/>
      <c r="R326" s="224"/>
      <c r="S326" s="224"/>
      <c r="T326" s="224"/>
      <c r="U326" s="224"/>
      <c r="V326" s="224"/>
      <c r="W326" s="224"/>
      <c r="X326" s="224"/>
      <c r="Y326" s="224"/>
      <c r="Z326" s="224"/>
      <c r="AA326" s="224"/>
      <c r="AB326" s="224"/>
      <c r="AC326" s="224"/>
      <c r="AD326" s="224"/>
      <c r="AE326" s="224"/>
    </row>
    <row r="327" spans="15:31">
      <c r="O327" s="224"/>
      <c r="P327" s="224"/>
      <c r="Q327" s="224"/>
      <c r="R327" s="224"/>
      <c r="S327" s="224"/>
      <c r="T327" s="224"/>
      <c r="U327" s="224"/>
      <c r="V327" s="224"/>
      <c r="W327" s="224"/>
      <c r="X327" s="224"/>
      <c r="Y327" s="224"/>
      <c r="Z327" s="224"/>
      <c r="AA327" s="224"/>
      <c r="AB327" s="224"/>
      <c r="AC327" s="224"/>
      <c r="AD327" s="224"/>
      <c r="AE327" s="224"/>
    </row>
    <row r="328" spans="15:31">
      <c r="O328" s="224"/>
      <c r="P328" s="224"/>
      <c r="Q328" s="224"/>
      <c r="R328" s="224"/>
      <c r="S328" s="224"/>
      <c r="T328" s="224"/>
      <c r="U328" s="224"/>
      <c r="V328" s="224"/>
      <c r="W328" s="224"/>
      <c r="X328" s="224"/>
      <c r="Y328" s="224"/>
      <c r="Z328" s="224"/>
      <c r="AA328" s="224"/>
      <c r="AB328" s="224"/>
      <c r="AC328" s="224"/>
      <c r="AD328" s="224"/>
      <c r="AE328" s="224"/>
    </row>
    <row r="329" spans="15:31">
      <c r="O329" s="224"/>
      <c r="P329" s="224"/>
      <c r="Q329" s="224"/>
      <c r="R329" s="224"/>
      <c r="S329" s="224"/>
      <c r="T329" s="224"/>
      <c r="U329" s="224"/>
      <c r="V329" s="224"/>
      <c r="W329" s="224"/>
      <c r="X329" s="224"/>
      <c r="Y329" s="224"/>
      <c r="Z329" s="224"/>
      <c r="AA329" s="224"/>
      <c r="AB329" s="224"/>
      <c r="AC329" s="224"/>
      <c r="AD329" s="224"/>
      <c r="AE329" s="224"/>
    </row>
    <row r="330" spans="15:31">
      <c r="O330" s="224"/>
      <c r="P330" s="224"/>
      <c r="Q330" s="224"/>
      <c r="R330" s="224"/>
      <c r="S330" s="224"/>
      <c r="T330" s="224"/>
      <c r="U330" s="224"/>
      <c r="V330" s="224"/>
      <c r="W330" s="224"/>
      <c r="X330" s="224"/>
      <c r="Y330" s="224"/>
      <c r="Z330" s="224"/>
      <c r="AA330" s="224"/>
      <c r="AB330" s="224"/>
      <c r="AC330" s="224"/>
      <c r="AD330" s="224"/>
      <c r="AE330" s="224"/>
    </row>
    <row r="331" spans="15:31">
      <c r="O331" s="224"/>
      <c r="P331" s="224"/>
      <c r="Q331" s="224"/>
      <c r="R331" s="224"/>
      <c r="S331" s="224"/>
      <c r="T331" s="224"/>
      <c r="U331" s="224"/>
      <c r="V331" s="224"/>
      <c r="W331" s="224"/>
      <c r="X331" s="224"/>
      <c r="Y331" s="224"/>
      <c r="Z331" s="224"/>
      <c r="AA331" s="224"/>
      <c r="AB331" s="224"/>
      <c r="AC331" s="224"/>
      <c r="AD331" s="224"/>
      <c r="AE331" s="224"/>
    </row>
    <row r="332" spans="15:31">
      <c r="O332" s="224"/>
      <c r="P332" s="224"/>
      <c r="Q332" s="224"/>
      <c r="R332" s="224"/>
      <c r="S332" s="224"/>
      <c r="T332" s="224"/>
      <c r="U332" s="224"/>
      <c r="V332" s="224"/>
      <c r="W332" s="224"/>
      <c r="X332" s="224"/>
      <c r="Y332" s="224"/>
      <c r="Z332" s="224"/>
      <c r="AA332" s="224"/>
      <c r="AB332" s="224"/>
      <c r="AC332" s="224"/>
      <c r="AD332" s="224"/>
      <c r="AE332" s="224"/>
    </row>
    <row r="333" spans="15:31">
      <c r="O333" s="224"/>
      <c r="P333" s="224"/>
      <c r="Q333" s="224"/>
      <c r="R333" s="224"/>
      <c r="S333" s="224"/>
      <c r="T333" s="224"/>
      <c r="U333" s="224"/>
      <c r="V333" s="224"/>
      <c r="W333" s="224"/>
      <c r="X333" s="224"/>
      <c r="Y333" s="224"/>
      <c r="Z333" s="224"/>
      <c r="AA333" s="224"/>
      <c r="AB333" s="224"/>
      <c r="AC333" s="224"/>
      <c r="AD333" s="224"/>
      <c r="AE333" s="224"/>
    </row>
    <row r="334" spans="15:31">
      <c r="O334" s="224"/>
      <c r="P334" s="224"/>
      <c r="Q334" s="224"/>
      <c r="R334" s="224"/>
      <c r="S334" s="224"/>
      <c r="T334" s="224"/>
      <c r="U334" s="224"/>
      <c r="V334" s="224"/>
      <c r="W334" s="224"/>
      <c r="X334" s="224"/>
      <c r="Y334" s="224"/>
      <c r="Z334" s="224"/>
      <c r="AA334" s="224"/>
      <c r="AB334" s="224"/>
      <c r="AC334" s="224"/>
      <c r="AD334" s="224"/>
      <c r="AE334" s="224"/>
    </row>
    <row r="335" spans="15:31">
      <c r="O335" s="224"/>
      <c r="P335" s="224"/>
      <c r="Q335" s="224"/>
      <c r="R335" s="224"/>
      <c r="S335" s="224"/>
      <c r="T335" s="224"/>
      <c r="U335" s="224"/>
      <c r="V335" s="224"/>
      <c r="W335" s="224"/>
      <c r="X335" s="224"/>
      <c r="Y335" s="224"/>
      <c r="Z335" s="224"/>
      <c r="AA335" s="224"/>
      <c r="AB335" s="224"/>
      <c r="AC335" s="224"/>
      <c r="AD335" s="224"/>
      <c r="AE335" s="224"/>
    </row>
    <row r="336" spans="15:31">
      <c r="O336" s="224"/>
      <c r="P336" s="224"/>
      <c r="Q336" s="224"/>
      <c r="R336" s="224"/>
      <c r="S336" s="224"/>
      <c r="T336" s="224"/>
      <c r="U336" s="224"/>
      <c r="V336" s="224"/>
      <c r="W336" s="224"/>
      <c r="X336" s="224"/>
      <c r="Y336" s="224"/>
      <c r="Z336" s="224"/>
      <c r="AA336" s="224"/>
      <c r="AB336" s="224"/>
      <c r="AC336" s="224"/>
      <c r="AD336" s="224"/>
      <c r="AE336" s="224"/>
    </row>
    <row r="337" spans="15:31">
      <c r="O337" s="224"/>
      <c r="P337" s="224"/>
      <c r="Q337" s="224"/>
      <c r="R337" s="224"/>
      <c r="S337" s="224"/>
      <c r="T337" s="224"/>
      <c r="U337" s="224"/>
      <c r="V337" s="224"/>
      <c r="W337" s="224"/>
      <c r="X337" s="224"/>
      <c r="Y337" s="224"/>
      <c r="Z337" s="224"/>
      <c r="AA337" s="224"/>
      <c r="AB337" s="224"/>
      <c r="AC337" s="224"/>
      <c r="AD337" s="224"/>
      <c r="AE337" s="224"/>
    </row>
    <row r="338" spans="15:31">
      <c r="O338" s="224"/>
      <c r="P338" s="224"/>
      <c r="Q338" s="224"/>
      <c r="R338" s="224"/>
      <c r="S338" s="224"/>
      <c r="T338" s="224"/>
      <c r="U338" s="224"/>
      <c r="V338" s="224"/>
      <c r="W338" s="224"/>
      <c r="X338" s="224"/>
      <c r="Y338" s="224"/>
      <c r="Z338" s="224"/>
      <c r="AA338" s="224"/>
      <c r="AB338" s="224"/>
      <c r="AC338" s="224"/>
      <c r="AD338" s="224"/>
      <c r="AE338" s="224"/>
    </row>
    <row r="339" spans="15:31">
      <c r="O339" s="224"/>
      <c r="P339" s="224"/>
      <c r="Q339" s="224"/>
      <c r="R339" s="224"/>
      <c r="S339" s="224"/>
      <c r="T339" s="224"/>
      <c r="U339" s="224"/>
      <c r="V339" s="224"/>
      <c r="W339" s="224"/>
      <c r="X339" s="224"/>
      <c r="Y339" s="224"/>
      <c r="Z339" s="224"/>
      <c r="AA339" s="224"/>
      <c r="AB339" s="224"/>
      <c r="AC339" s="224"/>
      <c r="AD339" s="224"/>
      <c r="AE339" s="224"/>
    </row>
    <row r="340" spans="15:31">
      <c r="O340" s="224"/>
      <c r="P340" s="224"/>
      <c r="Q340" s="224"/>
      <c r="R340" s="224"/>
      <c r="S340" s="224"/>
      <c r="T340" s="224"/>
      <c r="U340" s="224"/>
      <c r="V340" s="224"/>
      <c r="W340" s="224"/>
      <c r="X340" s="224"/>
      <c r="Y340" s="224"/>
      <c r="Z340" s="224"/>
      <c r="AA340" s="224"/>
      <c r="AB340" s="224"/>
      <c r="AC340" s="224"/>
      <c r="AD340" s="224"/>
      <c r="AE340" s="224"/>
    </row>
    <row r="341" spans="15:31">
      <c r="O341" s="224"/>
      <c r="P341" s="224"/>
      <c r="Q341" s="224"/>
      <c r="R341" s="224"/>
      <c r="S341" s="224"/>
      <c r="T341" s="224"/>
      <c r="U341" s="224"/>
      <c r="V341" s="224"/>
      <c r="W341" s="224"/>
      <c r="X341" s="224"/>
      <c r="Y341" s="224"/>
      <c r="Z341" s="224"/>
      <c r="AA341" s="224"/>
      <c r="AB341" s="224"/>
      <c r="AC341" s="224"/>
      <c r="AD341" s="224"/>
      <c r="AE341" s="224"/>
    </row>
    <row r="342" spans="15:31">
      <c r="O342" s="224"/>
      <c r="P342" s="224"/>
      <c r="Q342" s="224"/>
      <c r="R342" s="224"/>
      <c r="S342" s="224"/>
      <c r="T342" s="224"/>
      <c r="U342" s="224"/>
      <c r="V342" s="224"/>
      <c r="W342" s="224"/>
      <c r="X342" s="224"/>
      <c r="Y342" s="224"/>
      <c r="Z342" s="224"/>
      <c r="AA342" s="224"/>
      <c r="AB342" s="224"/>
      <c r="AC342" s="224"/>
      <c r="AD342" s="224"/>
      <c r="AE342" s="224"/>
    </row>
    <row r="343" spans="15:31">
      <c r="O343" s="224"/>
      <c r="P343" s="224"/>
      <c r="Q343" s="224"/>
      <c r="R343" s="224"/>
      <c r="S343" s="224"/>
      <c r="T343" s="224"/>
      <c r="U343" s="224"/>
      <c r="V343" s="224"/>
      <c r="W343" s="224"/>
      <c r="X343" s="224"/>
      <c r="Y343" s="224"/>
      <c r="Z343" s="224"/>
      <c r="AA343" s="224"/>
      <c r="AB343" s="224"/>
      <c r="AC343" s="224"/>
      <c r="AD343" s="224"/>
      <c r="AE343" s="224"/>
    </row>
    <row r="344" spans="15:31">
      <c r="O344" s="224"/>
      <c r="P344" s="224"/>
      <c r="Q344" s="224"/>
      <c r="R344" s="224"/>
      <c r="S344" s="224"/>
      <c r="T344" s="224"/>
      <c r="U344" s="224"/>
      <c r="V344" s="224"/>
      <c r="W344" s="224"/>
      <c r="X344" s="224"/>
      <c r="Y344" s="224"/>
      <c r="Z344" s="224"/>
      <c r="AA344" s="224"/>
      <c r="AB344" s="224"/>
      <c r="AC344" s="224"/>
      <c r="AD344" s="224"/>
      <c r="AE344" s="224"/>
    </row>
    <row r="345" spans="15:31">
      <c r="O345" s="224"/>
      <c r="P345" s="224"/>
      <c r="Q345" s="224"/>
      <c r="R345" s="224"/>
      <c r="S345" s="224"/>
      <c r="T345" s="224"/>
      <c r="U345" s="224"/>
      <c r="V345" s="224"/>
      <c r="W345" s="224"/>
      <c r="X345" s="224"/>
      <c r="Y345" s="224"/>
      <c r="Z345" s="224"/>
      <c r="AA345" s="224"/>
      <c r="AB345" s="224"/>
      <c r="AC345" s="224"/>
      <c r="AD345" s="224"/>
      <c r="AE345" s="224"/>
    </row>
    <row r="346" spans="15:31">
      <c r="O346" s="224"/>
      <c r="P346" s="224"/>
      <c r="Q346" s="224"/>
      <c r="R346" s="224"/>
      <c r="S346" s="224"/>
      <c r="T346" s="224"/>
      <c r="U346" s="224"/>
      <c r="V346" s="224"/>
      <c r="W346" s="224"/>
      <c r="X346" s="224"/>
      <c r="Y346" s="224"/>
      <c r="Z346" s="224"/>
      <c r="AA346" s="224"/>
      <c r="AB346" s="224"/>
      <c r="AC346" s="224"/>
      <c r="AD346" s="224"/>
      <c r="AE346" s="224"/>
    </row>
    <row r="347" spans="15:31">
      <c r="O347" s="224"/>
      <c r="P347" s="224"/>
      <c r="Q347" s="224"/>
      <c r="R347" s="224"/>
      <c r="S347" s="224"/>
      <c r="T347" s="224"/>
      <c r="U347" s="224"/>
      <c r="V347" s="224"/>
      <c r="W347" s="224"/>
      <c r="X347" s="224"/>
      <c r="Y347" s="224"/>
      <c r="Z347" s="224"/>
      <c r="AA347" s="224"/>
      <c r="AB347" s="224"/>
      <c r="AC347" s="224"/>
      <c r="AD347" s="224"/>
      <c r="AE347" s="224"/>
    </row>
    <row r="348" spans="15:31">
      <c r="O348" s="224"/>
      <c r="P348" s="224"/>
      <c r="Q348" s="224"/>
      <c r="R348" s="224"/>
      <c r="S348" s="224"/>
      <c r="T348" s="224"/>
      <c r="U348" s="224"/>
      <c r="V348" s="224"/>
      <c r="W348" s="224"/>
      <c r="X348" s="224"/>
      <c r="Y348" s="224"/>
      <c r="Z348" s="224"/>
      <c r="AA348" s="224"/>
      <c r="AB348" s="224"/>
      <c r="AC348" s="224"/>
      <c r="AD348" s="224"/>
      <c r="AE348" s="224"/>
    </row>
    <row r="349" spans="15:31">
      <c r="O349" s="224"/>
      <c r="P349" s="224"/>
      <c r="Q349" s="224"/>
      <c r="R349" s="224"/>
      <c r="S349" s="224"/>
      <c r="T349" s="224"/>
      <c r="U349" s="224"/>
      <c r="V349" s="224"/>
      <c r="W349" s="224"/>
      <c r="X349" s="224"/>
      <c r="Y349" s="224"/>
      <c r="Z349" s="224"/>
      <c r="AA349" s="224"/>
      <c r="AB349" s="224"/>
      <c r="AC349" s="224"/>
      <c r="AD349" s="224"/>
      <c r="AE349" s="224"/>
    </row>
    <row r="350" spans="15:31">
      <c r="O350" s="224"/>
      <c r="P350" s="224"/>
      <c r="Q350" s="224"/>
      <c r="R350" s="224"/>
      <c r="S350" s="224"/>
      <c r="T350" s="224"/>
      <c r="U350" s="224"/>
      <c r="V350" s="224"/>
      <c r="W350" s="224"/>
      <c r="X350" s="224"/>
      <c r="Y350" s="224"/>
      <c r="Z350" s="224"/>
      <c r="AA350" s="224"/>
      <c r="AB350" s="224"/>
      <c r="AC350" s="224"/>
      <c r="AD350" s="224"/>
      <c r="AE350" s="224"/>
    </row>
    <row r="351" spans="15:31">
      <c r="O351" s="224"/>
      <c r="P351" s="224"/>
      <c r="Q351" s="224"/>
      <c r="R351" s="224"/>
      <c r="S351" s="224"/>
      <c r="T351" s="224"/>
      <c r="U351" s="224"/>
      <c r="V351" s="224"/>
      <c r="W351" s="224"/>
      <c r="X351" s="224"/>
      <c r="Y351" s="224"/>
      <c r="Z351" s="224"/>
      <c r="AA351" s="224"/>
      <c r="AB351" s="224"/>
      <c r="AC351" s="224"/>
      <c r="AD351" s="224"/>
      <c r="AE351" s="224"/>
    </row>
    <row r="352" spans="15:31">
      <c r="O352" s="224"/>
      <c r="P352" s="224"/>
      <c r="Q352" s="224"/>
      <c r="R352" s="224"/>
      <c r="S352" s="224"/>
      <c r="T352" s="224"/>
      <c r="U352" s="224"/>
      <c r="V352" s="224"/>
      <c r="W352" s="224"/>
      <c r="X352" s="224"/>
      <c r="Y352" s="224"/>
      <c r="Z352" s="224"/>
      <c r="AA352" s="224"/>
      <c r="AB352" s="224"/>
      <c r="AC352" s="224"/>
      <c r="AD352" s="224"/>
      <c r="AE352" s="224"/>
    </row>
    <row r="353" spans="15:31">
      <c r="O353" s="224"/>
      <c r="P353" s="224"/>
      <c r="Q353" s="224"/>
      <c r="R353" s="224"/>
      <c r="S353" s="224"/>
      <c r="T353" s="224"/>
      <c r="U353" s="224"/>
      <c r="V353" s="224"/>
      <c r="W353" s="224"/>
      <c r="X353" s="224"/>
      <c r="Y353" s="224"/>
      <c r="Z353" s="224"/>
      <c r="AA353" s="224"/>
      <c r="AB353" s="224"/>
      <c r="AC353" s="224"/>
      <c r="AD353" s="224"/>
      <c r="AE353" s="224"/>
    </row>
    <row r="354" spans="15:31">
      <c r="O354" s="224"/>
      <c r="P354" s="224"/>
      <c r="Q354" s="224"/>
      <c r="R354" s="224"/>
      <c r="S354" s="224"/>
      <c r="T354" s="224"/>
      <c r="U354" s="224"/>
      <c r="V354" s="224"/>
      <c r="W354" s="224"/>
      <c r="X354" s="224"/>
      <c r="Y354" s="224"/>
      <c r="Z354" s="224"/>
      <c r="AA354" s="224"/>
      <c r="AB354" s="224"/>
      <c r="AC354" s="224"/>
      <c r="AD354" s="224"/>
      <c r="AE354" s="224"/>
    </row>
    <row r="355" spans="15:31">
      <c r="O355" s="224"/>
      <c r="P355" s="224"/>
      <c r="Q355" s="224"/>
      <c r="R355" s="224"/>
      <c r="S355" s="224"/>
      <c r="T355" s="224"/>
      <c r="U355" s="224"/>
      <c r="V355" s="224"/>
      <c r="W355" s="224"/>
      <c r="X355" s="224"/>
      <c r="Y355" s="224"/>
      <c r="Z355" s="224"/>
      <c r="AA355" s="224"/>
      <c r="AB355" s="224"/>
      <c r="AC355" s="224"/>
      <c r="AD355" s="224"/>
      <c r="AE355" s="224"/>
    </row>
    <row r="356" spans="15:31">
      <c r="O356" s="224"/>
      <c r="P356" s="224"/>
      <c r="Q356" s="224"/>
      <c r="R356" s="224"/>
      <c r="S356" s="224"/>
      <c r="T356" s="224"/>
      <c r="U356" s="224"/>
      <c r="V356" s="224"/>
      <c r="W356" s="224"/>
      <c r="X356" s="224"/>
      <c r="Y356" s="224"/>
      <c r="Z356" s="224"/>
      <c r="AA356" s="224"/>
      <c r="AB356" s="224"/>
      <c r="AC356" s="224"/>
      <c r="AD356" s="224"/>
      <c r="AE356" s="224"/>
    </row>
    <row r="357" spans="15:31">
      <c r="O357" s="224"/>
      <c r="P357" s="224"/>
      <c r="Q357" s="224"/>
      <c r="R357" s="224"/>
      <c r="S357" s="224"/>
      <c r="T357" s="224"/>
      <c r="U357" s="224"/>
      <c r="V357" s="224"/>
      <c r="W357" s="224"/>
      <c r="X357" s="224"/>
      <c r="Y357" s="224"/>
      <c r="Z357" s="224"/>
      <c r="AA357" s="224"/>
      <c r="AB357" s="224"/>
      <c r="AC357" s="224"/>
      <c r="AD357" s="224"/>
      <c r="AE357" s="224"/>
    </row>
    <row r="358" spans="15:31">
      <c r="O358" s="224"/>
      <c r="P358" s="224"/>
      <c r="Q358" s="224"/>
      <c r="R358" s="224"/>
      <c r="S358" s="224"/>
      <c r="T358" s="224"/>
      <c r="U358" s="224"/>
      <c r="V358" s="224"/>
      <c r="W358" s="224"/>
      <c r="X358" s="224"/>
      <c r="Y358" s="224"/>
      <c r="Z358" s="224"/>
      <c r="AA358" s="224"/>
      <c r="AB358" s="224"/>
      <c r="AC358" s="224"/>
      <c r="AD358" s="224"/>
      <c r="AE358" s="224"/>
    </row>
    <row r="359" spans="15:31">
      <c r="O359" s="224"/>
      <c r="P359" s="224"/>
      <c r="Q359" s="224"/>
      <c r="R359" s="224"/>
      <c r="S359" s="224"/>
      <c r="T359" s="224"/>
      <c r="U359" s="224"/>
      <c r="V359" s="224"/>
      <c r="W359" s="224"/>
      <c r="X359" s="224"/>
      <c r="Y359" s="224"/>
      <c r="Z359" s="224"/>
      <c r="AA359" s="224"/>
      <c r="AB359" s="224"/>
      <c r="AC359" s="224"/>
      <c r="AD359" s="224"/>
      <c r="AE359" s="224"/>
    </row>
    <row r="360" spans="15:31">
      <c r="O360" s="224"/>
      <c r="P360" s="224"/>
      <c r="Q360" s="224"/>
      <c r="R360" s="224"/>
      <c r="S360" s="224"/>
      <c r="T360" s="224"/>
      <c r="U360" s="224"/>
      <c r="V360" s="224"/>
      <c r="W360" s="224"/>
      <c r="X360" s="224"/>
      <c r="Y360" s="224"/>
      <c r="Z360" s="224"/>
      <c r="AA360" s="224"/>
      <c r="AB360" s="224"/>
      <c r="AC360" s="224"/>
      <c r="AD360" s="224"/>
      <c r="AE360" s="224"/>
    </row>
    <row r="361" spans="15:31">
      <c r="O361" s="224"/>
      <c r="P361" s="224"/>
      <c r="Q361" s="224"/>
      <c r="R361" s="224"/>
      <c r="S361" s="224"/>
      <c r="T361" s="224"/>
      <c r="U361" s="224"/>
      <c r="V361" s="224"/>
      <c r="W361" s="224"/>
      <c r="X361" s="224"/>
      <c r="Y361" s="224"/>
      <c r="Z361" s="224"/>
      <c r="AA361" s="224"/>
      <c r="AB361" s="224"/>
      <c r="AC361" s="224"/>
      <c r="AD361" s="224"/>
      <c r="AE361" s="224"/>
    </row>
    <row r="362" spans="15:31">
      <c r="O362" s="224"/>
      <c r="P362" s="224"/>
      <c r="Q362" s="224"/>
      <c r="R362" s="224"/>
      <c r="S362" s="224"/>
      <c r="T362" s="224"/>
      <c r="U362" s="224"/>
      <c r="V362" s="224"/>
      <c r="W362" s="224"/>
      <c r="X362" s="224"/>
      <c r="Y362" s="224"/>
      <c r="Z362" s="224"/>
      <c r="AA362" s="224"/>
      <c r="AB362" s="224"/>
      <c r="AC362" s="224"/>
      <c r="AD362" s="224"/>
      <c r="AE362" s="224"/>
    </row>
    <row r="363" spans="15:31">
      <c r="O363" s="224"/>
      <c r="P363" s="224"/>
      <c r="Q363" s="224"/>
      <c r="R363" s="224"/>
      <c r="S363" s="224"/>
      <c r="T363" s="224"/>
      <c r="U363" s="224"/>
      <c r="V363" s="224"/>
      <c r="W363" s="224"/>
      <c r="X363" s="224"/>
      <c r="Y363" s="224"/>
      <c r="Z363" s="224"/>
      <c r="AA363" s="224"/>
      <c r="AB363" s="224"/>
      <c r="AC363" s="224"/>
      <c r="AD363" s="224"/>
      <c r="AE363" s="224"/>
    </row>
    <row r="364" spans="15:31">
      <c r="O364" s="224"/>
      <c r="P364" s="224"/>
      <c r="Q364" s="224"/>
      <c r="R364" s="224"/>
      <c r="S364" s="224"/>
      <c r="T364" s="224"/>
      <c r="U364" s="224"/>
      <c r="V364" s="224"/>
      <c r="W364" s="224"/>
      <c r="X364" s="224"/>
      <c r="Y364" s="224"/>
      <c r="Z364" s="224"/>
      <c r="AA364" s="224"/>
      <c r="AB364" s="224"/>
      <c r="AC364" s="224"/>
      <c r="AD364" s="224"/>
      <c r="AE364" s="224"/>
    </row>
    <row r="365" spans="15:31">
      <c r="O365" s="224"/>
      <c r="P365" s="224"/>
      <c r="Q365" s="224"/>
      <c r="R365" s="224"/>
      <c r="S365" s="224"/>
      <c r="T365" s="224"/>
      <c r="U365" s="224"/>
      <c r="V365" s="224"/>
      <c r="W365" s="224"/>
      <c r="X365" s="224"/>
      <c r="Y365" s="224"/>
      <c r="Z365" s="224"/>
      <c r="AA365" s="224"/>
      <c r="AB365" s="224"/>
      <c r="AC365" s="224"/>
      <c r="AD365" s="224"/>
      <c r="AE365" s="224"/>
    </row>
    <row r="366" spans="15:31">
      <c r="O366" s="224"/>
      <c r="P366" s="224"/>
      <c r="Q366" s="224"/>
      <c r="R366" s="224"/>
      <c r="S366" s="224"/>
      <c r="T366" s="224"/>
      <c r="U366" s="224"/>
      <c r="V366" s="224"/>
      <c r="W366" s="224"/>
      <c r="X366" s="224"/>
      <c r="Y366" s="224"/>
      <c r="Z366" s="224"/>
      <c r="AA366" s="224"/>
      <c r="AB366" s="224"/>
      <c r="AC366" s="224"/>
      <c r="AD366" s="224"/>
      <c r="AE366" s="224"/>
    </row>
    <row r="367" spans="15:31">
      <c r="O367" s="224"/>
      <c r="P367" s="224"/>
      <c r="Q367" s="224"/>
      <c r="R367" s="224"/>
      <c r="S367" s="224"/>
      <c r="T367" s="224"/>
      <c r="U367" s="224"/>
      <c r="V367" s="224"/>
      <c r="W367" s="224"/>
      <c r="X367" s="224"/>
      <c r="Y367" s="224"/>
      <c r="Z367" s="224"/>
      <c r="AA367" s="224"/>
      <c r="AB367" s="224"/>
      <c r="AC367" s="224"/>
      <c r="AD367" s="224"/>
      <c r="AE367" s="224"/>
    </row>
    <row r="368" spans="15:31">
      <c r="O368" s="224"/>
      <c r="P368" s="224"/>
      <c r="Q368" s="224"/>
      <c r="R368" s="224"/>
      <c r="S368" s="224"/>
      <c r="T368" s="224"/>
      <c r="U368" s="224"/>
      <c r="V368" s="224"/>
      <c r="W368" s="224"/>
      <c r="X368" s="224"/>
      <c r="Y368" s="224"/>
      <c r="Z368" s="224"/>
      <c r="AA368" s="224"/>
      <c r="AB368" s="224"/>
      <c r="AC368" s="224"/>
      <c r="AD368" s="224"/>
      <c r="AE368" s="224"/>
    </row>
    <row r="369" spans="15:31">
      <c r="O369" s="224"/>
      <c r="P369" s="224"/>
      <c r="Q369" s="224"/>
      <c r="R369" s="224"/>
      <c r="S369" s="224"/>
      <c r="T369" s="224"/>
      <c r="U369" s="224"/>
      <c r="V369" s="224"/>
      <c r="W369" s="224"/>
      <c r="X369" s="224"/>
      <c r="Y369" s="224"/>
      <c r="Z369" s="224"/>
      <c r="AA369" s="224"/>
      <c r="AB369" s="224"/>
      <c r="AC369" s="224"/>
      <c r="AD369" s="224"/>
      <c r="AE369" s="224"/>
    </row>
    <row r="370" spans="15:31">
      <c r="O370" s="224"/>
      <c r="P370" s="224"/>
      <c r="Q370" s="224"/>
      <c r="R370" s="224"/>
      <c r="S370" s="224"/>
      <c r="T370" s="224"/>
      <c r="U370" s="224"/>
      <c r="V370" s="224"/>
      <c r="W370" s="224"/>
      <c r="X370" s="224"/>
      <c r="Y370" s="224"/>
      <c r="Z370" s="224"/>
      <c r="AA370" s="224"/>
      <c r="AB370" s="224"/>
      <c r="AC370" s="224"/>
      <c r="AD370" s="224"/>
      <c r="AE370" s="224"/>
    </row>
    <row r="371" spans="15:31">
      <c r="O371" s="224"/>
      <c r="P371" s="224"/>
      <c r="Q371" s="224"/>
      <c r="R371" s="224"/>
      <c r="S371" s="224"/>
      <c r="T371" s="224"/>
      <c r="U371" s="224"/>
      <c r="V371" s="224"/>
      <c r="W371" s="224"/>
      <c r="X371" s="224"/>
      <c r="Y371" s="224"/>
      <c r="Z371" s="224"/>
      <c r="AA371" s="224"/>
      <c r="AB371" s="224"/>
      <c r="AC371" s="224"/>
      <c r="AD371" s="224"/>
      <c r="AE371" s="224"/>
    </row>
    <row r="372" spans="15:31">
      <c r="O372" s="224"/>
      <c r="P372" s="224"/>
      <c r="Q372" s="224"/>
      <c r="R372" s="224"/>
      <c r="S372" s="224"/>
      <c r="T372" s="224"/>
      <c r="U372" s="224"/>
      <c r="V372" s="224"/>
      <c r="W372" s="224"/>
      <c r="X372" s="224"/>
      <c r="Y372" s="224"/>
      <c r="Z372" s="224"/>
      <c r="AA372" s="224"/>
      <c r="AB372" s="224"/>
      <c r="AC372" s="224"/>
      <c r="AD372" s="224"/>
      <c r="AE372" s="224"/>
    </row>
    <row r="373" spans="15:31">
      <c r="O373" s="224"/>
      <c r="P373" s="224"/>
      <c r="Q373" s="224"/>
      <c r="R373" s="224"/>
      <c r="S373" s="224"/>
      <c r="T373" s="224"/>
      <c r="U373" s="224"/>
      <c r="V373" s="224"/>
      <c r="W373" s="224"/>
      <c r="X373" s="224"/>
      <c r="Y373" s="224"/>
      <c r="Z373" s="224"/>
      <c r="AA373" s="224"/>
      <c r="AB373" s="224"/>
      <c r="AC373" s="224"/>
      <c r="AD373" s="224"/>
      <c r="AE373" s="224"/>
    </row>
    <row r="374" spans="15:31">
      <c r="O374" s="224"/>
      <c r="P374" s="224"/>
      <c r="Q374" s="224"/>
      <c r="R374" s="224"/>
      <c r="S374" s="224"/>
      <c r="T374" s="224"/>
      <c r="U374" s="224"/>
      <c r="V374" s="224"/>
      <c r="W374" s="224"/>
      <c r="X374" s="224"/>
      <c r="Y374" s="224"/>
      <c r="Z374" s="224"/>
      <c r="AA374" s="224"/>
      <c r="AB374" s="224"/>
      <c r="AC374" s="224"/>
      <c r="AD374" s="224"/>
      <c r="AE374" s="224"/>
    </row>
    <row r="375" spans="15:31">
      <c r="O375" s="224"/>
      <c r="P375" s="224"/>
      <c r="Q375" s="224"/>
      <c r="R375" s="224"/>
      <c r="S375" s="224"/>
      <c r="T375" s="224"/>
      <c r="U375" s="224"/>
      <c r="V375" s="224"/>
      <c r="W375" s="224"/>
      <c r="X375" s="224"/>
      <c r="Y375" s="224"/>
      <c r="Z375" s="224"/>
      <c r="AA375" s="224"/>
      <c r="AB375" s="224"/>
      <c r="AC375" s="224"/>
      <c r="AD375" s="224"/>
      <c r="AE375" s="224"/>
    </row>
    <row r="376" spans="15:31">
      <c r="O376" s="224"/>
      <c r="P376" s="224"/>
      <c r="Q376" s="224"/>
      <c r="R376" s="224"/>
      <c r="S376" s="224"/>
      <c r="T376" s="224"/>
      <c r="U376" s="224"/>
      <c r="V376" s="224"/>
      <c r="W376" s="224"/>
      <c r="X376" s="224"/>
      <c r="Y376" s="224"/>
      <c r="Z376" s="224"/>
      <c r="AA376" s="224"/>
      <c r="AB376" s="224"/>
      <c r="AC376" s="224"/>
      <c r="AD376" s="224"/>
      <c r="AE376" s="224"/>
    </row>
    <row r="377" spans="15:31">
      <c r="O377" s="224"/>
      <c r="P377" s="224"/>
      <c r="Q377" s="224"/>
      <c r="R377" s="224"/>
      <c r="S377" s="224"/>
      <c r="T377" s="224"/>
      <c r="U377" s="224"/>
      <c r="V377" s="224"/>
      <c r="W377" s="224"/>
      <c r="X377" s="224"/>
      <c r="Y377" s="224"/>
      <c r="Z377" s="224"/>
      <c r="AA377" s="224"/>
      <c r="AB377" s="224"/>
      <c r="AC377" s="224"/>
      <c r="AD377" s="224"/>
      <c r="AE377" s="224"/>
    </row>
    <row r="378" spans="15:31">
      <c r="O378" s="224"/>
      <c r="P378" s="224"/>
      <c r="Q378" s="224"/>
      <c r="R378" s="224"/>
      <c r="S378" s="224"/>
      <c r="T378" s="224"/>
      <c r="U378" s="224"/>
      <c r="V378" s="224"/>
      <c r="W378" s="224"/>
      <c r="X378" s="224"/>
      <c r="Y378" s="224"/>
      <c r="Z378" s="224"/>
      <c r="AA378" s="224"/>
      <c r="AB378" s="224"/>
      <c r="AC378" s="224"/>
      <c r="AD378" s="224"/>
      <c r="AE378" s="224"/>
    </row>
    <row r="379" spans="15:31">
      <c r="O379" s="224"/>
      <c r="P379" s="224"/>
      <c r="Q379" s="224"/>
      <c r="R379" s="224"/>
      <c r="S379" s="224"/>
      <c r="T379" s="224"/>
      <c r="U379" s="224"/>
      <c r="V379" s="224"/>
      <c r="W379" s="224"/>
      <c r="X379" s="224"/>
      <c r="Y379" s="224"/>
      <c r="Z379" s="224"/>
      <c r="AA379" s="224"/>
      <c r="AB379" s="224"/>
      <c r="AC379" s="224"/>
      <c r="AD379" s="224"/>
      <c r="AE379" s="224"/>
    </row>
    <row r="380" spans="15:31">
      <c r="O380" s="224"/>
      <c r="P380" s="224"/>
      <c r="Q380" s="224"/>
      <c r="R380" s="224"/>
      <c r="S380" s="224"/>
      <c r="T380" s="224"/>
      <c r="U380" s="224"/>
      <c r="V380" s="224"/>
      <c r="W380" s="224"/>
      <c r="X380" s="224"/>
      <c r="Y380" s="224"/>
      <c r="Z380" s="224"/>
      <c r="AA380" s="224"/>
      <c r="AB380" s="224"/>
      <c r="AC380" s="224"/>
      <c r="AD380" s="224"/>
      <c r="AE380" s="224"/>
    </row>
    <row r="381" spans="15:31">
      <c r="O381" s="224"/>
      <c r="P381" s="224"/>
      <c r="Q381" s="224"/>
      <c r="R381" s="224"/>
      <c r="S381" s="224"/>
      <c r="T381" s="224"/>
      <c r="U381" s="224"/>
      <c r="V381" s="224"/>
      <c r="W381" s="224"/>
      <c r="X381" s="224"/>
      <c r="Y381" s="224"/>
      <c r="Z381" s="224"/>
      <c r="AA381" s="224"/>
      <c r="AB381" s="224"/>
      <c r="AC381" s="224"/>
      <c r="AD381" s="224"/>
      <c r="AE381" s="224"/>
    </row>
    <row r="382" spans="15:31">
      <c r="O382" s="224"/>
      <c r="P382" s="224"/>
      <c r="Q382" s="224"/>
      <c r="R382" s="224"/>
      <c r="S382" s="224"/>
      <c r="T382" s="224"/>
      <c r="U382" s="224"/>
      <c r="V382" s="224"/>
      <c r="W382" s="224"/>
      <c r="X382" s="224"/>
      <c r="Y382" s="224"/>
      <c r="Z382" s="224"/>
      <c r="AA382" s="224"/>
      <c r="AB382" s="224"/>
      <c r="AC382" s="224"/>
      <c r="AD382" s="224"/>
      <c r="AE382" s="224"/>
    </row>
    <row r="383" spans="15:31">
      <c r="O383" s="224"/>
      <c r="P383" s="224"/>
      <c r="Q383" s="224"/>
      <c r="R383" s="224"/>
      <c r="S383" s="224"/>
      <c r="T383" s="224"/>
      <c r="U383" s="224"/>
      <c r="V383" s="224"/>
      <c r="W383" s="224"/>
      <c r="X383" s="224"/>
      <c r="Y383" s="224"/>
      <c r="Z383" s="224"/>
      <c r="AA383" s="224"/>
      <c r="AB383" s="224"/>
      <c r="AC383" s="224"/>
      <c r="AD383" s="224"/>
      <c r="AE383" s="224"/>
    </row>
    <row r="384" spans="15:31">
      <c r="O384" s="224"/>
      <c r="P384" s="224"/>
      <c r="Q384" s="224"/>
      <c r="R384" s="224"/>
      <c r="S384" s="224"/>
      <c r="T384" s="224"/>
      <c r="U384" s="224"/>
      <c r="V384" s="224"/>
      <c r="W384" s="224"/>
      <c r="X384" s="224"/>
      <c r="Y384" s="224"/>
      <c r="Z384" s="224"/>
      <c r="AA384" s="224"/>
      <c r="AB384" s="224"/>
      <c r="AC384" s="224"/>
      <c r="AD384" s="224"/>
      <c r="AE384" s="224"/>
    </row>
    <row r="385" spans="15:31">
      <c r="O385" s="224"/>
      <c r="P385" s="224"/>
      <c r="Q385" s="224"/>
      <c r="R385" s="224"/>
      <c r="S385" s="224"/>
      <c r="T385" s="224"/>
      <c r="U385" s="224"/>
      <c r="V385" s="224"/>
      <c r="W385" s="224"/>
      <c r="X385" s="224"/>
      <c r="Y385" s="224"/>
      <c r="Z385" s="224"/>
      <c r="AA385" s="224"/>
      <c r="AB385" s="224"/>
      <c r="AC385" s="224"/>
      <c r="AD385" s="224"/>
      <c r="AE385" s="224"/>
    </row>
    <row r="386" spans="15:31">
      <c r="O386" s="224"/>
      <c r="P386" s="224"/>
      <c r="Q386" s="224"/>
      <c r="R386" s="224"/>
      <c r="S386" s="224"/>
      <c r="T386" s="224"/>
      <c r="U386" s="224"/>
      <c r="V386" s="224"/>
      <c r="W386" s="224"/>
      <c r="X386" s="224"/>
      <c r="Y386" s="224"/>
      <c r="Z386" s="224"/>
      <c r="AA386" s="224"/>
      <c r="AB386" s="224"/>
      <c r="AC386" s="224"/>
      <c r="AD386" s="224"/>
      <c r="AE386" s="224"/>
    </row>
    <row r="387" spans="15:31">
      <c r="O387" s="224"/>
      <c r="P387" s="224"/>
      <c r="Q387" s="224"/>
      <c r="R387" s="224"/>
      <c r="S387" s="224"/>
      <c r="T387" s="224"/>
      <c r="U387" s="224"/>
      <c r="V387" s="224"/>
      <c r="W387" s="224"/>
      <c r="X387" s="224"/>
      <c r="Y387" s="224"/>
      <c r="Z387" s="224"/>
      <c r="AA387" s="224"/>
      <c r="AB387" s="224"/>
      <c r="AC387" s="224"/>
      <c r="AD387" s="224"/>
      <c r="AE387" s="224"/>
    </row>
    <row r="388" spans="15:31">
      <c r="O388" s="224"/>
      <c r="P388" s="224"/>
      <c r="Q388" s="224"/>
      <c r="R388" s="224"/>
      <c r="S388" s="224"/>
      <c r="T388" s="224"/>
      <c r="U388" s="224"/>
      <c r="V388" s="224"/>
      <c r="W388" s="224"/>
      <c r="X388" s="224"/>
      <c r="Y388" s="224"/>
      <c r="Z388" s="224"/>
      <c r="AA388" s="224"/>
      <c r="AB388" s="224"/>
      <c r="AC388" s="224"/>
      <c r="AD388" s="224"/>
      <c r="AE388" s="224"/>
    </row>
    <row r="389" spans="15:31">
      <c r="O389" s="224"/>
      <c r="P389" s="224"/>
      <c r="Q389" s="224"/>
      <c r="R389" s="224"/>
      <c r="S389" s="224"/>
      <c r="T389" s="224"/>
      <c r="U389" s="224"/>
      <c r="V389" s="224"/>
      <c r="W389" s="224"/>
      <c r="X389" s="224"/>
      <c r="Y389" s="224"/>
      <c r="Z389" s="224"/>
      <c r="AA389" s="224"/>
      <c r="AB389" s="224"/>
      <c r="AC389" s="224"/>
      <c r="AD389" s="224"/>
      <c r="AE389" s="224"/>
    </row>
    <row r="390" spans="15:31">
      <c r="O390" s="224"/>
      <c r="P390" s="224"/>
      <c r="Q390" s="224"/>
      <c r="R390" s="224"/>
      <c r="S390" s="224"/>
      <c r="T390" s="224"/>
      <c r="U390" s="224"/>
      <c r="V390" s="224"/>
      <c r="W390" s="224"/>
      <c r="X390" s="224"/>
      <c r="Y390" s="224"/>
      <c r="Z390" s="224"/>
      <c r="AA390" s="224"/>
      <c r="AB390" s="224"/>
      <c r="AC390" s="224"/>
      <c r="AD390" s="224"/>
      <c r="AE390" s="224"/>
    </row>
    <row r="391" spans="15:31">
      <c r="O391" s="224"/>
      <c r="P391" s="224"/>
      <c r="Q391" s="224"/>
      <c r="R391" s="224"/>
      <c r="S391" s="224"/>
      <c r="T391" s="224"/>
      <c r="U391" s="224"/>
      <c r="V391" s="224"/>
      <c r="W391" s="224"/>
      <c r="X391" s="224"/>
      <c r="Y391" s="224"/>
      <c r="Z391" s="224"/>
      <c r="AA391" s="224"/>
      <c r="AB391" s="224"/>
      <c r="AC391" s="224"/>
      <c r="AD391" s="224"/>
      <c r="AE391" s="224"/>
    </row>
    <row r="392" spans="15:31">
      <c r="O392" s="224"/>
      <c r="P392" s="224"/>
      <c r="Q392" s="224"/>
      <c r="R392" s="224"/>
      <c r="S392" s="224"/>
      <c r="T392" s="224"/>
      <c r="U392" s="224"/>
      <c r="V392" s="224"/>
      <c r="W392" s="224"/>
      <c r="X392" s="224"/>
      <c r="Y392" s="224"/>
      <c r="Z392" s="224"/>
      <c r="AA392" s="224"/>
      <c r="AB392" s="224"/>
      <c r="AC392" s="224"/>
      <c r="AD392" s="224"/>
      <c r="AE392" s="224"/>
    </row>
    <row r="393" spans="15:31">
      <c r="O393" s="224"/>
      <c r="P393" s="224"/>
      <c r="Q393" s="224"/>
      <c r="R393" s="224"/>
      <c r="S393" s="224"/>
      <c r="T393" s="224"/>
      <c r="U393" s="224"/>
      <c r="V393" s="224"/>
      <c r="W393" s="224"/>
      <c r="X393" s="224"/>
      <c r="Y393" s="224"/>
      <c r="Z393" s="224"/>
      <c r="AA393" s="224"/>
      <c r="AB393" s="224"/>
      <c r="AC393" s="224"/>
      <c r="AD393" s="224"/>
      <c r="AE393" s="224"/>
    </row>
    <row r="394" spans="15:31">
      <c r="O394" s="224"/>
      <c r="P394" s="224"/>
      <c r="Q394" s="224"/>
      <c r="R394" s="224"/>
      <c r="S394" s="224"/>
      <c r="T394" s="224"/>
      <c r="U394" s="224"/>
      <c r="V394" s="224"/>
      <c r="W394" s="224"/>
      <c r="X394" s="224"/>
      <c r="Y394" s="224"/>
      <c r="Z394" s="224"/>
      <c r="AA394" s="224"/>
      <c r="AB394" s="224"/>
      <c r="AC394" s="224"/>
      <c r="AD394" s="224"/>
      <c r="AE394" s="224"/>
    </row>
    <row r="395" spans="15:31">
      <c r="O395" s="224"/>
      <c r="P395" s="224"/>
      <c r="Q395" s="224"/>
      <c r="R395" s="224"/>
      <c r="S395" s="224"/>
      <c r="T395" s="224"/>
      <c r="U395" s="224"/>
      <c r="V395" s="224"/>
      <c r="W395" s="224"/>
      <c r="X395" s="224"/>
      <c r="Y395" s="224"/>
      <c r="Z395" s="224"/>
      <c r="AA395" s="224"/>
      <c r="AB395" s="224"/>
      <c r="AC395" s="224"/>
      <c r="AD395" s="224"/>
      <c r="AE395" s="224"/>
    </row>
    <row r="396" spans="15:31">
      <c r="O396" s="224"/>
      <c r="P396" s="224"/>
      <c r="Q396" s="224"/>
      <c r="R396" s="224"/>
      <c r="S396" s="224"/>
      <c r="T396" s="224"/>
      <c r="U396" s="224"/>
      <c r="V396" s="224"/>
      <c r="W396" s="224"/>
      <c r="X396" s="224"/>
      <c r="Y396" s="224"/>
      <c r="Z396" s="224"/>
      <c r="AA396" s="224"/>
      <c r="AB396" s="224"/>
      <c r="AC396" s="224"/>
      <c r="AD396" s="224"/>
      <c r="AE396" s="224"/>
    </row>
    <row r="397" spans="15:31">
      <c r="O397" s="224"/>
      <c r="P397" s="224"/>
      <c r="Q397" s="224"/>
      <c r="R397" s="224"/>
      <c r="S397" s="224"/>
      <c r="T397" s="224"/>
      <c r="U397" s="224"/>
      <c r="V397" s="224"/>
      <c r="W397" s="224"/>
      <c r="X397" s="224"/>
      <c r="Y397" s="224"/>
      <c r="Z397" s="224"/>
      <c r="AA397" s="224"/>
      <c r="AB397" s="224"/>
      <c r="AC397" s="224"/>
      <c r="AD397" s="224"/>
      <c r="AE397" s="224"/>
    </row>
    <row r="398" spans="15:31">
      <c r="O398" s="224"/>
      <c r="P398" s="224"/>
      <c r="Q398" s="224"/>
      <c r="R398" s="224"/>
      <c r="S398" s="224"/>
      <c r="T398" s="224"/>
      <c r="U398" s="224"/>
      <c r="V398" s="224"/>
      <c r="W398" s="224"/>
      <c r="X398" s="224"/>
      <c r="Y398" s="224"/>
      <c r="Z398" s="224"/>
      <c r="AA398" s="224"/>
      <c r="AB398" s="224"/>
      <c r="AC398" s="224"/>
      <c r="AD398" s="224"/>
      <c r="AE398" s="224"/>
    </row>
    <row r="399" spans="15:31">
      <c r="O399" s="224"/>
      <c r="P399" s="224"/>
      <c r="Q399" s="224"/>
      <c r="R399" s="224"/>
      <c r="S399" s="224"/>
      <c r="T399" s="224"/>
      <c r="U399" s="224"/>
      <c r="V399" s="224"/>
      <c r="W399" s="224"/>
      <c r="X399" s="224"/>
      <c r="Y399" s="224"/>
      <c r="Z399" s="224"/>
      <c r="AA399" s="224"/>
      <c r="AB399" s="224"/>
      <c r="AC399" s="224"/>
      <c r="AD399" s="224"/>
      <c r="AE399" s="224"/>
    </row>
    <row r="400" spans="15:31">
      <c r="O400" s="224"/>
      <c r="P400" s="224"/>
      <c r="Q400" s="224"/>
      <c r="R400" s="224"/>
      <c r="S400" s="224"/>
      <c r="T400" s="224"/>
      <c r="U400" s="224"/>
      <c r="V400" s="224"/>
      <c r="W400" s="224"/>
      <c r="X400" s="224"/>
      <c r="Y400" s="224"/>
      <c r="Z400" s="224"/>
      <c r="AA400" s="224"/>
      <c r="AB400" s="224"/>
      <c r="AC400" s="224"/>
      <c r="AD400" s="224"/>
      <c r="AE400" s="224"/>
    </row>
    <row r="401" spans="15:31">
      <c r="O401" s="224"/>
      <c r="P401" s="224"/>
      <c r="Q401" s="224"/>
      <c r="R401" s="224"/>
      <c r="S401" s="224"/>
      <c r="T401" s="224"/>
      <c r="U401" s="224"/>
      <c r="V401" s="224"/>
      <c r="W401" s="224"/>
      <c r="X401" s="224"/>
      <c r="Y401" s="224"/>
      <c r="Z401" s="224"/>
      <c r="AA401" s="224"/>
      <c r="AB401" s="224"/>
      <c r="AC401" s="224"/>
      <c r="AD401" s="224"/>
      <c r="AE401" s="224"/>
    </row>
    <row r="402" spans="15:31">
      <c r="O402" s="224"/>
      <c r="P402" s="224"/>
      <c r="Q402" s="224"/>
      <c r="R402" s="224"/>
      <c r="S402" s="224"/>
      <c r="T402" s="224"/>
      <c r="U402" s="224"/>
      <c r="V402" s="224"/>
      <c r="W402" s="224"/>
      <c r="X402" s="224"/>
      <c r="Y402" s="224"/>
      <c r="Z402" s="224"/>
      <c r="AA402" s="224"/>
      <c r="AB402" s="224"/>
      <c r="AC402" s="224"/>
      <c r="AD402" s="224"/>
      <c r="AE402" s="224"/>
    </row>
    <row r="403" spans="15:31">
      <c r="O403" s="224"/>
      <c r="P403" s="224"/>
      <c r="Q403" s="224"/>
      <c r="R403" s="224"/>
      <c r="S403" s="224"/>
      <c r="T403" s="224"/>
      <c r="U403" s="224"/>
      <c r="V403" s="224"/>
      <c r="W403" s="224"/>
      <c r="X403" s="224"/>
      <c r="Y403" s="224"/>
      <c r="Z403" s="224"/>
      <c r="AA403" s="224"/>
      <c r="AB403" s="224"/>
      <c r="AC403" s="224"/>
      <c r="AD403" s="224"/>
      <c r="AE403" s="224"/>
    </row>
    <row r="404" spans="15:31">
      <c r="O404" s="224"/>
      <c r="P404" s="224"/>
      <c r="Q404" s="224"/>
      <c r="R404" s="224"/>
      <c r="S404" s="224"/>
      <c r="T404" s="224"/>
      <c r="U404" s="224"/>
      <c r="V404" s="224"/>
      <c r="W404" s="224"/>
      <c r="X404" s="224"/>
      <c r="Y404" s="224"/>
      <c r="Z404" s="224"/>
      <c r="AA404" s="224"/>
      <c r="AB404" s="224"/>
      <c r="AC404" s="224"/>
      <c r="AD404" s="224"/>
      <c r="AE404" s="224"/>
    </row>
    <row r="405" spans="15:31">
      <c r="O405" s="224"/>
      <c r="P405" s="224"/>
      <c r="Q405" s="224"/>
      <c r="R405" s="224"/>
      <c r="S405" s="224"/>
      <c r="T405" s="224"/>
      <c r="U405" s="224"/>
      <c r="V405" s="224"/>
      <c r="W405" s="224"/>
      <c r="X405" s="224"/>
      <c r="Y405" s="224"/>
      <c r="Z405" s="224"/>
      <c r="AA405" s="224"/>
      <c r="AB405" s="224"/>
      <c r="AC405" s="224"/>
      <c r="AD405" s="224"/>
      <c r="AE405" s="224"/>
    </row>
    <row r="406" spans="15:31">
      <c r="O406" s="224"/>
      <c r="P406" s="224"/>
      <c r="Q406" s="224"/>
      <c r="R406" s="224"/>
      <c r="S406" s="224"/>
      <c r="T406" s="224"/>
      <c r="U406" s="224"/>
      <c r="V406" s="224"/>
      <c r="W406" s="224"/>
      <c r="X406" s="224"/>
      <c r="Y406" s="224"/>
      <c r="Z406" s="224"/>
      <c r="AA406" s="224"/>
      <c r="AB406" s="224"/>
      <c r="AC406" s="224"/>
      <c r="AD406" s="224"/>
      <c r="AE406" s="224"/>
    </row>
    <row r="407" spans="15:31">
      <c r="O407" s="224"/>
      <c r="P407" s="224"/>
      <c r="Q407" s="224"/>
      <c r="R407" s="224"/>
      <c r="S407" s="224"/>
      <c r="T407" s="224"/>
      <c r="U407" s="224"/>
      <c r="V407" s="224"/>
      <c r="W407" s="224"/>
      <c r="X407" s="224"/>
      <c r="Y407" s="224"/>
      <c r="Z407" s="224"/>
      <c r="AA407" s="224"/>
      <c r="AB407" s="224"/>
      <c r="AC407" s="224"/>
      <c r="AD407" s="224"/>
      <c r="AE407" s="224"/>
    </row>
    <row r="408" spans="15:31">
      <c r="O408" s="224"/>
      <c r="P408" s="224"/>
      <c r="Q408" s="224"/>
      <c r="R408" s="224"/>
      <c r="S408" s="224"/>
      <c r="T408" s="224"/>
      <c r="U408" s="224"/>
      <c r="V408" s="224"/>
      <c r="W408" s="224"/>
      <c r="X408" s="224"/>
      <c r="Y408" s="224"/>
      <c r="Z408" s="224"/>
      <c r="AA408" s="224"/>
      <c r="AB408" s="224"/>
      <c r="AC408" s="224"/>
      <c r="AD408" s="224"/>
      <c r="AE408" s="224"/>
    </row>
    <row r="409" spans="15:31">
      <c r="O409" s="224"/>
      <c r="P409" s="224"/>
      <c r="Q409" s="224"/>
      <c r="R409" s="224"/>
      <c r="S409" s="224"/>
      <c r="T409" s="224"/>
      <c r="U409" s="224"/>
      <c r="V409" s="224"/>
      <c r="W409" s="224"/>
      <c r="X409" s="224"/>
      <c r="Y409" s="224"/>
      <c r="Z409" s="224"/>
      <c r="AA409" s="224"/>
      <c r="AB409" s="224"/>
      <c r="AC409" s="224"/>
      <c r="AD409" s="224"/>
      <c r="AE409" s="224"/>
    </row>
    <row r="410" spans="15:31">
      <c r="O410" s="224"/>
      <c r="P410" s="224"/>
      <c r="Q410" s="224"/>
      <c r="R410" s="224"/>
      <c r="S410" s="224"/>
      <c r="T410" s="224"/>
      <c r="U410" s="224"/>
      <c r="V410" s="224"/>
      <c r="W410" s="224"/>
      <c r="X410" s="224"/>
      <c r="Y410" s="224"/>
      <c r="Z410" s="224"/>
      <c r="AA410" s="224"/>
      <c r="AB410" s="224"/>
      <c r="AC410" s="224"/>
      <c r="AD410" s="224"/>
      <c r="AE410" s="224"/>
    </row>
    <row r="411" spans="15:31">
      <c r="O411" s="224"/>
      <c r="P411" s="224"/>
      <c r="Q411" s="224"/>
      <c r="R411" s="224"/>
      <c r="S411" s="224"/>
      <c r="T411" s="224"/>
      <c r="U411" s="224"/>
      <c r="V411" s="224"/>
      <c r="W411" s="224"/>
      <c r="X411" s="224"/>
      <c r="Y411" s="224"/>
      <c r="Z411" s="224"/>
      <c r="AA411" s="224"/>
      <c r="AB411" s="224"/>
      <c r="AC411" s="224"/>
      <c r="AD411" s="224"/>
      <c r="AE411" s="224"/>
    </row>
    <row r="412" spans="15:31">
      <c r="O412" s="224"/>
      <c r="P412" s="224"/>
      <c r="Q412" s="224"/>
      <c r="R412" s="224"/>
      <c r="S412" s="224"/>
      <c r="T412" s="224"/>
      <c r="U412" s="224"/>
      <c r="V412" s="224"/>
      <c r="W412" s="224"/>
      <c r="X412" s="224"/>
      <c r="Y412" s="224"/>
      <c r="Z412" s="224"/>
      <c r="AA412" s="224"/>
      <c r="AB412" s="224"/>
      <c r="AC412" s="224"/>
      <c r="AD412" s="224"/>
      <c r="AE412" s="224"/>
    </row>
    <row r="413" spans="15:31">
      <c r="O413" s="224"/>
      <c r="P413" s="224"/>
      <c r="Q413" s="224"/>
      <c r="R413" s="224"/>
      <c r="S413" s="224"/>
      <c r="T413" s="224"/>
      <c r="U413" s="224"/>
      <c r="V413" s="224"/>
      <c r="W413" s="224"/>
      <c r="X413" s="224"/>
      <c r="Y413" s="224"/>
      <c r="Z413" s="224"/>
      <c r="AA413" s="224"/>
      <c r="AB413" s="224"/>
      <c r="AC413" s="224"/>
      <c r="AD413" s="224"/>
      <c r="AE413" s="224"/>
    </row>
    <row r="414" spans="15:31">
      <c r="O414" s="224"/>
      <c r="P414" s="224"/>
      <c r="Q414" s="224"/>
      <c r="R414" s="224"/>
      <c r="S414" s="224"/>
      <c r="T414" s="224"/>
      <c r="U414" s="224"/>
      <c r="V414" s="224"/>
      <c r="W414" s="224"/>
      <c r="X414" s="224"/>
      <c r="Y414" s="224"/>
      <c r="Z414" s="224"/>
      <c r="AA414" s="224"/>
      <c r="AB414" s="224"/>
      <c r="AC414" s="224"/>
      <c r="AD414" s="224"/>
      <c r="AE414" s="224"/>
    </row>
    <row r="415" spans="15:31">
      <c r="O415" s="224"/>
      <c r="P415" s="224"/>
      <c r="Q415" s="224"/>
      <c r="R415" s="224"/>
      <c r="S415" s="224"/>
      <c r="T415" s="224"/>
      <c r="U415" s="224"/>
      <c r="V415" s="224"/>
      <c r="W415" s="224"/>
      <c r="X415" s="224"/>
      <c r="Y415" s="224"/>
      <c r="Z415" s="224"/>
      <c r="AA415" s="224"/>
      <c r="AB415" s="224"/>
      <c r="AC415" s="224"/>
      <c r="AD415" s="224"/>
      <c r="AE415" s="224"/>
    </row>
    <row r="416" spans="15:31">
      <c r="O416" s="224"/>
      <c r="P416" s="224"/>
      <c r="Q416" s="224"/>
      <c r="R416" s="224"/>
      <c r="S416" s="224"/>
      <c r="T416" s="224"/>
      <c r="U416" s="224"/>
      <c r="V416" s="224"/>
      <c r="W416" s="224"/>
      <c r="X416" s="224"/>
      <c r="Y416" s="224"/>
      <c r="Z416" s="224"/>
      <c r="AA416" s="224"/>
      <c r="AB416" s="224"/>
      <c r="AC416" s="224"/>
      <c r="AD416" s="224"/>
      <c r="AE416" s="224"/>
    </row>
    <row r="417" spans="15:31">
      <c r="O417" s="224"/>
      <c r="P417" s="224"/>
      <c r="Q417" s="224"/>
      <c r="R417" s="224"/>
      <c r="S417" s="224"/>
      <c r="T417" s="224"/>
      <c r="U417" s="224"/>
      <c r="V417" s="224"/>
      <c r="W417" s="224"/>
      <c r="X417" s="224"/>
      <c r="Y417" s="224"/>
      <c r="Z417" s="224"/>
      <c r="AA417" s="224"/>
      <c r="AB417" s="224"/>
      <c r="AC417" s="224"/>
      <c r="AD417" s="224"/>
      <c r="AE417" s="224"/>
    </row>
    <row r="418" spans="15:31">
      <c r="O418" s="224"/>
      <c r="P418" s="224"/>
      <c r="Q418" s="224"/>
      <c r="R418" s="224"/>
      <c r="S418" s="224"/>
      <c r="T418" s="224"/>
      <c r="U418" s="224"/>
      <c r="V418" s="224"/>
      <c r="W418" s="224"/>
      <c r="X418" s="224"/>
      <c r="Y418" s="224"/>
      <c r="Z418" s="224"/>
      <c r="AA418" s="224"/>
      <c r="AB418" s="224"/>
      <c r="AC418" s="224"/>
      <c r="AD418" s="224"/>
      <c r="AE418" s="224"/>
    </row>
    <row r="419" spans="15:31">
      <c r="O419" s="224"/>
      <c r="P419" s="224"/>
      <c r="Q419" s="224"/>
      <c r="R419" s="224"/>
      <c r="S419" s="224"/>
      <c r="T419" s="224"/>
      <c r="U419" s="224"/>
      <c r="V419" s="224"/>
      <c r="W419" s="224"/>
      <c r="X419" s="224"/>
      <c r="Y419" s="224"/>
      <c r="Z419" s="224"/>
      <c r="AA419" s="224"/>
      <c r="AB419" s="224"/>
      <c r="AC419" s="224"/>
      <c r="AD419" s="224"/>
      <c r="AE419" s="224"/>
    </row>
    <row r="420" spans="15:31">
      <c r="O420" s="224"/>
      <c r="P420" s="224"/>
      <c r="Q420" s="224"/>
      <c r="R420" s="224"/>
      <c r="S420" s="224"/>
      <c r="T420" s="224"/>
      <c r="U420" s="224"/>
      <c r="V420" s="224"/>
      <c r="W420" s="224"/>
      <c r="X420" s="224"/>
      <c r="Y420" s="224"/>
      <c r="Z420" s="224"/>
      <c r="AA420" s="224"/>
      <c r="AB420" s="224"/>
      <c r="AC420" s="224"/>
      <c r="AD420" s="224"/>
      <c r="AE420" s="224"/>
    </row>
    <row r="421" spans="15:31">
      <c r="O421" s="224"/>
      <c r="P421" s="224"/>
      <c r="Q421" s="224"/>
      <c r="R421" s="224"/>
      <c r="S421" s="224"/>
      <c r="T421" s="224"/>
      <c r="U421" s="224"/>
      <c r="V421" s="224"/>
      <c r="W421" s="224"/>
      <c r="X421" s="224"/>
      <c r="Y421" s="224"/>
      <c r="Z421" s="224"/>
      <c r="AA421" s="224"/>
      <c r="AB421" s="224"/>
      <c r="AC421" s="224"/>
    </row>
  </sheetData>
  <pageMargins left="0.7" right="0.7" top="0.75" bottom="0.75" header="0.3" footer="0.3"/>
  <pageSetup paperSize="17" scale="46" fitToWidth="2" orientation="landscape" cellComments="asDisplayed" r:id="rId1"/>
  <headerFooter>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89"/>
  <sheetViews>
    <sheetView zoomScale="80" zoomScaleNormal="80" workbookViewId="0">
      <pane xSplit="4" ySplit="5" topLeftCell="E21" activePane="bottomRight" state="frozen"/>
      <selection activeCell="A10" sqref="A10"/>
      <selection pane="topRight" activeCell="A10" sqref="A10"/>
      <selection pane="bottomLeft" activeCell="A10" sqref="A10"/>
      <selection pane="bottomRight" activeCell="R85" sqref="R85"/>
    </sheetView>
  </sheetViews>
  <sheetFormatPr defaultColWidth="9.109375" defaultRowHeight="13.2" outlineLevelRow="1" outlineLevelCol="1"/>
  <cols>
    <col min="1" max="1" width="5.6640625" style="37" bestFit="1" customWidth="1"/>
    <col min="2" max="2" width="9.44140625" style="37" customWidth="1"/>
    <col min="3" max="3" width="5.5546875" style="37" hidden="1" customWidth="1" outlineLevel="1"/>
    <col min="4" max="4" width="13.88671875" style="229" bestFit="1" customWidth="1" collapsed="1"/>
    <col min="5" max="6" width="14" style="37" customWidth="1"/>
    <col min="7" max="7" width="11.33203125" style="37" bestFit="1" customWidth="1"/>
    <col min="8" max="8" width="12.33203125" style="37" customWidth="1"/>
    <col min="9" max="9" width="12.44140625" style="37" bestFit="1" customWidth="1"/>
    <col min="10" max="10" width="6.6640625" style="37" hidden="1" customWidth="1" outlineLevel="1"/>
    <col min="11" max="11" width="1" style="37" customWidth="1" collapsed="1"/>
    <col min="12" max="12" width="13.109375" style="37" customWidth="1"/>
    <col min="13" max="13" width="13.44140625" style="37" bestFit="1" customWidth="1"/>
    <col min="14" max="14" width="12.44140625" style="37" customWidth="1"/>
    <col min="15" max="15" width="13" style="37" bestFit="1" customWidth="1"/>
    <col min="16" max="16" width="11.6640625" style="37" customWidth="1"/>
    <col min="17" max="17" width="12.44140625" style="37" customWidth="1"/>
    <col min="18" max="18" width="13.109375" style="37" customWidth="1" outlineLevel="1"/>
    <col min="19" max="19" width="17" style="37" customWidth="1"/>
    <col min="20" max="20" width="9.33203125" style="229" hidden="1" customWidth="1" outlineLevel="1"/>
    <col min="21" max="21" width="1" style="37" customWidth="1" collapsed="1"/>
    <col min="22" max="22" width="14.5546875" style="37" customWidth="1"/>
    <col min="23" max="23" width="1" style="37" customWidth="1" collapsed="1"/>
    <col min="24" max="24" width="13.5546875" style="37" customWidth="1"/>
    <col min="25" max="25" width="15.109375" style="37" customWidth="1"/>
    <col min="26" max="26" width="15.6640625" style="37" bestFit="1" customWidth="1"/>
    <col min="27" max="27" width="1" style="37" customWidth="1" collapsed="1"/>
    <col min="28" max="28" width="13.6640625" style="230" customWidth="1"/>
    <col min="29" max="29" width="13.5546875" style="37" bestFit="1" customWidth="1"/>
    <col min="30" max="30" width="16" style="37" customWidth="1"/>
    <col min="31" max="31" width="14.33203125" style="37" bestFit="1" customWidth="1"/>
    <col min="32" max="32" width="9.44140625" style="37" bestFit="1" customWidth="1"/>
    <col min="33" max="16384" width="9.109375" style="37"/>
  </cols>
  <sheetData>
    <row r="1" spans="1:32" ht="17.25" customHeight="1" thickBot="1">
      <c r="B1" s="228"/>
    </row>
    <row r="2" spans="1:32" ht="15" thickTop="1" thickBot="1">
      <c r="D2" s="231" t="s">
        <v>146</v>
      </c>
      <c r="E2" s="232"/>
      <c r="F2" s="232"/>
      <c r="G2" s="232"/>
      <c r="H2" s="232"/>
      <c r="I2" s="233"/>
      <c r="J2" s="234"/>
      <c r="L2" s="231" t="s">
        <v>147</v>
      </c>
      <c r="M2" s="232"/>
      <c r="N2" s="232"/>
      <c r="O2" s="232"/>
      <c r="P2" s="232"/>
      <c r="Q2" s="233"/>
      <c r="R2" s="232"/>
      <c r="S2" s="234"/>
      <c r="V2" s="235">
        <v>-0.05</v>
      </c>
      <c r="X2" s="236" t="s">
        <v>148</v>
      </c>
      <c r="Y2" s="237"/>
      <c r="Z2" s="238"/>
      <c r="AB2" s="236" t="s">
        <v>149</v>
      </c>
      <c r="AC2" s="237"/>
      <c r="AD2" s="237"/>
      <c r="AE2" s="238"/>
    </row>
    <row r="3" spans="1:32" ht="13.8" thickBot="1">
      <c r="K3" s="239"/>
      <c r="L3" s="240" t="s">
        <v>150</v>
      </c>
      <c r="M3" s="239">
        <v>45600111</v>
      </c>
      <c r="N3" s="239">
        <v>45600111</v>
      </c>
      <c r="O3" s="240" t="s">
        <v>150</v>
      </c>
      <c r="P3" s="240"/>
      <c r="Q3" s="241"/>
      <c r="R3" s="241"/>
      <c r="S3" s="239" t="s">
        <v>151</v>
      </c>
      <c r="T3" s="240"/>
      <c r="U3" s="239"/>
      <c r="V3" s="239" t="s">
        <v>151</v>
      </c>
      <c r="W3" s="239"/>
      <c r="X3" s="239" t="s">
        <v>151</v>
      </c>
      <c r="Y3" s="239" t="s">
        <v>151</v>
      </c>
      <c r="Z3" s="239" t="s">
        <v>151</v>
      </c>
      <c r="AA3" s="239"/>
      <c r="AB3" s="239" t="s">
        <v>151</v>
      </c>
      <c r="AC3" s="239" t="s">
        <v>151</v>
      </c>
      <c r="AD3" s="239"/>
      <c r="AE3" s="239" t="s">
        <v>151</v>
      </c>
    </row>
    <row r="4" spans="1:32" ht="14.4" thickTop="1" thickBot="1">
      <c r="D4" s="240" t="s">
        <v>152</v>
      </c>
      <c r="E4" s="240" t="s">
        <v>152</v>
      </c>
      <c r="F4" s="240" t="s">
        <v>152</v>
      </c>
      <c r="G4" s="240" t="s">
        <v>152</v>
      </c>
      <c r="H4" s="240" t="s">
        <v>152</v>
      </c>
      <c r="I4" s="240" t="s">
        <v>152</v>
      </c>
      <c r="K4" s="239"/>
      <c r="L4" s="242">
        <v>6.4</v>
      </c>
      <c r="M4" s="243">
        <v>6.4</v>
      </c>
      <c r="N4" s="243">
        <f>N74/F74</f>
        <v>6.4701060256127283</v>
      </c>
      <c r="O4" s="243">
        <v>6.4</v>
      </c>
      <c r="P4" s="244"/>
      <c r="Q4" s="241"/>
      <c r="R4" s="241"/>
      <c r="S4" s="239">
        <v>15100251</v>
      </c>
      <c r="T4" s="240"/>
      <c r="U4" s="239"/>
      <c r="V4" s="239">
        <v>45600082</v>
      </c>
      <c r="W4" s="239"/>
      <c r="X4" s="239">
        <v>45600112</v>
      </c>
      <c r="Y4" s="239">
        <v>45600111</v>
      </c>
      <c r="Z4" s="239" t="s">
        <v>153</v>
      </c>
      <c r="AA4" s="239"/>
      <c r="AB4" s="239">
        <v>25301141</v>
      </c>
      <c r="AC4" s="239">
        <v>25301141</v>
      </c>
      <c r="AD4" s="239"/>
      <c r="AE4" s="239">
        <v>25301141</v>
      </c>
    </row>
    <row r="5" spans="1:32" s="245" customFormat="1" ht="67.2" thickTop="1" thickBot="1">
      <c r="A5" s="245" t="s">
        <v>154</v>
      </c>
      <c r="B5" s="245" t="s">
        <v>155</v>
      </c>
      <c r="C5" s="245" t="s">
        <v>156</v>
      </c>
      <c r="D5" s="246" t="s">
        <v>157</v>
      </c>
      <c r="E5" s="245" t="s">
        <v>158</v>
      </c>
      <c r="F5" s="245" t="s">
        <v>159</v>
      </c>
      <c r="G5" s="245" t="s">
        <v>160</v>
      </c>
      <c r="H5" s="245" t="s">
        <v>161</v>
      </c>
      <c r="I5" s="245" t="s">
        <v>162</v>
      </c>
      <c r="J5" s="245" t="s">
        <v>90</v>
      </c>
      <c r="K5" s="239"/>
      <c r="L5" s="245" t="s">
        <v>163</v>
      </c>
      <c r="M5" s="245" t="s">
        <v>164</v>
      </c>
      <c r="N5" s="245" t="s">
        <v>165</v>
      </c>
      <c r="O5" s="245" t="s">
        <v>160</v>
      </c>
      <c r="P5" s="245" t="s">
        <v>166</v>
      </c>
      <c r="Q5" s="245" t="s">
        <v>167</v>
      </c>
      <c r="R5" s="245" t="s">
        <v>161</v>
      </c>
      <c r="S5" s="245" t="s">
        <v>168</v>
      </c>
      <c r="T5" s="246" t="s">
        <v>169</v>
      </c>
      <c r="U5" s="239"/>
      <c r="V5" s="245" t="s">
        <v>170</v>
      </c>
      <c r="W5" s="239"/>
      <c r="X5" s="245" t="s">
        <v>171</v>
      </c>
      <c r="Y5" s="245" t="s">
        <v>172</v>
      </c>
      <c r="Z5" s="245" t="s">
        <v>173</v>
      </c>
      <c r="AA5" s="239"/>
      <c r="AB5" s="245" t="s">
        <v>174</v>
      </c>
      <c r="AC5" s="245" t="s">
        <v>175</v>
      </c>
      <c r="AD5" s="245" t="s">
        <v>176</v>
      </c>
      <c r="AE5" s="245" t="s">
        <v>177</v>
      </c>
      <c r="AF5" s="37"/>
    </row>
    <row r="6" spans="1:32" ht="12.75" customHeight="1" thickTop="1">
      <c r="A6" s="37">
        <v>2009</v>
      </c>
      <c r="B6" s="247">
        <v>39934</v>
      </c>
      <c r="C6" s="37">
        <v>10</v>
      </c>
      <c r="D6" s="229">
        <v>8748</v>
      </c>
      <c r="E6" s="248"/>
      <c r="F6" s="248"/>
      <c r="G6" s="248"/>
      <c r="H6" s="248"/>
      <c r="I6" s="229"/>
      <c r="J6" s="229"/>
      <c r="K6" s="239"/>
      <c r="L6" s="249">
        <f>$D6*L$4</f>
        <v>55987.200000000004</v>
      </c>
      <c r="M6" s="248"/>
      <c r="N6" s="248"/>
      <c r="O6" s="248"/>
      <c r="P6" s="248"/>
      <c r="Q6" s="248"/>
      <c r="R6" s="248"/>
      <c r="S6" s="248"/>
      <c r="T6" s="240"/>
      <c r="U6" s="239"/>
      <c r="V6" s="250">
        <f t="shared" ref="V6:V59" si="0">$D6*V$2</f>
        <v>-437.40000000000003</v>
      </c>
      <c r="W6" s="239"/>
      <c r="X6" s="248"/>
      <c r="Y6" s="248"/>
      <c r="Z6" s="248"/>
      <c r="AA6" s="239"/>
      <c r="AB6" s="248"/>
      <c r="AC6" s="248"/>
      <c r="AD6" s="248"/>
      <c r="AE6" s="248"/>
    </row>
    <row r="7" spans="1:32" ht="12.75" customHeight="1">
      <c r="A7" s="37">
        <v>2009</v>
      </c>
      <c r="B7" s="247">
        <v>39965</v>
      </c>
      <c r="C7" s="37">
        <v>30</v>
      </c>
      <c r="D7" s="229">
        <v>29626</v>
      </c>
      <c r="E7" s="251" t="s">
        <v>178</v>
      </c>
      <c r="F7" s="251"/>
      <c r="G7" s="251"/>
      <c r="H7" s="251"/>
      <c r="I7" s="229"/>
      <c r="J7" s="229"/>
      <c r="K7" s="239"/>
      <c r="L7" s="252">
        <f t="shared" ref="L7:L26" si="1">$D7*L$4</f>
        <v>189606.40000000002</v>
      </c>
      <c r="M7" s="251"/>
      <c r="N7" s="251"/>
      <c r="O7" s="251"/>
      <c r="P7" s="251"/>
      <c r="Q7" s="251"/>
      <c r="R7" s="251"/>
      <c r="S7" s="251"/>
      <c r="T7" s="240"/>
      <c r="U7" s="239"/>
      <c r="V7" s="253">
        <f t="shared" si="0"/>
        <v>-1481.3000000000002</v>
      </c>
      <c r="W7" s="239"/>
      <c r="X7" s="251"/>
      <c r="Y7" s="251"/>
      <c r="Z7" s="251"/>
      <c r="AA7" s="239"/>
      <c r="AB7" s="251"/>
      <c r="AC7" s="251"/>
      <c r="AD7" s="251"/>
      <c r="AE7" s="251"/>
    </row>
    <row r="8" spans="1:32" ht="12.75" customHeight="1">
      <c r="A8" s="37">
        <v>2009</v>
      </c>
      <c r="B8" s="247">
        <v>39995</v>
      </c>
      <c r="C8" s="37">
        <v>31</v>
      </c>
      <c r="D8" s="229">
        <v>33157</v>
      </c>
      <c r="E8" s="251" t="s">
        <v>179</v>
      </c>
      <c r="F8" s="251"/>
      <c r="G8" s="251"/>
      <c r="H8" s="251"/>
      <c r="I8" s="229"/>
      <c r="J8" s="229"/>
      <c r="K8" s="239"/>
      <c r="L8" s="252">
        <f t="shared" si="1"/>
        <v>212204.80000000002</v>
      </c>
      <c r="M8" s="251"/>
      <c r="N8" s="251"/>
      <c r="O8" s="251"/>
      <c r="P8" s="251"/>
      <c r="Q8" s="251"/>
      <c r="R8" s="251"/>
      <c r="S8" s="251" t="s">
        <v>180</v>
      </c>
      <c r="T8" s="240"/>
      <c r="U8" s="239"/>
      <c r="V8" s="253">
        <f t="shared" si="0"/>
        <v>-1657.8500000000001</v>
      </c>
      <c r="W8" s="239"/>
      <c r="X8" s="251" t="s">
        <v>180</v>
      </c>
      <c r="Y8" s="251" t="s">
        <v>180</v>
      </c>
      <c r="Z8" s="251" t="s">
        <v>180</v>
      </c>
      <c r="AA8" s="239"/>
      <c r="AB8" s="251"/>
      <c r="AC8" s="251" t="s">
        <v>180</v>
      </c>
      <c r="AD8" s="251"/>
      <c r="AE8" s="251"/>
    </row>
    <row r="9" spans="1:32" ht="12.75" customHeight="1">
      <c r="A9" s="37">
        <v>2009</v>
      </c>
      <c r="B9" s="247">
        <v>40026</v>
      </c>
      <c r="C9" s="37">
        <v>31</v>
      </c>
      <c r="D9" s="229">
        <v>29250</v>
      </c>
      <c r="E9" s="251" t="s">
        <v>181</v>
      </c>
      <c r="F9" s="251"/>
      <c r="G9" s="251"/>
      <c r="H9" s="251"/>
      <c r="I9" s="229"/>
      <c r="J9" s="229"/>
      <c r="K9" s="239"/>
      <c r="L9" s="252">
        <f t="shared" si="1"/>
        <v>187200</v>
      </c>
      <c r="M9" s="251"/>
      <c r="N9" s="251"/>
      <c r="O9" s="251"/>
      <c r="P9" s="251"/>
      <c r="Q9" s="251"/>
      <c r="R9" s="251"/>
      <c r="S9" s="251" t="s">
        <v>182</v>
      </c>
      <c r="T9" s="240"/>
      <c r="U9" s="239"/>
      <c r="V9" s="253">
        <f t="shared" si="0"/>
        <v>-1462.5</v>
      </c>
      <c r="W9" s="239"/>
      <c r="X9" s="251" t="s">
        <v>182</v>
      </c>
      <c r="Y9" s="251" t="s">
        <v>182</v>
      </c>
      <c r="Z9" s="251" t="s">
        <v>182</v>
      </c>
      <c r="AA9" s="239"/>
      <c r="AB9" s="251"/>
      <c r="AC9" s="251" t="s">
        <v>182</v>
      </c>
      <c r="AD9" s="251"/>
      <c r="AE9" s="251"/>
    </row>
    <row r="10" spans="1:32" ht="12.75" customHeight="1">
      <c r="A10" s="37">
        <v>2009</v>
      </c>
      <c r="B10" s="247">
        <v>40057</v>
      </c>
      <c r="C10" s="37">
        <v>30</v>
      </c>
      <c r="D10" s="229">
        <v>32775</v>
      </c>
      <c r="E10" s="251" t="s">
        <v>183</v>
      </c>
      <c r="F10" s="251"/>
      <c r="G10" s="251"/>
      <c r="H10" s="251"/>
      <c r="I10" s="229"/>
      <c r="J10" s="229"/>
      <c r="K10" s="239"/>
      <c r="L10" s="252">
        <f t="shared" si="1"/>
        <v>209760</v>
      </c>
      <c r="M10" s="251"/>
      <c r="N10" s="251"/>
      <c r="O10" s="251"/>
      <c r="P10" s="251"/>
      <c r="Q10" s="251"/>
      <c r="R10" s="251"/>
      <c r="S10" s="251" t="s">
        <v>184</v>
      </c>
      <c r="T10" s="240"/>
      <c r="U10" s="239"/>
      <c r="V10" s="253">
        <f t="shared" si="0"/>
        <v>-1638.75</v>
      </c>
      <c r="W10" s="239"/>
      <c r="X10" s="251" t="s">
        <v>184</v>
      </c>
      <c r="Y10" s="251" t="s">
        <v>184</v>
      </c>
      <c r="Z10" s="251" t="s">
        <v>184</v>
      </c>
      <c r="AA10" s="239"/>
      <c r="AB10" s="251"/>
      <c r="AC10" s="251" t="s">
        <v>184</v>
      </c>
      <c r="AD10" s="251"/>
      <c r="AE10" s="251"/>
    </row>
    <row r="11" spans="1:32" ht="12.75" customHeight="1">
      <c r="A11" s="37">
        <v>2009</v>
      </c>
      <c r="B11" s="247">
        <v>40087</v>
      </c>
      <c r="C11" s="37">
        <v>31</v>
      </c>
      <c r="D11" s="229">
        <v>69013</v>
      </c>
      <c r="E11" s="251" t="s">
        <v>185</v>
      </c>
      <c r="F11" s="251"/>
      <c r="G11" s="251"/>
      <c r="H11" s="251"/>
      <c r="I11" s="229"/>
      <c r="J11" s="229"/>
      <c r="K11" s="239"/>
      <c r="L11" s="252">
        <f t="shared" si="1"/>
        <v>441683.20000000001</v>
      </c>
      <c r="M11" s="251"/>
      <c r="N11" s="251"/>
      <c r="O11" s="251"/>
      <c r="P11" s="251"/>
      <c r="Q11" s="251"/>
      <c r="R11" s="251"/>
      <c r="S11" s="251" t="s">
        <v>186</v>
      </c>
      <c r="T11" s="240"/>
      <c r="U11" s="239"/>
      <c r="V11" s="253">
        <f t="shared" si="0"/>
        <v>-3450.65</v>
      </c>
      <c r="W11" s="239"/>
      <c r="X11" s="251" t="s">
        <v>186</v>
      </c>
      <c r="Y11" s="251" t="s">
        <v>186</v>
      </c>
      <c r="Z11" s="251" t="s">
        <v>186</v>
      </c>
      <c r="AA11" s="239"/>
      <c r="AB11" s="251"/>
      <c r="AC11" s="251" t="s">
        <v>186</v>
      </c>
      <c r="AD11" s="251"/>
      <c r="AE11" s="251"/>
    </row>
    <row r="12" spans="1:32" ht="12.75" customHeight="1">
      <c r="A12" s="37">
        <v>2009</v>
      </c>
      <c r="B12" s="247">
        <v>40118</v>
      </c>
      <c r="C12" s="37">
        <v>30</v>
      </c>
      <c r="D12" s="229">
        <v>78184</v>
      </c>
      <c r="E12" s="251" t="s">
        <v>187</v>
      </c>
      <c r="F12" s="251"/>
      <c r="G12" s="251"/>
      <c r="H12" s="251"/>
      <c r="I12" s="229"/>
      <c r="J12" s="229"/>
      <c r="K12" s="239"/>
      <c r="L12" s="252">
        <f t="shared" si="1"/>
        <v>500377.60000000003</v>
      </c>
      <c r="M12" s="251"/>
      <c r="N12" s="251"/>
      <c r="O12" s="251"/>
      <c r="P12" s="251"/>
      <c r="Q12" s="251"/>
      <c r="R12" s="251"/>
      <c r="S12" s="251" t="s">
        <v>188</v>
      </c>
      <c r="T12" s="240"/>
      <c r="U12" s="239"/>
      <c r="V12" s="253">
        <f t="shared" si="0"/>
        <v>-3909.2000000000003</v>
      </c>
      <c r="W12" s="239"/>
      <c r="X12" s="251" t="s">
        <v>188</v>
      </c>
      <c r="Y12" s="251" t="s">
        <v>188</v>
      </c>
      <c r="Z12" s="251" t="s">
        <v>188</v>
      </c>
      <c r="AA12" s="239"/>
      <c r="AB12" s="251"/>
      <c r="AC12" s="251" t="s">
        <v>188</v>
      </c>
      <c r="AD12" s="251"/>
      <c r="AE12" s="251"/>
    </row>
    <row r="13" spans="1:32" ht="12.75" customHeight="1">
      <c r="A13" s="254">
        <v>2009</v>
      </c>
      <c r="B13" s="255">
        <v>40148</v>
      </c>
      <c r="C13" s="254">
        <v>31</v>
      </c>
      <c r="D13" s="256">
        <v>77745</v>
      </c>
      <c r="E13" s="251" t="s">
        <v>189</v>
      </c>
      <c r="F13" s="251"/>
      <c r="G13" s="251"/>
      <c r="H13" s="251"/>
      <c r="I13" s="229"/>
      <c r="J13" s="229"/>
      <c r="K13" s="239"/>
      <c r="L13" s="252">
        <f t="shared" si="1"/>
        <v>497568</v>
      </c>
      <c r="M13" s="251"/>
      <c r="N13" s="251"/>
      <c r="O13" s="251"/>
      <c r="P13" s="251"/>
      <c r="Q13" s="251"/>
      <c r="R13" s="251"/>
      <c r="S13" s="251" t="s">
        <v>190</v>
      </c>
      <c r="T13" s="240"/>
      <c r="U13" s="239"/>
      <c r="V13" s="253">
        <f t="shared" si="0"/>
        <v>-3887.25</v>
      </c>
      <c r="W13" s="239"/>
      <c r="X13" s="251" t="s">
        <v>190</v>
      </c>
      <c r="Y13" s="251" t="s">
        <v>190</v>
      </c>
      <c r="Z13" s="251" t="s">
        <v>190</v>
      </c>
      <c r="AA13" s="239"/>
      <c r="AB13" s="251"/>
      <c r="AC13" s="251" t="s">
        <v>190</v>
      </c>
      <c r="AD13" s="251"/>
      <c r="AE13" s="251"/>
    </row>
    <row r="14" spans="1:32" ht="12.75" customHeight="1">
      <c r="A14" s="37">
        <v>2010</v>
      </c>
      <c r="B14" s="247">
        <v>40179</v>
      </c>
      <c r="C14" s="37">
        <v>31</v>
      </c>
      <c r="D14" s="229">
        <v>101919</v>
      </c>
      <c r="E14" s="251" t="s">
        <v>191</v>
      </c>
      <c r="F14" s="251"/>
      <c r="G14" s="251"/>
      <c r="H14" s="251"/>
      <c r="I14" s="229"/>
      <c r="J14" s="229"/>
      <c r="K14" s="239"/>
      <c r="L14" s="252">
        <f t="shared" si="1"/>
        <v>652281.60000000009</v>
      </c>
      <c r="M14" s="251"/>
      <c r="N14" s="251"/>
      <c r="O14" s="251"/>
      <c r="P14" s="251"/>
      <c r="Q14" s="251"/>
      <c r="R14" s="251"/>
      <c r="S14" s="251" t="s">
        <v>192</v>
      </c>
      <c r="T14" s="240"/>
      <c r="U14" s="239"/>
      <c r="V14" s="253">
        <f t="shared" si="0"/>
        <v>-5095.9500000000007</v>
      </c>
      <c r="W14" s="239"/>
      <c r="X14" s="251" t="s">
        <v>192</v>
      </c>
      <c r="Y14" s="251" t="s">
        <v>192</v>
      </c>
      <c r="Z14" s="251" t="s">
        <v>192</v>
      </c>
      <c r="AA14" s="239"/>
      <c r="AB14" s="251"/>
      <c r="AC14" s="251" t="s">
        <v>192</v>
      </c>
      <c r="AD14" s="251"/>
      <c r="AE14" s="251"/>
    </row>
    <row r="15" spans="1:32" ht="12.75" customHeight="1">
      <c r="A15" s="37">
        <v>2010</v>
      </c>
      <c r="B15" s="247">
        <v>40210</v>
      </c>
      <c r="C15" s="37">
        <v>28</v>
      </c>
      <c r="D15" s="229">
        <v>95292</v>
      </c>
      <c r="E15" s="251" t="s">
        <v>193</v>
      </c>
      <c r="F15" s="251"/>
      <c r="G15" s="251"/>
      <c r="H15" s="251"/>
      <c r="I15" s="229"/>
      <c r="J15" s="229"/>
      <c r="K15" s="239"/>
      <c r="L15" s="252">
        <f t="shared" si="1"/>
        <v>609868.80000000005</v>
      </c>
      <c r="M15" s="251"/>
      <c r="N15" s="251"/>
      <c r="O15" s="251"/>
      <c r="P15" s="251"/>
      <c r="Q15" s="251"/>
      <c r="R15" s="251"/>
      <c r="S15" s="251" t="s">
        <v>194</v>
      </c>
      <c r="T15" s="240"/>
      <c r="U15" s="239"/>
      <c r="V15" s="253">
        <f t="shared" si="0"/>
        <v>-4764.6000000000004</v>
      </c>
      <c r="W15" s="239"/>
      <c r="X15" s="251" t="s">
        <v>194</v>
      </c>
      <c r="Y15" s="251" t="s">
        <v>194</v>
      </c>
      <c r="Z15" s="251" t="s">
        <v>194</v>
      </c>
      <c r="AA15" s="239"/>
      <c r="AB15" s="251"/>
      <c r="AC15" s="251" t="s">
        <v>194</v>
      </c>
      <c r="AD15" s="251"/>
      <c r="AE15" s="251"/>
    </row>
    <row r="16" spans="1:32" ht="13.5" customHeight="1" thickBot="1">
      <c r="A16" s="37">
        <v>2010</v>
      </c>
      <c r="B16" s="247">
        <v>40238</v>
      </c>
      <c r="C16" s="37">
        <v>31</v>
      </c>
      <c r="D16" s="229">
        <v>102431</v>
      </c>
      <c r="E16" s="251" t="s">
        <v>195</v>
      </c>
      <c r="F16" s="251"/>
      <c r="G16" s="251"/>
      <c r="H16" s="251"/>
      <c r="I16" s="229"/>
      <c r="J16" s="229"/>
      <c r="K16" s="239"/>
      <c r="L16" s="252">
        <f t="shared" si="1"/>
        <v>655558.40000000002</v>
      </c>
      <c r="M16" s="251"/>
      <c r="N16" s="251"/>
      <c r="O16" s="251"/>
      <c r="P16" s="251"/>
      <c r="Q16" s="251"/>
      <c r="R16" s="251"/>
      <c r="S16" s="251" t="s">
        <v>196</v>
      </c>
      <c r="T16" s="240"/>
      <c r="U16" s="239"/>
      <c r="V16" s="253">
        <f t="shared" si="0"/>
        <v>-5121.55</v>
      </c>
      <c r="W16" s="239"/>
      <c r="X16" s="251" t="s">
        <v>196</v>
      </c>
      <c r="Y16" s="251" t="s">
        <v>196</v>
      </c>
      <c r="Z16" s="251" t="s">
        <v>196</v>
      </c>
      <c r="AA16" s="239"/>
      <c r="AB16" s="251"/>
      <c r="AC16" s="251" t="s">
        <v>196</v>
      </c>
      <c r="AD16" s="251"/>
      <c r="AE16" s="251"/>
    </row>
    <row r="17" spans="1:31" ht="12.75" customHeight="1">
      <c r="A17" s="37">
        <v>2010</v>
      </c>
      <c r="B17" s="257">
        <v>40269</v>
      </c>
      <c r="C17" s="37">
        <v>30</v>
      </c>
      <c r="D17" s="229">
        <v>120617</v>
      </c>
      <c r="E17" s="251" t="s">
        <v>197</v>
      </c>
      <c r="F17" s="251"/>
      <c r="G17" s="251"/>
      <c r="H17" s="251"/>
      <c r="I17" s="229"/>
      <c r="J17" s="229"/>
      <c r="K17" s="239"/>
      <c r="L17" s="252">
        <f t="shared" si="1"/>
        <v>771948.8</v>
      </c>
      <c r="M17" s="251"/>
      <c r="N17" s="251"/>
      <c r="O17" s="251"/>
      <c r="P17" s="251"/>
      <c r="Q17" s="251"/>
      <c r="R17" s="251"/>
      <c r="S17" s="251" t="s">
        <v>198</v>
      </c>
      <c r="T17" s="240"/>
      <c r="U17" s="239"/>
      <c r="V17" s="253">
        <f t="shared" si="0"/>
        <v>-6030.85</v>
      </c>
      <c r="W17" s="239"/>
      <c r="X17" s="251" t="s">
        <v>198</v>
      </c>
      <c r="Y17" s="251" t="s">
        <v>198</v>
      </c>
      <c r="Z17" s="251" t="s">
        <v>198</v>
      </c>
      <c r="AA17" s="239"/>
      <c r="AB17" s="251"/>
      <c r="AC17" s="251" t="s">
        <v>198</v>
      </c>
      <c r="AD17" s="251"/>
      <c r="AE17" s="251"/>
    </row>
    <row r="18" spans="1:31" ht="12.75" customHeight="1">
      <c r="A18" s="37">
        <v>2010</v>
      </c>
      <c r="B18" s="258">
        <v>40299</v>
      </c>
      <c r="C18" s="37">
        <v>31</v>
      </c>
      <c r="D18" s="229">
        <v>122232</v>
      </c>
      <c r="E18" s="251" t="s">
        <v>199</v>
      </c>
      <c r="F18" s="251"/>
      <c r="G18" s="251"/>
      <c r="H18" s="251"/>
      <c r="I18" s="229"/>
      <c r="J18" s="229"/>
      <c r="K18" s="239"/>
      <c r="L18" s="252">
        <f t="shared" si="1"/>
        <v>782284.80000000005</v>
      </c>
      <c r="M18" s="251"/>
      <c r="N18" s="251"/>
      <c r="O18" s="251"/>
      <c r="P18" s="251"/>
      <c r="Q18" s="251"/>
      <c r="R18" s="251"/>
      <c r="S18" s="251"/>
      <c r="T18" s="240"/>
      <c r="U18" s="239"/>
      <c r="V18" s="253">
        <f t="shared" si="0"/>
        <v>-6111.6</v>
      </c>
      <c r="W18" s="239"/>
      <c r="X18" s="251"/>
      <c r="Y18" s="251"/>
      <c r="Z18" s="251"/>
      <c r="AA18" s="239"/>
      <c r="AB18" s="251"/>
      <c r="AC18" s="251"/>
      <c r="AD18" s="251"/>
      <c r="AE18" s="251"/>
    </row>
    <row r="19" spans="1:31" ht="12.75" customHeight="1">
      <c r="A19" s="37">
        <v>2010</v>
      </c>
      <c r="B19" s="258">
        <v>40330</v>
      </c>
      <c r="C19" s="37">
        <v>30</v>
      </c>
      <c r="D19" s="229">
        <v>108058</v>
      </c>
      <c r="E19" s="251" t="s">
        <v>200</v>
      </c>
      <c r="F19" s="251"/>
      <c r="G19" s="251"/>
      <c r="H19" s="251"/>
      <c r="I19" s="229"/>
      <c r="J19" s="229"/>
      <c r="K19" s="239"/>
      <c r="L19" s="252">
        <f t="shared" si="1"/>
        <v>691571.20000000007</v>
      </c>
      <c r="M19" s="251"/>
      <c r="N19" s="251"/>
      <c r="O19" s="251"/>
      <c r="P19" s="251"/>
      <c r="Q19" s="251"/>
      <c r="R19" s="251"/>
      <c r="S19" s="251"/>
      <c r="T19" s="240"/>
      <c r="U19" s="239"/>
      <c r="V19" s="253">
        <f t="shared" si="0"/>
        <v>-5402.9000000000005</v>
      </c>
      <c r="W19" s="239"/>
      <c r="X19" s="251"/>
      <c r="Y19" s="251"/>
      <c r="Z19" s="251"/>
      <c r="AA19" s="239"/>
      <c r="AB19" s="251"/>
      <c r="AC19" s="251"/>
      <c r="AD19" s="251"/>
      <c r="AE19" s="251"/>
    </row>
    <row r="20" spans="1:31" ht="12.75" customHeight="1">
      <c r="A20" s="37">
        <v>2010</v>
      </c>
      <c r="B20" s="258">
        <v>40360</v>
      </c>
      <c r="C20" s="37">
        <v>31</v>
      </c>
      <c r="D20" s="229">
        <v>101325</v>
      </c>
      <c r="E20" s="251"/>
      <c r="F20" s="251"/>
      <c r="G20" s="251"/>
      <c r="H20" s="251"/>
      <c r="I20" s="229"/>
      <c r="J20" s="229"/>
      <c r="K20" s="239"/>
      <c r="L20" s="252">
        <f t="shared" si="1"/>
        <v>648480</v>
      </c>
      <c r="M20" s="251"/>
      <c r="N20" s="251"/>
      <c r="O20" s="251"/>
      <c r="P20" s="251"/>
      <c r="Q20" s="251"/>
      <c r="R20" s="251"/>
      <c r="S20" s="251"/>
      <c r="T20" s="240"/>
      <c r="U20" s="239"/>
      <c r="V20" s="253">
        <f t="shared" si="0"/>
        <v>-5066.25</v>
      </c>
      <c r="W20" s="239"/>
      <c r="X20" s="251"/>
      <c r="Y20" s="251"/>
      <c r="Z20" s="251"/>
      <c r="AA20" s="239"/>
      <c r="AB20" s="251"/>
      <c r="AC20" s="251"/>
      <c r="AD20" s="251"/>
      <c r="AE20" s="251"/>
    </row>
    <row r="21" spans="1:31" ht="12.75" customHeight="1">
      <c r="A21" s="37">
        <v>2010</v>
      </c>
      <c r="B21" s="258">
        <v>40391</v>
      </c>
      <c r="C21" s="37">
        <v>31</v>
      </c>
      <c r="D21" s="229">
        <v>104983</v>
      </c>
      <c r="E21" s="259" t="s">
        <v>201</v>
      </c>
      <c r="F21" s="260"/>
      <c r="G21" s="251"/>
      <c r="H21" s="251"/>
      <c r="I21" s="229"/>
      <c r="J21" s="229"/>
      <c r="K21" s="239"/>
      <c r="L21" s="252">
        <f t="shared" si="1"/>
        <v>671891.20000000007</v>
      </c>
      <c r="M21" s="251"/>
      <c r="N21" s="251"/>
      <c r="O21" s="251"/>
      <c r="P21" s="251"/>
      <c r="Q21" s="251"/>
      <c r="R21" s="251"/>
      <c r="S21" s="251"/>
      <c r="T21" s="240"/>
      <c r="U21" s="239"/>
      <c r="V21" s="253">
        <f t="shared" si="0"/>
        <v>-5249.1500000000005</v>
      </c>
      <c r="W21" s="239"/>
      <c r="X21" s="251"/>
      <c r="Y21" s="251"/>
      <c r="Z21" s="251"/>
      <c r="AA21" s="239"/>
      <c r="AB21" s="251"/>
      <c r="AC21" s="251"/>
      <c r="AD21" s="251"/>
      <c r="AE21" s="251"/>
    </row>
    <row r="22" spans="1:31" ht="12.75" customHeight="1">
      <c r="A22" s="37">
        <v>2010</v>
      </c>
      <c r="B22" s="258">
        <v>40422</v>
      </c>
      <c r="C22" s="37">
        <v>30</v>
      </c>
      <c r="D22" s="229">
        <v>117773</v>
      </c>
      <c r="E22" s="261" t="s">
        <v>202</v>
      </c>
      <c r="F22" s="260"/>
      <c r="G22" s="251"/>
      <c r="H22" s="251"/>
      <c r="I22" s="229"/>
      <c r="J22" s="229"/>
      <c r="K22" s="239"/>
      <c r="L22" s="252">
        <f t="shared" si="1"/>
        <v>753747.20000000007</v>
      </c>
      <c r="M22" s="251"/>
      <c r="N22" s="251"/>
      <c r="O22" s="251"/>
      <c r="P22" s="251"/>
      <c r="Q22" s="251"/>
      <c r="R22" s="251"/>
      <c r="S22" s="251"/>
      <c r="T22" s="240"/>
      <c r="U22" s="239"/>
      <c r="V22" s="253">
        <f t="shared" si="0"/>
        <v>-5888.6500000000005</v>
      </c>
      <c r="W22" s="239"/>
      <c r="X22" s="251"/>
      <c r="Y22" s="251"/>
      <c r="Z22" s="251"/>
      <c r="AA22" s="239"/>
      <c r="AB22" s="251"/>
      <c r="AC22" s="251"/>
      <c r="AD22" s="251"/>
      <c r="AE22" s="251"/>
    </row>
    <row r="23" spans="1:31" ht="12.75" customHeight="1">
      <c r="A23" s="37">
        <v>2010</v>
      </c>
      <c r="B23" s="258">
        <v>40452</v>
      </c>
      <c r="C23" s="37">
        <v>31</v>
      </c>
      <c r="D23" s="229">
        <v>75566</v>
      </c>
      <c r="E23" s="262" t="s">
        <v>203</v>
      </c>
      <c r="F23" s="260"/>
      <c r="G23" s="251"/>
      <c r="H23" s="251"/>
      <c r="I23" s="229"/>
      <c r="J23" s="229"/>
      <c r="K23" s="239"/>
      <c r="L23" s="252">
        <f t="shared" si="1"/>
        <v>483622.40000000002</v>
      </c>
      <c r="M23" s="251"/>
      <c r="N23" s="251"/>
      <c r="O23" s="251"/>
      <c r="P23" s="251"/>
      <c r="Q23" s="251"/>
      <c r="R23" s="251"/>
      <c r="S23" s="251"/>
      <c r="T23" s="240"/>
      <c r="U23" s="239"/>
      <c r="V23" s="253">
        <f t="shared" si="0"/>
        <v>-3778.3</v>
      </c>
      <c r="W23" s="239"/>
      <c r="X23" s="251"/>
      <c r="Y23" s="251"/>
      <c r="Z23" s="251"/>
      <c r="AA23" s="239"/>
      <c r="AB23" s="251"/>
      <c r="AC23" s="251"/>
      <c r="AD23" s="251"/>
      <c r="AE23" s="251"/>
    </row>
    <row r="24" spans="1:31" ht="12.75" customHeight="1">
      <c r="A24" s="37">
        <v>2010</v>
      </c>
      <c r="B24" s="258">
        <v>40483</v>
      </c>
      <c r="C24" s="37">
        <v>30</v>
      </c>
      <c r="D24" s="229">
        <v>79777</v>
      </c>
      <c r="E24" s="261" t="s">
        <v>204</v>
      </c>
      <c r="F24" s="260"/>
      <c r="G24" s="251"/>
      <c r="H24" s="251"/>
      <c r="I24" s="229"/>
      <c r="J24" s="229"/>
      <c r="K24" s="239"/>
      <c r="L24" s="252">
        <f t="shared" si="1"/>
        <v>510572.80000000005</v>
      </c>
      <c r="M24" s="251"/>
      <c r="N24" s="251"/>
      <c r="O24" s="251"/>
      <c r="P24" s="251"/>
      <c r="Q24" s="251"/>
      <c r="R24" s="251"/>
      <c r="S24" s="251"/>
      <c r="T24" s="240"/>
      <c r="U24" s="239"/>
      <c r="V24" s="253">
        <f t="shared" si="0"/>
        <v>-3988.8500000000004</v>
      </c>
      <c r="W24" s="239"/>
      <c r="X24" s="251"/>
      <c r="Y24" s="251"/>
      <c r="Z24" s="251"/>
      <c r="AA24" s="239"/>
      <c r="AB24" s="251"/>
      <c r="AC24" s="251"/>
      <c r="AD24" s="251"/>
      <c r="AE24" s="251"/>
    </row>
    <row r="25" spans="1:31" ht="12.75" customHeight="1">
      <c r="A25" s="254">
        <v>2010</v>
      </c>
      <c r="B25" s="263">
        <v>40513</v>
      </c>
      <c r="C25" s="254">
        <v>31</v>
      </c>
      <c r="D25" s="256">
        <v>62681</v>
      </c>
      <c r="E25" s="261" t="s">
        <v>205</v>
      </c>
      <c r="F25" s="260"/>
      <c r="G25" s="251"/>
      <c r="H25" s="251"/>
      <c r="I25" s="229"/>
      <c r="J25" s="229"/>
      <c r="K25" s="239"/>
      <c r="L25" s="252">
        <f t="shared" si="1"/>
        <v>401158.40000000002</v>
      </c>
      <c r="M25" s="251"/>
      <c r="N25" s="251"/>
      <c r="O25" s="251"/>
      <c r="P25" s="251"/>
      <c r="Q25" s="251"/>
      <c r="R25" s="251"/>
      <c r="S25" s="251"/>
      <c r="T25" s="240"/>
      <c r="U25" s="239"/>
      <c r="V25" s="253">
        <f t="shared" si="0"/>
        <v>-3134.05</v>
      </c>
      <c r="W25" s="239"/>
      <c r="X25" s="251"/>
      <c r="Y25" s="251"/>
      <c r="Z25" s="251"/>
      <c r="AA25" s="239"/>
      <c r="AB25" s="251"/>
      <c r="AC25" s="251"/>
      <c r="AD25" s="251"/>
      <c r="AE25" s="251"/>
    </row>
    <row r="26" spans="1:31" ht="12.75" customHeight="1" thickBot="1">
      <c r="A26" s="37">
        <v>2011</v>
      </c>
      <c r="B26" s="258">
        <v>40544</v>
      </c>
      <c r="C26" s="37">
        <v>31</v>
      </c>
      <c r="D26" s="229">
        <v>64839</v>
      </c>
      <c r="E26" s="261" t="s">
        <v>206</v>
      </c>
      <c r="F26" s="260"/>
      <c r="G26" s="251"/>
      <c r="H26" s="251"/>
      <c r="I26" s="229"/>
      <c r="J26" s="229"/>
      <c r="K26" s="239"/>
      <c r="L26" s="252">
        <f t="shared" si="1"/>
        <v>414969.60000000003</v>
      </c>
      <c r="M26" s="251"/>
      <c r="N26" s="251"/>
      <c r="O26" s="251"/>
      <c r="P26" s="251"/>
      <c r="Q26" s="251"/>
      <c r="R26" s="251"/>
      <c r="S26" s="251"/>
      <c r="T26" s="240"/>
      <c r="U26" s="239"/>
      <c r="V26" s="253">
        <f t="shared" si="0"/>
        <v>-3241.9500000000003</v>
      </c>
      <c r="W26" s="239"/>
      <c r="X26" s="251"/>
      <c r="Y26" s="251"/>
      <c r="Z26" s="251"/>
      <c r="AA26" s="239"/>
      <c r="AB26" s="251"/>
      <c r="AC26" s="251"/>
      <c r="AD26" s="251"/>
      <c r="AE26" s="251"/>
    </row>
    <row r="27" spans="1:31" ht="12.75" customHeight="1" thickTop="1" thickBot="1">
      <c r="A27" s="37">
        <f>$A$26</f>
        <v>2011</v>
      </c>
      <c r="B27" s="258">
        <v>40575</v>
      </c>
      <c r="C27" s="37">
        <v>28</v>
      </c>
      <c r="D27" s="229">
        <v>37301</v>
      </c>
      <c r="E27" s="264">
        <f>37301-19500</f>
        <v>17801</v>
      </c>
      <c r="F27" s="229">
        <v>0</v>
      </c>
      <c r="G27" s="229">
        <v>0</v>
      </c>
      <c r="H27" s="229">
        <f>D27-E27-F27-G27</f>
        <v>19500</v>
      </c>
      <c r="I27" s="229">
        <f t="shared" ref="I27:I73" si="2">I26+H27</f>
        <v>19500</v>
      </c>
      <c r="J27" s="229"/>
      <c r="K27" s="239"/>
      <c r="L27" s="265">
        <f>D27*L$4</f>
        <v>238726.40000000002</v>
      </c>
      <c r="M27" s="266">
        <f>E27*M$4</f>
        <v>113926.40000000001</v>
      </c>
      <c r="N27" s="266">
        <v>0</v>
      </c>
      <c r="O27" s="266">
        <f>G27*O$4</f>
        <v>0</v>
      </c>
      <c r="P27" s="266">
        <f>(6.519-6.4)*H27</f>
        <v>2320.4999999999955</v>
      </c>
      <c r="Q27" s="266">
        <v>0</v>
      </c>
      <c r="R27" s="266">
        <f t="shared" ref="R27:R73" si="3">L27-M27-N27-O27+P27+Q27</f>
        <v>127120.50000000001</v>
      </c>
      <c r="S27" s="267">
        <f>S26+R27</f>
        <v>127120.50000000001</v>
      </c>
      <c r="T27" s="229" t="e">
        <f>#REF!-'Inventory; etc.'!S27</f>
        <v>#REF!</v>
      </c>
      <c r="U27" s="239"/>
      <c r="V27" s="253">
        <f t="shared" si="0"/>
        <v>-1865.0500000000002</v>
      </c>
      <c r="W27" s="239"/>
      <c r="X27" s="265">
        <v>0</v>
      </c>
      <c r="Y27" s="266">
        <v>0</v>
      </c>
      <c r="Z27" s="267">
        <f>SUM(M27,N27,X27,Y27)</f>
        <v>113926.40000000001</v>
      </c>
      <c r="AA27" s="239"/>
      <c r="AB27" s="251"/>
      <c r="AC27" s="268">
        <v>0</v>
      </c>
      <c r="AD27" s="268">
        <v>0</v>
      </c>
      <c r="AE27" s="268">
        <v>0</v>
      </c>
    </row>
    <row r="28" spans="1:31" ht="13.5" customHeight="1" thickTop="1" thickBot="1">
      <c r="A28" s="37">
        <f t="shared" ref="A28:A37" si="4">$A$26</f>
        <v>2011</v>
      </c>
      <c r="B28" s="269">
        <v>40603</v>
      </c>
      <c r="C28" s="37">
        <v>31</v>
      </c>
      <c r="D28" s="229">
        <v>29721</v>
      </c>
      <c r="E28" s="270">
        <v>1088</v>
      </c>
      <c r="F28" s="229">
        <v>0</v>
      </c>
      <c r="G28" s="229">
        <f>1183+450</f>
        <v>1633</v>
      </c>
      <c r="H28" s="229">
        <f t="shared" ref="H28:H73" si="5">D28-E28-F28-G28</f>
        <v>27000</v>
      </c>
      <c r="I28" s="229">
        <f t="shared" si="2"/>
        <v>46500</v>
      </c>
      <c r="J28" s="229">
        <f>I27+D28-E28-F28-G28-I28</f>
        <v>0</v>
      </c>
      <c r="K28" s="239"/>
      <c r="L28" s="271">
        <f t="shared" ref="L28:M73" si="6">D28*L$4</f>
        <v>190214.40000000002</v>
      </c>
      <c r="M28" s="272">
        <f t="shared" si="6"/>
        <v>6963.2000000000007</v>
      </c>
      <c r="N28" s="272">
        <v>0</v>
      </c>
      <c r="O28" s="272">
        <f t="shared" ref="O28:O73" si="7">G28*O$4</f>
        <v>10451.200000000001</v>
      </c>
      <c r="P28" s="272">
        <f>333+10451-7571</f>
        <v>3213</v>
      </c>
      <c r="Q28" s="272">
        <v>0</v>
      </c>
      <c r="R28" s="272">
        <f t="shared" si="3"/>
        <v>176013</v>
      </c>
      <c r="S28" s="273">
        <f>S27+R28</f>
        <v>303133.5</v>
      </c>
      <c r="T28" s="229" t="e">
        <f>#REF!-'Inventory; etc.'!S28</f>
        <v>#REF!</v>
      </c>
      <c r="U28" s="239"/>
      <c r="V28" s="253">
        <f t="shared" si="0"/>
        <v>-1486.0500000000002</v>
      </c>
      <c r="W28" s="239"/>
      <c r="X28" s="271">
        <v>0</v>
      </c>
      <c r="Y28" s="272">
        <v>0</v>
      </c>
      <c r="Z28" s="273">
        <f t="shared" ref="Z28:Z73" si="8">SUM(M28,N28,X28,Y28)</f>
        <v>6963.2000000000007</v>
      </c>
      <c r="AA28" s="239"/>
      <c r="AB28" s="265">
        <v>0</v>
      </c>
      <c r="AC28" s="266">
        <v>0</v>
      </c>
      <c r="AD28" s="266">
        <v>0</v>
      </c>
      <c r="AE28" s="267">
        <v>0</v>
      </c>
    </row>
    <row r="29" spans="1:31" ht="12.75" customHeight="1">
      <c r="A29" s="37">
        <f t="shared" si="4"/>
        <v>2011</v>
      </c>
      <c r="B29" s="247">
        <v>40634</v>
      </c>
      <c r="C29" s="37">
        <v>30</v>
      </c>
      <c r="D29" s="229">
        <v>0</v>
      </c>
      <c r="E29" s="229">
        <v>0</v>
      </c>
      <c r="F29" s="229">
        <v>0</v>
      </c>
      <c r="G29" s="229">
        <v>0</v>
      </c>
      <c r="H29" s="229">
        <f t="shared" si="5"/>
        <v>0</v>
      </c>
      <c r="I29" s="229">
        <f t="shared" si="2"/>
        <v>46500</v>
      </c>
      <c r="J29" s="229">
        <f t="shared" ref="J29:J55" si="9">I28+D29-E29-F29-G29-I29</f>
        <v>0</v>
      </c>
      <c r="K29" s="239"/>
      <c r="L29" s="271">
        <f t="shared" si="6"/>
        <v>0</v>
      </c>
      <c r="M29" s="272">
        <f t="shared" si="6"/>
        <v>0</v>
      </c>
      <c r="N29" s="272">
        <v>0</v>
      </c>
      <c r="O29" s="272">
        <f t="shared" si="7"/>
        <v>0</v>
      </c>
      <c r="P29" s="272">
        <v>0</v>
      </c>
      <c r="Q29" s="272">
        <v>0</v>
      </c>
      <c r="R29" s="272">
        <f t="shared" si="3"/>
        <v>0</v>
      </c>
      <c r="S29" s="273">
        <f t="shared" ref="S29:S73" si="10">S28+R29</f>
        <v>303133.5</v>
      </c>
      <c r="T29" s="229" t="e">
        <f>#REF!-'Inventory; etc.'!S29</f>
        <v>#REF!</v>
      </c>
      <c r="U29" s="239"/>
      <c r="V29" s="253">
        <f t="shared" si="0"/>
        <v>0</v>
      </c>
      <c r="W29" s="239"/>
      <c r="X29" s="271">
        <v>0</v>
      </c>
      <c r="Y29" s="272">
        <v>0</v>
      </c>
      <c r="Z29" s="273">
        <f t="shared" si="8"/>
        <v>0</v>
      </c>
      <c r="AA29" s="239"/>
      <c r="AB29" s="271">
        <v>0</v>
      </c>
      <c r="AC29" s="272">
        <v>0</v>
      </c>
      <c r="AD29" s="272">
        <v>0</v>
      </c>
      <c r="AE29" s="273">
        <v>0</v>
      </c>
    </row>
    <row r="30" spans="1:31" ht="12.75" customHeight="1">
      <c r="A30" s="37">
        <f t="shared" si="4"/>
        <v>2011</v>
      </c>
      <c r="B30" s="247">
        <v>40664</v>
      </c>
      <c r="C30" s="37">
        <v>31</v>
      </c>
      <c r="D30" s="229">
        <v>0</v>
      </c>
      <c r="E30" s="229">
        <v>0</v>
      </c>
      <c r="F30" s="229">
        <v>0</v>
      </c>
      <c r="G30" s="229">
        <v>0</v>
      </c>
      <c r="H30" s="229">
        <f t="shared" si="5"/>
        <v>0</v>
      </c>
      <c r="I30" s="229">
        <f t="shared" si="2"/>
        <v>46500</v>
      </c>
      <c r="J30" s="229">
        <f t="shared" si="9"/>
        <v>0</v>
      </c>
      <c r="K30" s="239"/>
      <c r="L30" s="271">
        <f t="shared" si="6"/>
        <v>0</v>
      </c>
      <c r="M30" s="272">
        <f t="shared" si="6"/>
        <v>0</v>
      </c>
      <c r="N30" s="272">
        <v>0</v>
      </c>
      <c r="O30" s="272">
        <f t="shared" si="7"/>
        <v>0</v>
      </c>
      <c r="P30" s="272">
        <v>-250.17</v>
      </c>
      <c r="Q30" s="272">
        <v>0</v>
      </c>
      <c r="R30" s="272">
        <f t="shared" si="3"/>
        <v>-250.17</v>
      </c>
      <c r="S30" s="273">
        <f t="shared" si="10"/>
        <v>302883.33</v>
      </c>
      <c r="T30" s="229" t="e">
        <f>#REF!-'Inventory; etc.'!S30</f>
        <v>#REF!</v>
      </c>
      <c r="U30" s="239"/>
      <c r="V30" s="253">
        <f t="shared" si="0"/>
        <v>0</v>
      </c>
      <c r="W30" s="239"/>
      <c r="X30" s="271">
        <v>0</v>
      </c>
      <c r="Y30" s="272">
        <v>0</v>
      </c>
      <c r="Z30" s="273">
        <f t="shared" si="8"/>
        <v>0</v>
      </c>
      <c r="AA30" s="239"/>
      <c r="AB30" s="271">
        <v>0</v>
      </c>
      <c r="AC30" s="272">
        <v>0</v>
      </c>
      <c r="AD30" s="272">
        <v>0</v>
      </c>
      <c r="AE30" s="273">
        <v>0</v>
      </c>
    </row>
    <row r="31" spans="1:31" ht="12.75" customHeight="1">
      <c r="A31" s="37">
        <f t="shared" si="4"/>
        <v>2011</v>
      </c>
      <c r="B31" s="247">
        <v>40695</v>
      </c>
      <c r="C31" s="37">
        <v>30</v>
      </c>
      <c r="D31" s="229">
        <v>0</v>
      </c>
      <c r="E31" s="229">
        <v>0</v>
      </c>
      <c r="F31" s="229">
        <v>0</v>
      </c>
      <c r="G31" s="229">
        <v>0</v>
      </c>
      <c r="H31" s="229">
        <f t="shared" si="5"/>
        <v>0</v>
      </c>
      <c r="I31" s="229">
        <f t="shared" si="2"/>
        <v>46500</v>
      </c>
      <c r="J31" s="229">
        <f t="shared" si="9"/>
        <v>0</v>
      </c>
      <c r="K31" s="268"/>
      <c r="L31" s="271">
        <f t="shared" si="6"/>
        <v>0</v>
      </c>
      <c r="M31" s="272">
        <f t="shared" si="6"/>
        <v>0</v>
      </c>
      <c r="N31" s="272">
        <v>0</v>
      </c>
      <c r="O31" s="272">
        <f t="shared" si="7"/>
        <v>0</v>
      </c>
      <c r="P31" s="272">
        <v>0</v>
      </c>
      <c r="Q31" s="272">
        <v>0</v>
      </c>
      <c r="R31" s="272">
        <f t="shared" si="3"/>
        <v>0</v>
      </c>
      <c r="S31" s="273">
        <f t="shared" si="10"/>
        <v>302883.33</v>
      </c>
      <c r="T31" s="229" t="e">
        <f>#REF!-'Inventory; etc.'!S31</f>
        <v>#REF!</v>
      </c>
      <c r="U31" s="268"/>
      <c r="V31" s="253">
        <f t="shared" si="0"/>
        <v>0</v>
      </c>
      <c r="W31" s="268"/>
      <c r="X31" s="271">
        <v>0</v>
      </c>
      <c r="Y31" s="272">
        <v>0</v>
      </c>
      <c r="Z31" s="273">
        <f t="shared" si="8"/>
        <v>0</v>
      </c>
      <c r="AA31" s="268"/>
      <c r="AB31" s="271">
        <v>0</v>
      </c>
      <c r="AC31" s="272">
        <v>0</v>
      </c>
      <c r="AD31" s="272">
        <v>0</v>
      </c>
      <c r="AE31" s="273">
        <v>0</v>
      </c>
    </row>
    <row r="32" spans="1:31" ht="12.75" customHeight="1">
      <c r="A32" s="37">
        <f t="shared" si="4"/>
        <v>2011</v>
      </c>
      <c r="B32" s="247">
        <v>40725</v>
      </c>
      <c r="C32" s="37">
        <v>31</v>
      </c>
      <c r="D32" s="229">
        <v>0</v>
      </c>
      <c r="E32" s="229">
        <v>0</v>
      </c>
      <c r="F32" s="229">
        <v>0</v>
      </c>
      <c r="G32" s="229">
        <v>0</v>
      </c>
      <c r="H32" s="229">
        <f t="shared" si="5"/>
        <v>0</v>
      </c>
      <c r="I32" s="229">
        <f t="shared" si="2"/>
        <v>46500</v>
      </c>
      <c r="J32" s="229">
        <f t="shared" si="9"/>
        <v>0</v>
      </c>
      <c r="K32" s="268"/>
      <c r="L32" s="271">
        <f t="shared" si="6"/>
        <v>0</v>
      </c>
      <c r="M32" s="272">
        <f t="shared" si="6"/>
        <v>0</v>
      </c>
      <c r="N32" s="272">
        <v>0</v>
      </c>
      <c r="O32" s="272">
        <f t="shared" si="7"/>
        <v>0</v>
      </c>
      <c r="P32" s="272">
        <v>0</v>
      </c>
      <c r="Q32" s="272">
        <v>0</v>
      </c>
      <c r="R32" s="272">
        <f t="shared" si="3"/>
        <v>0</v>
      </c>
      <c r="S32" s="273">
        <f t="shared" si="10"/>
        <v>302883.33</v>
      </c>
      <c r="T32" s="229" t="e">
        <f>#REF!-'Inventory; etc.'!S32</f>
        <v>#REF!</v>
      </c>
      <c r="U32" s="268"/>
      <c r="V32" s="253">
        <f t="shared" si="0"/>
        <v>0</v>
      </c>
      <c r="W32" s="268"/>
      <c r="X32" s="271">
        <v>0</v>
      </c>
      <c r="Y32" s="272">
        <v>0</v>
      </c>
      <c r="Z32" s="273">
        <f t="shared" si="8"/>
        <v>0</v>
      </c>
      <c r="AA32" s="268"/>
      <c r="AB32" s="271">
        <v>0</v>
      </c>
      <c r="AC32" s="272">
        <v>0</v>
      </c>
      <c r="AD32" s="272">
        <v>0</v>
      </c>
      <c r="AE32" s="273">
        <v>0</v>
      </c>
    </row>
    <row r="33" spans="1:31" ht="12.75" customHeight="1">
      <c r="A33" s="37">
        <f t="shared" si="4"/>
        <v>2011</v>
      </c>
      <c r="B33" s="247">
        <v>40756</v>
      </c>
      <c r="C33" s="37">
        <v>31</v>
      </c>
      <c r="D33" s="229">
        <v>0</v>
      </c>
      <c r="E33" s="229">
        <v>0</v>
      </c>
      <c r="F33" s="229">
        <v>9300</v>
      </c>
      <c r="G33" s="229">
        <v>0</v>
      </c>
      <c r="H33" s="229">
        <f t="shared" si="5"/>
        <v>-9300</v>
      </c>
      <c r="I33" s="229">
        <f t="shared" si="2"/>
        <v>37200</v>
      </c>
      <c r="J33" s="229">
        <f t="shared" si="9"/>
        <v>0</v>
      </c>
      <c r="K33" s="268"/>
      <c r="L33" s="271">
        <f t="shared" si="6"/>
        <v>0</v>
      </c>
      <c r="M33" s="272">
        <f t="shared" si="6"/>
        <v>0</v>
      </c>
      <c r="N33" s="272">
        <f>9300*6.514</f>
        <v>60580.200000000004</v>
      </c>
      <c r="O33" s="272">
        <f t="shared" si="7"/>
        <v>0</v>
      </c>
      <c r="P33" s="272">
        <v>0</v>
      </c>
      <c r="Q33" s="272">
        <v>0</v>
      </c>
      <c r="R33" s="272">
        <f t="shared" si="3"/>
        <v>-60580.200000000004</v>
      </c>
      <c r="S33" s="273">
        <f t="shared" si="10"/>
        <v>242303.13</v>
      </c>
      <c r="T33" s="229" t="e">
        <f>#REF!-'Inventory; etc.'!S33</f>
        <v>#REF!</v>
      </c>
      <c r="U33" s="268"/>
      <c r="V33" s="253">
        <f t="shared" si="0"/>
        <v>0</v>
      </c>
      <c r="W33" s="268"/>
      <c r="X33" s="271">
        <v>-35427.800000000003</v>
      </c>
      <c r="Y33" s="272">
        <v>0</v>
      </c>
      <c r="Z33" s="273">
        <f t="shared" si="8"/>
        <v>25152.400000000001</v>
      </c>
      <c r="AA33" s="268"/>
      <c r="AB33" s="271">
        <f>4.4*H33</f>
        <v>-40920</v>
      </c>
      <c r="AC33" s="272">
        <v>0</v>
      </c>
      <c r="AD33" s="272">
        <f>SUM(AB33:AC33)</f>
        <v>-40920</v>
      </c>
      <c r="AE33" s="274">
        <f>AE32+AD33</f>
        <v>-40920</v>
      </c>
    </row>
    <row r="34" spans="1:31" ht="12.75" customHeight="1">
      <c r="A34" s="37">
        <f t="shared" si="4"/>
        <v>2011</v>
      </c>
      <c r="B34" s="247">
        <v>40787</v>
      </c>
      <c r="C34" s="37">
        <v>30</v>
      </c>
      <c r="D34" s="229">
        <v>0</v>
      </c>
      <c r="E34" s="229">
        <v>0</v>
      </c>
      <c r="F34" s="229">
        <v>25200</v>
      </c>
      <c r="G34" s="229">
        <v>0</v>
      </c>
      <c r="H34" s="229">
        <f t="shared" si="5"/>
        <v>-25200</v>
      </c>
      <c r="I34" s="229">
        <f t="shared" si="2"/>
        <v>12000</v>
      </c>
      <c r="J34" s="229">
        <f t="shared" si="9"/>
        <v>0</v>
      </c>
      <c r="K34" s="268"/>
      <c r="L34" s="271">
        <f t="shared" si="6"/>
        <v>0</v>
      </c>
      <c r="M34" s="272">
        <f t="shared" si="6"/>
        <v>0</v>
      </c>
      <c r="N34" s="272">
        <f>25200*6.513619841-3.53</f>
        <v>164139.68999319998</v>
      </c>
      <c r="O34" s="272">
        <f t="shared" si="7"/>
        <v>0</v>
      </c>
      <c r="P34" s="272">
        <v>0</v>
      </c>
      <c r="Q34" s="272">
        <v>0</v>
      </c>
      <c r="R34" s="272">
        <f t="shared" si="3"/>
        <v>-164139.68999319998</v>
      </c>
      <c r="S34" s="273">
        <f t="shared" si="10"/>
        <v>78163.440006800025</v>
      </c>
      <c r="T34" s="229" t="e">
        <f>#REF!-'Inventory; etc.'!S34</f>
        <v>#REF!</v>
      </c>
      <c r="U34" s="268"/>
      <c r="V34" s="253">
        <f t="shared" si="0"/>
        <v>0</v>
      </c>
      <c r="W34" s="268"/>
      <c r="X34" s="271">
        <f>3.862*H34+1512+135.1+711.52</f>
        <v>-94963.78</v>
      </c>
      <c r="Y34" s="272">
        <v>0</v>
      </c>
      <c r="Z34" s="273">
        <f t="shared" si="8"/>
        <v>69175.909993199981</v>
      </c>
      <c r="AA34" s="268"/>
      <c r="AB34" s="271">
        <f>4.4*H34</f>
        <v>-110880.00000000001</v>
      </c>
      <c r="AC34" s="272">
        <v>0</v>
      </c>
      <c r="AD34" s="272">
        <f>SUM(AB34:AC34)</f>
        <v>-110880.00000000001</v>
      </c>
      <c r="AE34" s="274">
        <f t="shared" ref="AE34:AE73" si="11">AE33+AD34</f>
        <v>-151800</v>
      </c>
    </row>
    <row r="35" spans="1:31" ht="12.75" customHeight="1">
      <c r="A35" s="37">
        <f t="shared" si="4"/>
        <v>2011</v>
      </c>
      <c r="B35" s="247">
        <v>40817</v>
      </c>
      <c r="C35" s="37">
        <v>31</v>
      </c>
      <c r="D35" s="229">
        <v>0</v>
      </c>
      <c r="E35" s="229">
        <v>0</v>
      </c>
      <c r="F35" s="229">
        <v>0</v>
      </c>
      <c r="G35" s="229">
        <v>0</v>
      </c>
      <c r="H35" s="229">
        <f t="shared" si="5"/>
        <v>0</v>
      </c>
      <c r="I35" s="229">
        <f t="shared" si="2"/>
        <v>12000</v>
      </c>
      <c r="J35" s="229">
        <f t="shared" si="9"/>
        <v>0</v>
      </c>
      <c r="K35" s="268"/>
      <c r="L35" s="271">
        <f t="shared" si="6"/>
        <v>0</v>
      </c>
      <c r="M35" s="272">
        <f t="shared" si="6"/>
        <v>0</v>
      </c>
      <c r="N35" s="272">
        <v>0</v>
      </c>
      <c r="O35" s="272">
        <f t="shared" si="7"/>
        <v>0</v>
      </c>
      <c r="P35" s="272">
        <v>0</v>
      </c>
      <c r="Q35" s="272">
        <v>0</v>
      </c>
      <c r="R35" s="272">
        <f t="shared" si="3"/>
        <v>0</v>
      </c>
      <c r="S35" s="273">
        <f t="shared" si="10"/>
        <v>78163.440006800025</v>
      </c>
      <c r="T35" s="229" t="e">
        <f>#REF!-'Inventory; etc.'!S35</f>
        <v>#REF!</v>
      </c>
      <c r="U35" s="268"/>
      <c r="V35" s="253">
        <f t="shared" si="0"/>
        <v>0</v>
      </c>
      <c r="W35" s="268"/>
      <c r="X35" s="271">
        <v>0</v>
      </c>
      <c r="Y35" s="272">
        <v>0</v>
      </c>
      <c r="Z35" s="273">
        <f t="shared" si="8"/>
        <v>0</v>
      </c>
      <c r="AA35" s="268"/>
      <c r="AB35" s="271">
        <v>0</v>
      </c>
      <c r="AC35" s="272">
        <v>0</v>
      </c>
      <c r="AD35" s="272">
        <f t="shared" ref="AD35:AD73" si="12">SUM(AB35:AC35)</f>
        <v>0</v>
      </c>
      <c r="AE35" s="274">
        <f t="shared" si="11"/>
        <v>-151800</v>
      </c>
    </row>
    <row r="36" spans="1:31" ht="12.75" customHeight="1">
      <c r="A36" s="37">
        <f t="shared" si="4"/>
        <v>2011</v>
      </c>
      <c r="B36" s="247">
        <v>40848</v>
      </c>
      <c r="C36" s="37">
        <v>30</v>
      </c>
      <c r="D36" s="229">
        <v>0</v>
      </c>
      <c r="E36" s="229">
        <v>0</v>
      </c>
      <c r="F36" s="229">
        <v>0</v>
      </c>
      <c r="G36" s="229">
        <v>0</v>
      </c>
      <c r="H36" s="229">
        <f t="shared" si="5"/>
        <v>0</v>
      </c>
      <c r="I36" s="229">
        <f t="shared" si="2"/>
        <v>12000</v>
      </c>
      <c r="J36" s="229">
        <f t="shared" si="9"/>
        <v>0</v>
      </c>
      <c r="K36" s="268"/>
      <c r="L36" s="271">
        <f t="shared" si="6"/>
        <v>0</v>
      </c>
      <c r="M36" s="272">
        <f t="shared" si="6"/>
        <v>0</v>
      </c>
      <c r="N36" s="272">
        <v>0</v>
      </c>
      <c r="O36" s="272">
        <f t="shared" si="7"/>
        <v>0</v>
      </c>
      <c r="P36" s="272">
        <v>0</v>
      </c>
      <c r="Q36" s="272">
        <v>0</v>
      </c>
      <c r="R36" s="272">
        <f t="shared" si="3"/>
        <v>0</v>
      </c>
      <c r="S36" s="273">
        <f t="shared" si="10"/>
        <v>78163.440006800025</v>
      </c>
      <c r="T36" s="229" t="e">
        <f>#REF!-'Inventory; etc.'!S36</f>
        <v>#REF!</v>
      </c>
      <c r="U36" s="268"/>
      <c r="V36" s="253">
        <f t="shared" si="0"/>
        <v>0</v>
      </c>
      <c r="W36" s="268"/>
      <c r="X36" s="271">
        <v>0</v>
      </c>
      <c r="Y36" s="272">
        <v>0</v>
      </c>
      <c r="Z36" s="273">
        <f t="shared" si="8"/>
        <v>0</v>
      </c>
      <c r="AA36" s="268"/>
      <c r="AB36" s="271">
        <v>0</v>
      </c>
      <c r="AC36" s="272">
        <v>0</v>
      </c>
      <c r="AD36" s="272">
        <f t="shared" si="12"/>
        <v>0</v>
      </c>
      <c r="AE36" s="274">
        <f t="shared" si="11"/>
        <v>-151800</v>
      </c>
    </row>
    <row r="37" spans="1:31" ht="12.75" customHeight="1">
      <c r="A37" s="254">
        <f t="shared" si="4"/>
        <v>2011</v>
      </c>
      <c r="B37" s="255">
        <v>40878</v>
      </c>
      <c r="C37" s="254">
        <v>31</v>
      </c>
      <c r="D37" s="256">
        <v>0</v>
      </c>
      <c r="E37" s="229">
        <v>0</v>
      </c>
      <c r="F37" s="229">
        <v>0</v>
      </c>
      <c r="G37" s="229">
        <v>0</v>
      </c>
      <c r="H37" s="229">
        <f t="shared" si="5"/>
        <v>0</v>
      </c>
      <c r="I37" s="229">
        <f t="shared" si="2"/>
        <v>12000</v>
      </c>
      <c r="J37" s="229">
        <f t="shared" si="9"/>
        <v>0</v>
      </c>
      <c r="K37" s="268"/>
      <c r="L37" s="271">
        <f t="shared" si="6"/>
        <v>0</v>
      </c>
      <c r="M37" s="272">
        <f t="shared" si="6"/>
        <v>0</v>
      </c>
      <c r="N37" s="272">
        <v>0</v>
      </c>
      <c r="O37" s="272">
        <f t="shared" si="7"/>
        <v>0</v>
      </c>
      <c r="P37" s="272">
        <v>0</v>
      </c>
      <c r="Q37" s="272">
        <v>0</v>
      </c>
      <c r="R37" s="272">
        <f t="shared" si="3"/>
        <v>0</v>
      </c>
      <c r="S37" s="273">
        <f t="shared" si="10"/>
        <v>78163.440006800025</v>
      </c>
      <c r="T37" s="229" t="e">
        <f>#REF!-'Inventory; etc.'!S37</f>
        <v>#REF!</v>
      </c>
      <c r="U37" s="268"/>
      <c r="V37" s="253">
        <f t="shared" si="0"/>
        <v>0</v>
      </c>
      <c r="W37" s="268"/>
      <c r="X37" s="271">
        <v>0</v>
      </c>
      <c r="Y37" s="272">
        <v>0</v>
      </c>
      <c r="Z37" s="273">
        <f t="shared" si="8"/>
        <v>0</v>
      </c>
      <c r="AA37" s="268"/>
      <c r="AB37" s="271">
        <v>0</v>
      </c>
      <c r="AC37" s="272">
        <v>14490</v>
      </c>
      <c r="AD37" s="272">
        <f t="shared" si="12"/>
        <v>14490</v>
      </c>
      <c r="AE37" s="274">
        <f t="shared" si="11"/>
        <v>-137310</v>
      </c>
    </row>
    <row r="38" spans="1:31" ht="12.75" customHeight="1">
      <c r="A38" s="37">
        <v>2012</v>
      </c>
      <c r="B38" s="247">
        <v>40909</v>
      </c>
      <c r="C38" s="37">
        <v>31</v>
      </c>
      <c r="D38" s="229">
        <v>0</v>
      </c>
      <c r="E38" s="229">
        <v>0</v>
      </c>
      <c r="F38" s="229">
        <v>0</v>
      </c>
      <c r="G38" s="229">
        <v>0</v>
      </c>
      <c r="H38" s="229">
        <f t="shared" si="5"/>
        <v>0</v>
      </c>
      <c r="I38" s="229">
        <f t="shared" si="2"/>
        <v>12000</v>
      </c>
      <c r="J38" s="229">
        <f t="shared" si="9"/>
        <v>0</v>
      </c>
      <c r="K38" s="268"/>
      <c r="L38" s="271">
        <f t="shared" si="6"/>
        <v>0</v>
      </c>
      <c r="M38" s="272">
        <f t="shared" si="6"/>
        <v>0</v>
      </c>
      <c r="N38" s="272">
        <v>0</v>
      </c>
      <c r="O38" s="272">
        <f t="shared" si="7"/>
        <v>0</v>
      </c>
      <c r="P38" s="272">
        <v>0</v>
      </c>
      <c r="Q38" s="272">
        <v>0</v>
      </c>
      <c r="R38" s="272">
        <f t="shared" si="3"/>
        <v>0</v>
      </c>
      <c r="S38" s="273">
        <f t="shared" si="10"/>
        <v>78163.440006800025</v>
      </c>
      <c r="T38" s="229" t="e">
        <f>#REF!-'Inventory; etc.'!S38</f>
        <v>#REF!</v>
      </c>
      <c r="U38" s="268"/>
      <c r="V38" s="253">
        <f t="shared" si="0"/>
        <v>0</v>
      </c>
      <c r="W38" s="268"/>
      <c r="X38" s="271">
        <v>0</v>
      </c>
      <c r="Y38" s="272">
        <v>0</v>
      </c>
      <c r="Z38" s="273">
        <f t="shared" si="8"/>
        <v>0</v>
      </c>
      <c r="AA38" s="268"/>
      <c r="AB38" s="271">
        <v>0</v>
      </c>
      <c r="AC38" s="272">
        <v>0</v>
      </c>
      <c r="AD38" s="272">
        <f t="shared" si="12"/>
        <v>0</v>
      </c>
      <c r="AE38" s="274">
        <f t="shared" si="11"/>
        <v>-137310</v>
      </c>
    </row>
    <row r="39" spans="1:31" ht="12.75" customHeight="1">
      <c r="A39" s="37">
        <f>$A$38</f>
        <v>2012</v>
      </c>
      <c r="B39" s="247">
        <v>40940</v>
      </c>
      <c r="C39" s="37">
        <v>29</v>
      </c>
      <c r="D39" s="229">
        <v>0</v>
      </c>
      <c r="E39" s="229">
        <v>0</v>
      </c>
      <c r="F39" s="229">
        <v>0</v>
      </c>
      <c r="G39" s="229">
        <v>0</v>
      </c>
      <c r="H39" s="229">
        <f t="shared" si="5"/>
        <v>0</v>
      </c>
      <c r="I39" s="229">
        <f t="shared" si="2"/>
        <v>12000</v>
      </c>
      <c r="J39" s="229">
        <f t="shared" si="9"/>
        <v>0</v>
      </c>
      <c r="K39" s="268"/>
      <c r="L39" s="271">
        <f t="shared" si="6"/>
        <v>0</v>
      </c>
      <c r="M39" s="272">
        <f t="shared" si="6"/>
        <v>0</v>
      </c>
      <c r="N39" s="272">
        <v>0</v>
      </c>
      <c r="O39" s="272">
        <f t="shared" si="7"/>
        <v>0</v>
      </c>
      <c r="P39" s="272">
        <v>0</v>
      </c>
      <c r="Q39" s="272">
        <v>0</v>
      </c>
      <c r="R39" s="272">
        <f t="shared" si="3"/>
        <v>0</v>
      </c>
      <c r="S39" s="273">
        <f t="shared" si="10"/>
        <v>78163.440006800025</v>
      </c>
      <c r="T39" s="229" t="e">
        <f>#REF!-'Inventory; etc.'!S39</f>
        <v>#REF!</v>
      </c>
      <c r="U39" s="268"/>
      <c r="V39" s="253">
        <f t="shared" si="0"/>
        <v>0</v>
      </c>
      <c r="W39" s="268"/>
      <c r="X39" s="271">
        <v>0</v>
      </c>
      <c r="Y39" s="272">
        <v>0</v>
      </c>
      <c r="Z39" s="273">
        <f t="shared" si="8"/>
        <v>0</v>
      </c>
      <c r="AA39" s="268"/>
      <c r="AB39" s="271">
        <v>0</v>
      </c>
      <c r="AC39" s="272">
        <v>0</v>
      </c>
      <c r="AD39" s="272">
        <f t="shared" si="12"/>
        <v>0</v>
      </c>
      <c r="AE39" s="274">
        <f t="shared" si="11"/>
        <v>-137310</v>
      </c>
    </row>
    <row r="40" spans="1:31" ht="12.75" customHeight="1">
      <c r="A40" s="37">
        <f t="shared" ref="A40:A49" si="13">$A$38</f>
        <v>2012</v>
      </c>
      <c r="B40" s="247">
        <v>40969</v>
      </c>
      <c r="C40" s="37">
        <v>31</v>
      </c>
      <c r="D40" s="229">
        <v>0</v>
      </c>
      <c r="E40" s="229">
        <v>0</v>
      </c>
      <c r="F40" s="229">
        <v>0</v>
      </c>
      <c r="G40" s="229">
        <v>0</v>
      </c>
      <c r="H40" s="229">
        <f t="shared" si="5"/>
        <v>0</v>
      </c>
      <c r="I40" s="229">
        <f t="shared" si="2"/>
        <v>12000</v>
      </c>
      <c r="J40" s="229">
        <f t="shared" si="9"/>
        <v>0</v>
      </c>
      <c r="K40" s="268"/>
      <c r="L40" s="271">
        <f t="shared" si="6"/>
        <v>0</v>
      </c>
      <c r="M40" s="272">
        <f t="shared" si="6"/>
        <v>0</v>
      </c>
      <c r="N40" s="272">
        <v>0</v>
      </c>
      <c r="O40" s="272">
        <f t="shared" si="7"/>
        <v>0</v>
      </c>
      <c r="P40" s="272">
        <v>0</v>
      </c>
      <c r="Q40" s="272">
        <v>0</v>
      </c>
      <c r="R40" s="272">
        <f t="shared" si="3"/>
        <v>0</v>
      </c>
      <c r="S40" s="273">
        <f t="shared" si="10"/>
        <v>78163.440006800025</v>
      </c>
      <c r="T40" s="229" t="e">
        <f>#REF!-'Inventory; etc.'!S40</f>
        <v>#REF!</v>
      </c>
      <c r="U40" s="268"/>
      <c r="V40" s="253">
        <f t="shared" si="0"/>
        <v>0</v>
      </c>
      <c r="W40" s="268"/>
      <c r="X40" s="271">
        <v>0</v>
      </c>
      <c r="Y40" s="272">
        <v>0</v>
      </c>
      <c r="Z40" s="273">
        <f t="shared" si="8"/>
        <v>0</v>
      </c>
      <c r="AA40" s="268"/>
      <c r="AB40" s="271">
        <v>0</v>
      </c>
      <c r="AC40" s="272">
        <v>0</v>
      </c>
      <c r="AD40" s="272">
        <f t="shared" si="12"/>
        <v>0</v>
      </c>
      <c r="AE40" s="274">
        <f t="shared" si="11"/>
        <v>-137310</v>
      </c>
    </row>
    <row r="41" spans="1:31" ht="13.5" customHeight="1" thickBot="1">
      <c r="A41" s="37">
        <f t="shared" si="13"/>
        <v>2012</v>
      </c>
      <c r="B41" s="247">
        <v>41000</v>
      </c>
      <c r="C41" s="37">
        <v>30</v>
      </c>
      <c r="D41" s="229">
        <v>0</v>
      </c>
      <c r="E41" s="229">
        <v>0</v>
      </c>
      <c r="F41" s="229">
        <v>0</v>
      </c>
      <c r="G41" s="229">
        <v>0</v>
      </c>
      <c r="H41" s="229">
        <f t="shared" si="5"/>
        <v>0</v>
      </c>
      <c r="I41" s="229">
        <f t="shared" si="2"/>
        <v>12000</v>
      </c>
      <c r="J41" s="229">
        <f t="shared" si="9"/>
        <v>0</v>
      </c>
      <c r="K41" s="268"/>
      <c r="L41" s="271">
        <f t="shared" si="6"/>
        <v>0</v>
      </c>
      <c r="M41" s="272">
        <f t="shared" si="6"/>
        <v>0</v>
      </c>
      <c r="N41" s="272">
        <v>0</v>
      </c>
      <c r="O41" s="272">
        <f t="shared" si="7"/>
        <v>0</v>
      </c>
      <c r="P41" s="272">
        <v>0</v>
      </c>
      <c r="Q41" s="272">
        <v>0</v>
      </c>
      <c r="R41" s="272">
        <f t="shared" si="3"/>
        <v>0</v>
      </c>
      <c r="S41" s="273">
        <f t="shared" si="10"/>
        <v>78163.440006800025</v>
      </c>
      <c r="T41" s="229" t="e">
        <f>#REF!-'Inventory; etc.'!S41</f>
        <v>#REF!</v>
      </c>
      <c r="U41" s="268"/>
      <c r="V41" s="253">
        <f t="shared" si="0"/>
        <v>0</v>
      </c>
      <c r="W41" s="268"/>
      <c r="X41" s="271">
        <v>0</v>
      </c>
      <c r="Y41" s="272">
        <v>0</v>
      </c>
      <c r="Z41" s="273">
        <f t="shared" si="8"/>
        <v>0</v>
      </c>
      <c r="AA41" s="268"/>
      <c r="AB41" s="271">
        <v>0</v>
      </c>
      <c r="AC41" s="272">
        <v>-3580.21</v>
      </c>
      <c r="AD41" s="272">
        <f t="shared" si="12"/>
        <v>-3580.21</v>
      </c>
      <c r="AE41" s="274">
        <f t="shared" si="11"/>
        <v>-140890.21</v>
      </c>
    </row>
    <row r="42" spans="1:31" ht="12.75" customHeight="1">
      <c r="A42" s="37">
        <f t="shared" si="13"/>
        <v>2012</v>
      </c>
      <c r="B42" s="257">
        <v>41030</v>
      </c>
      <c r="C42" s="37">
        <v>31</v>
      </c>
      <c r="D42" s="229">
        <v>0</v>
      </c>
      <c r="E42" s="229">
        <v>0</v>
      </c>
      <c r="F42" s="229">
        <v>0</v>
      </c>
      <c r="G42" s="229">
        <v>0</v>
      </c>
      <c r="H42" s="229">
        <f t="shared" si="5"/>
        <v>0</v>
      </c>
      <c r="I42" s="229">
        <f t="shared" si="2"/>
        <v>12000</v>
      </c>
      <c r="J42" s="229">
        <f t="shared" si="9"/>
        <v>0</v>
      </c>
      <c r="K42" s="268"/>
      <c r="L42" s="271">
        <f t="shared" si="6"/>
        <v>0</v>
      </c>
      <c r="M42" s="272">
        <f t="shared" si="6"/>
        <v>0</v>
      </c>
      <c r="N42" s="272">
        <v>0</v>
      </c>
      <c r="O42" s="272">
        <f t="shared" si="7"/>
        <v>0</v>
      </c>
      <c r="P42" s="272">
        <v>0</v>
      </c>
      <c r="Q42" s="272">
        <v>0</v>
      </c>
      <c r="R42" s="272">
        <f t="shared" si="3"/>
        <v>0</v>
      </c>
      <c r="S42" s="273">
        <f t="shared" si="10"/>
        <v>78163.440006800025</v>
      </c>
      <c r="T42" s="229" t="e">
        <f>#REF!-'Inventory; etc.'!S42</f>
        <v>#REF!</v>
      </c>
      <c r="U42" s="268"/>
      <c r="V42" s="253">
        <f t="shared" si="0"/>
        <v>0</v>
      </c>
      <c r="W42" s="268"/>
      <c r="X42" s="271">
        <v>0</v>
      </c>
      <c r="Y42" s="272">
        <v>0</v>
      </c>
      <c r="Z42" s="273">
        <f t="shared" si="8"/>
        <v>0</v>
      </c>
      <c r="AA42" s="268"/>
      <c r="AB42" s="271">
        <v>0</v>
      </c>
      <c r="AC42" s="272">
        <v>0</v>
      </c>
      <c r="AD42" s="272">
        <f t="shared" si="12"/>
        <v>0</v>
      </c>
      <c r="AE42" s="274">
        <f t="shared" si="11"/>
        <v>-140890.21</v>
      </c>
    </row>
    <row r="43" spans="1:31" ht="12" customHeight="1">
      <c r="A43" s="37">
        <f t="shared" si="13"/>
        <v>2012</v>
      </c>
      <c r="B43" s="258">
        <v>41061</v>
      </c>
      <c r="C43" s="37">
        <v>30</v>
      </c>
      <c r="D43" s="229">
        <v>0</v>
      </c>
      <c r="E43" s="229">
        <v>0</v>
      </c>
      <c r="F43" s="229">
        <v>0</v>
      </c>
      <c r="G43" s="229">
        <v>0</v>
      </c>
      <c r="H43" s="229">
        <f t="shared" si="5"/>
        <v>0</v>
      </c>
      <c r="I43" s="229">
        <f t="shared" si="2"/>
        <v>12000</v>
      </c>
      <c r="J43" s="229">
        <f t="shared" si="9"/>
        <v>0</v>
      </c>
      <c r="K43" s="268"/>
      <c r="L43" s="271">
        <f t="shared" si="6"/>
        <v>0</v>
      </c>
      <c r="M43" s="272">
        <f t="shared" si="6"/>
        <v>0</v>
      </c>
      <c r="N43" s="272">
        <v>0</v>
      </c>
      <c r="O43" s="272">
        <f t="shared" si="7"/>
        <v>0</v>
      </c>
      <c r="P43" s="272">
        <v>0</v>
      </c>
      <c r="Q43" s="272">
        <v>0</v>
      </c>
      <c r="R43" s="272">
        <f t="shared" si="3"/>
        <v>0</v>
      </c>
      <c r="S43" s="273">
        <f t="shared" si="10"/>
        <v>78163.440006800025</v>
      </c>
      <c r="T43" s="229" t="e">
        <f>#REF!-'Inventory; etc.'!S43</f>
        <v>#REF!</v>
      </c>
      <c r="U43" s="268"/>
      <c r="V43" s="253">
        <f t="shared" si="0"/>
        <v>0</v>
      </c>
      <c r="W43" s="268"/>
      <c r="X43" s="271">
        <v>0</v>
      </c>
      <c r="Y43" s="272">
        <v>0</v>
      </c>
      <c r="Z43" s="273">
        <f t="shared" si="8"/>
        <v>0</v>
      </c>
      <c r="AA43" s="268"/>
      <c r="AB43" s="271">
        <v>0</v>
      </c>
      <c r="AC43" s="272">
        <f>-844.32+13900</f>
        <v>13055.68</v>
      </c>
      <c r="AD43" s="272">
        <f t="shared" si="12"/>
        <v>13055.68</v>
      </c>
      <c r="AE43" s="274">
        <f t="shared" si="11"/>
        <v>-127834.53</v>
      </c>
    </row>
    <row r="44" spans="1:31">
      <c r="A44" s="37">
        <f t="shared" si="13"/>
        <v>2012</v>
      </c>
      <c r="B44" s="258">
        <v>41091</v>
      </c>
      <c r="C44" s="37">
        <v>5</v>
      </c>
      <c r="D44" s="275">
        <v>5065</v>
      </c>
      <c r="E44" s="229">
        <v>0</v>
      </c>
      <c r="F44" s="229">
        <v>0</v>
      </c>
      <c r="G44" s="229">
        <v>2065</v>
      </c>
      <c r="H44" s="229">
        <f t="shared" si="5"/>
        <v>3000</v>
      </c>
      <c r="I44" s="229">
        <f t="shared" si="2"/>
        <v>15000</v>
      </c>
      <c r="J44" s="229">
        <f t="shared" si="9"/>
        <v>0</v>
      </c>
      <c r="K44" s="268"/>
      <c r="L44" s="271">
        <f t="shared" si="6"/>
        <v>32416</v>
      </c>
      <c r="M44" s="272">
        <f t="shared" si="6"/>
        <v>0</v>
      </c>
      <c r="N44" s="272">
        <v>0</v>
      </c>
      <c r="O44" s="272">
        <f t="shared" si="7"/>
        <v>13216</v>
      </c>
      <c r="P44" s="272">
        <v>172.2</v>
      </c>
      <c r="Q44" s="272">
        <v>0</v>
      </c>
      <c r="R44" s="272">
        <f>L44-M44-N44-O44+P44-Q44</f>
        <v>19372.2</v>
      </c>
      <c r="S44" s="273">
        <f t="shared" si="10"/>
        <v>97535.640006800022</v>
      </c>
      <c r="T44" s="229" t="e">
        <f>#REF!-'Inventory; etc.'!S44</f>
        <v>#REF!</v>
      </c>
      <c r="U44" s="268"/>
      <c r="V44" s="253">
        <f t="shared" si="0"/>
        <v>-253.25</v>
      </c>
      <c r="W44" s="268"/>
      <c r="X44" s="271">
        <v>0</v>
      </c>
      <c r="Y44" s="272">
        <v>0</v>
      </c>
      <c r="Z44" s="273">
        <f t="shared" si="8"/>
        <v>0</v>
      </c>
      <c r="AA44" s="268"/>
      <c r="AB44" s="271">
        <v>0</v>
      </c>
      <c r="AC44" s="272">
        <v>0</v>
      </c>
      <c r="AD44" s="272">
        <f t="shared" si="12"/>
        <v>0</v>
      </c>
      <c r="AE44" s="274">
        <f t="shared" si="11"/>
        <v>-127834.53</v>
      </c>
    </row>
    <row r="45" spans="1:31">
      <c r="A45" s="37">
        <f t="shared" si="13"/>
        <v>2012</v>
      </c>
      <c r="B45" s="258">
        <v>41122</v>
      </c>
      <c r="C45" s="37">
        <v>31</v>
      </c>
      <c r="D45" s="275">
        <v>51188</v>
      </c>
      <c r="E45" s="229">
        <v>46376</v>
      </c>
      <c r="F45" s="229">
        <v>0</v>
      </c>
      <c r="G45" s="229">
        <v>-3267</v>
      </c>
      <c r="H45" s="229">
        <f t="shared" si="5"/>
        <v>8079</v>
      </c>
      <c r="I45" s="229">
        <f t="shared" si="2"/>
        <v>23079</v>
      </c>
      <c r="J45" s="229">
        <f t="shared" si="9"/>
        <v>0</v>
      </c>
      <c r="K45" s="268"/>
      <c r="L45" s="271">
        <f t="shared" si="6"/>
        <v>327603.20000000001</v>
      </c>
      <c r="M45" s="272">
        <f>E45*M$4</f>
        <v>296806.40000000002</v>
      </c>
      <c r="N45" s="272">
        <v>0</v>
      </c>
      <c r="O45" s="276">
        <f t="shared" si="7"/>
        <v>-20908.800000000003</v>
      </c>
      <c r="P45" s="272">
        <v>463.73</v>
      </c>
      <c r="Q45" s="272">
        <v>0</v>
      </c>
      <c r="R45" s="272">
        <f t="shared" si="3"/>
        <v>52169.329999999994</v>
      </c>
      <c r="S45" s="273">
        <f t="shared" si="10"/>
        <v>149704.97000680002</v>
      </c>
      <c r="T45" s="229" t="e">
        <f>#REF!-'Inventory; etc.'!S45</f>
        <v>#REF!</v>
      </c>
      <c r="U45" s="268"/>
      <c r="V45" s="253">
        <f t="shared" si="0"/>
        <v>-2559.4</v>
      </c>
      <c r="W45" s="268"/>
      <c r="X45" s="271">
        <v>-128259.56</v>
      </c>
      <c r="Y45" s="272">
        <v>2997.8</v>
      </c>
      <c r="Z45" s="273">
        <f t="shared" ref="Z45:Z57" si="14">SUM(M45,N45,Q45,X45,Y45)</f>
        <v>171544.64</v>
      </c>
      <c r="AA45" s="268"/>
      <c r="AB45" s="271">
        <v>-204054.39999999999</v>
      </c>
      <c r="AC45" s="272">
        <v>2997.7</v>
      </c>
      <c r="AD45" s="272">
        <f t="shared" si="12"/>
        <v>-201056.69999999998</v>
      </c>
      <c r="AE45" s="274">
        <f t="shared" si="11"/>
        <v>-328891.23</v>
      </c>
    </row>
    <row r="46" spans="1:31">
      <c r="A46" s="37">
        <f t="shared" si="13"/>
        <v>2012</v>
      </c>
      <c r="B46" s="258">
        <v>41153</v>
      </c>
      <c r="C46" s="37">
        <v>30</v>
      </c>
      <c r="D46" s="275">
        <v>114240</v>
      </c>
      <c r="E46" s="229">
        <v>50760</v>
      </c>
      <c r="F46" s="229">
        <v>0</v>
      </c>
      <c r="G46" s="229">
        <v>20094</v>
      </c>
      <c r="H46" s="229">
        <f t="shared" si="5"/>
        <v>43386</v>
      </c>
      <c r="I46" s="229">
        <f t="shared" si="2"/>
        <v>66465</v>
      </c>
      <c r="J46" s="229">
        <f t="shared" si="9"/>
        <v>0</v>
      </c>
      <c r="K46" s="268"/>
      <c r="L46" s="271">
        <f t="shared" si="6"/>
        <v>731136</v>
      </c>
      <c r="M46" s="272">
        <f t="shared" si="6"/>
        <v>324864</v>
      </c>
      <c r="N46" s="272">
        <v>0</v>
      </c>
      <c r="O46" s="272">
        <f t="shared" si="7"/>
        <v>128601.60000000001</v>
      </c>
      <c r="P46" s="272">
        <v>2490.36</v>
      </c>
      <c r="Q46" s="272">
        <v>7812.98</v>
      </c>
      <c r="R46" s="272">
        <f>L46-M46-N46-O46+P46-Q46</f>
        <v>272347.78000000003</v>
      </c>
      <c r="S46" s="273">
        <f t="shared" si="10"/>
        <v>422052.75000680005</v>
      </c>
      <c r="T46" s="229" t="e">
        <f>#REF!-'Inventory; etc.'!S46</f>
        <v>#REF!</v>
      </c>
      <c r="U46" s="268"/>
      <c r="V46" s="253">
        <f t="shared" si="0"/>
        <v>-5712</v>
      </c>
      <c r="W46" s="268"/>
      <c r="X46" s="271">
        <v>-140613.66</v>
      </c>
      <c r="Y46" s="272">
        <v>3281.35</v>
      </c>
      <c r="Z46" s="273">
        <f t="shared" si="14"/>
        <v>195344.66999999998</v>
      </c>
      <c r="AA46" s="268"/>
      <c r="AB46" s="271">
        <v>-223344</v>
      </c>
      <c r="AC46" s="272">
        <f>3524.29+5547.82</f>
        <v>9072.11</v>
      </c>
      <c r="AD46" s="272">
        <f t="shared" si="12"/>
        <v>-214271.89</v>
      </c>
      <c r="AE46" s="274">
        <f t="shared" si="11"/>
        <v>-543163.12</v>
      </c>
    </row>
    <row r="47" spans="1:31">
      <c r="A47" s="37">
        <f t="shared" si="13"/>
        <v>2012</v>
      </c>
      <c r="B47" s="258">
        <v>41183</v>
      </c>
      <c r="C47" s="37">
        <v>31</v>
      </c>
      <c r="D47" s="275">
        <v>141029</v>
      </c>
      <c r="E47" s="229">
        <v>50685</v>
      </c>
      <c r="F47" s="229">
        <v>0</v>
      </c>
      <c r="G47" s="229">
        <v>-11650</v>
      </c>
      <c r="H47" s="229">
        <f t="shared" si="5"/>
        <v>101994</v>
      </c>
      <c r="I47" s="229">
        <f t="shared" si="2"/>
        <v>168459</v>
      </c>
      <c r="J47" s="229">
        <f t="shared" si="9"/>
        <v>0</v>
      </c>
      <c r="K47" s="268"/>
      <c r="L47" s="271">
        <f t="shared" si="6"/>
        <v>902585.60000000009</v>
      </c>
      <c r="M47" s="272">
        <f t="shared" si="6"/>
        <v>324384</v>
      </c>
      <c r="N47" s="272">
        <v>0</v>
      </c>
      <c r="O47" s="272">
        <f t="shared" si="7"/>
        <v>-74560</v>
      </c>
      <c r="P47" s="272">
        <v>5854.46</v>
      </c>
      <c r="Q47" s="272">
        <v>0</v>
      </c>
      <c r="R47" s="272">
        <f t="shared" si="3"/>
        <v>658616.06000000006</v>
      </c>
      <c r="S47" s="273">
        <f t="shared" si="10"/>
        <v>1080668.8100068001</v>
      </c>
      <c r="T47" s="229" t="e">
        <f>#REF!-'Inventory; etc.'!S47</f>
        <v>#REF!</v>
      </c>
      <c r="U47" s="268"/>
      <c r="V47" s="253">
        <f t="shared" si="0"/>
        <v>-7051.4500000000007</v>
      </c>
      <c r="W47" s="268"/>
      <c r="X47" s="271">
        <v>-172132.89</v>
      </c>
      <c r="Y47" s="272">
        <f>3453.4+242.94</f>
        <v>3696.34</v>
      </c>
      <c r="Z47" s="273">
        <f t="shared" si="14"/>
        <v>155947.44999999998</v>
      </c>
      <c r="AA47" s="268"/>
      <c r="AB47" s="271">
        <v>-223768.08</v>
      </c>
      <c r="AC47" s="272">
        <f>3453.4+1000</f>
        <v>4453.3999999999996</v>
      </c>
      <c r="AD47" s="272">
        <f t="shared" si="12"/>
        <v>-219314.68</v>
      </c>
      <c r="AE47" s="274">
        <f t="shared" si="11"/>
        <v>-762477.8</v>
      </c>
    </row>
    <row r="48" spans="1:31">
      <c r="A48" s="37">
        <f t="shared" si="13"/>
        <v>2012</v>
      </c>
      <c r="B48" s="258">
        <v>41214</v>
      </c>
      <c r="C48" s="37">
        <v>30</v>
      </c>
      <c r="D48" s="275">
        <v>121238</v>
      </c>
      <c r="E48" s="229">
        <v>44868</v>
      </c>
      <c r="F48" s="229">
        <v>0</v>
      </c>
      <c r="G48" s="229">
        <v>-3357</v>
      </c>
      <c r="H48" s="229">
        <f t="shared" si="5"/>
        <v>79727</v>
      </c>
      <c r="I48" s="229">
        <f t="shared" si="2"/>
        <v>248186</v>
      </c>
      <c r="J48" s="229">
        <f t="shared" si="9"/>
        <v>0</v>
      </c>
      <c r="K48" s="268"/>
      <c r="L48" s="271">
        <f t="shared" si="6"/>
        <v>775923.20000000007</v>
      </c>
      <c r="M48" s="272">
        <f t="shared" si="6"/>
        <v>287155.20000000001</v>
      </c>
      <c r="N48" s="272">
        <v>0</v>
      </c>
      <c r="O48" s="272">
        <f t="shared" si="7"/>
        <v>-21484.800000000003</v>
      </c>
      <c r="P48" s="272">
        <v>4576.33</v>
      </c>
      <c r="Q48" s="272">
        <v>0</v>
      </c>
      <c r="R48" s="272">
        <f t="shared" si="3"/>
        <v>514829.13000000006</v>
      </c>
      <c r="S48" s="273">
        <f t="shared" si="10"/>
        <v>1595497.9400068002</v>
      </c>
      <c r="T48" s="229" t="e">
        <f>#REF!-'Inventory; etc.'!S48</f>
        <v>#REF!</v>
      </c>
      <c r="U48" s="268"/>
      <c r="V48" s="253">
        <f t="shared" si="0"/>
        <v>-6061.9000000000005</v>
      </c>
      <c r="W48" s="268"/>
      <c r="X48" s="271">
        <v>-159265.29999999999</v>
      </c>
      <c r="Y48" s="272">
        <v>3136.12</v>
      </c>
      <c r="Z48" s="273">
        <f t="shared" si="14"/>
        <v>131026.02000000002</v>
      </c>
      <c r="AA48" s="268"/>
      <c r="AB48" s="271">
        <v>-197419.2</v>
      </c>
      <c r="AC48" s="272">
        <f>3238.12</f>
        <v>3238.12</v>
      </c>
      <c r="AD48" s="272">
        <f t="shared" si="12"/>
        <v>-194181.08000000002</v>
      </c>
      <c r="AE48" s="274">
        <f t="shared" si="11"/>
        <v>-956658.88000000012</v>
      </c>
    </row>
    <row r="49" spans="1:33">
      <c r="A49" s="254">
        <f t="shared" si="13"/>
        <v>2012</v>
      </c>
      <c r="B49" s="263">
        <v>41244</v>
      </c>
      <c r="C49" s="254">
        <v>31</v>
      </c>
      <c r="D49" s="277">
        <v>147241</v>
      </c>
      <c r="E49" s="229">
        <v>0</v>
      </c>
      <c r="F49" s="229">
        <v>0</v>
      </c>
      <c r="G49" s="229">
        <v>17041</v>
      </c>
      <c r="H49" s="229">
        <f t="shared" si="5"/>
        <v>130200</v>
      </c>
      <c r="I49" s="229">
        <f t="shared" si="2"/>
        <v>378386</v>
      </c>
      <c r="J49" s="229">
        <f t="shared" si="9"/>
        <v>0</v>
      </c>
      <c r="K49" s="268"/>
      <c r="L49" s="271">
        <f t="shared" si="6"/>
        <v>942342.4</v>
      </c>
      <c r="M49" s="272">
        <f t="shared" si="6"/>
        <v>0</v>
      </c>
      <c r="N49" s="272">
        <v>0</v>
      </c>
      <c r="O49" s="272">
        <f t="shared" si="7"/>
        <v>109062.40000000001</v>
      </c>
      <c r="P49" s="272">
        <v>7473.48</v>
      </c>
      <c r="Q49" s="272">
        <v>41313.300000000003</v>
      </c>
      <c r="R49" s="272">
        <f>L49-M49-N49-O49+P49+Q46</f>
        <v>848566.46</v>
      </c>
      <c r="S49" s="273">
        <f t="shared" si="10"/>
        <v>2444064.4000068</v>
      </c>
      <c r="T49" s="229" t="e">
        <f>#REF!-'Inventory; etc.'!S49</f>
        <v>#REF!</v>
      </c>
      <c r="U49" s="268"/>
      <c r="V49" s="253">
        <f t="shared" si="0"/>
        <v>-7362.05</v>
      </c>
      <c r="W49" s="268"/>
      <c r="X49" s="271">
        <v>0</v>
      </c>
      <c r="Y49" s="272">
        <v>102</v>
      </c>
      <c r="Z49" s="273">
        <f t="shared" si="14"/>
        <v>41415.300000000003</v>
      </c>
      <c r="AA49" s="268"/>
      <c r="AB49" s="271">
        <v>0</v>
      </c>
      <c r="AC49" s="272">
        <v>0</v>
      </c>
      <c r="AD49" s="272">
        <f t="shared" si="12"/>
        <v>0</v>
      </c>
      <c r="AE49" s="274">
        <f t="shared" si="11"/>
        <v>-956658.88000000012</v>
      </c>
    </row>
    <row r="50" spans="1:33">
      <c r="A50" s="37">
        <v>2013</v>
      </c>
      <c r="B50" s="258">
        <v>41275</v>
      </c>
      <c r="C50" s="37">
        <v>31</v>
      </c>
      <c r="D50" s="275">
        <v>138895</v>
      </c>
      <c r="E50" s="229">
        <v>0</v>
      </c>
      <c r="F50" s="229">
        <v>0</v>
      </c>
      <c r="G50" s="229">
        <v>-9805</v>
      </c>
      <c r="H50" s="229">
        <f t="shared" si="5"/>
        <v>148700</v>
      </c>
      <c r="I50" s="229">
        <f t="shared" si="2"/>
        <v>527086</v>
      </c>
      <c r="J50" s="229">
        <f t="shared" si="9"/>
        <v>0</v>
      </c>
      <c r="K50" s="268"/>
      <c r="L50" s="271">
        <f t="shared" si="6"/>
        <v>888928</v>
      </c>
      <c r="M50" s="272">
        <f t="shared" si="6"/>
        <v>0</v>
      </c>
      <c r="N50" s="272">
        <v>0</v>
      </c>
      <c r="O50" s="272">
        <f t="shared" si="7"/>
        <v>-62752</v>
      </c>
      <c r="P50" s="272">
        <v>8773.2999999999993</v>
      </c>
      <c r="Q50" s="272">
        <v>0</v>
      </c>
      <c r="R50" s="272">
        <f t="shared" si="3"/>
        <v>960453.3</v>
      </c>
      <c r="S50" s="273">
        <f t="shared" si="10"/>
        <v>3404517.7000067998</v>
      </c>
      <c r="T50" s="229" t="e">
        <f>#REF!-'Inventory; etc.'!S50</f>
        <v>#REF!</v>
      </c>
      <c r="U50" s="268"/>
      <c r="V50" s="253">
        <f t="shared" si="0"/>
        <v>-6944.75</v>
      </c>
      <c r="W50" s="268"/>
      <c r="X50" s="271">
        <v>0</v>
      </c>
      <c r="Y50" s="272">
        <v>0</v>
      </c>
      <c r="Z50" s="273">
        <f t="shared" si="14"/>
        <v>0</v>
      </c>
      <c r="AA50" s="268"/>
      <c r="AB50" s="271">
        <v>0</v>
      </c>
      <c r="AC50" s="272">
        <v>0</v>
      </c>
      <c r="AD50" s="272">
        <f t="shared" si="12"/>
        <v>0</v>
      </c>
      <c r="AE50" s="274">
        <f t="shared" si="11"/>
        <v>-956658.88000000012</v>
      </c>
    </row>
    <row r="51" spans="1:33">
      <c r="A51" s="37">
        <f>$A$50</f>
        <v>2013</v>
      </c>
      <c r="B51" s="258">
        <v>41306</v>
      </c>
      <c r="C51" s="37">
        <v>28</v>
      </c>
      <c r="D51" s="275">
        <v>125227</v>
      </c>
      <c r="E51" s="229">
        <v>0</v>
      </c>
      <c r="F51" s="229">
        <v>0</v>
      </c>
      <c r="G51" s="229">
        <v>-6173</v>
      </c>
      <c r="H51" s="229">
        <f t="shared" si="5"/>
        <v>131400</v>
      </c>
      <c r="I51" s="229">
        <f t="shared" si="2"/>
        <v>658486</v>
      </c>
      <c r="J51" s="229">
        <f t="shared" si="9"/>
        <v>0</v>
      </c>
      <c r="K51" s="268"/>
      <c r="L51" s="271">
        <f t="shared" si="6"/>
        <v>801452.8</v>
      </c>
      <c r="M51" s="272">
        <f t="shared" si="6"/>
        <v>0</v>
      </c>
      <c r="N51" s="272">
        <v>0</v>
      </c>
      <c r="O51" s="272">
        <f t="shared" si="7"/>
        <v>-39507.200000000004</v>
      </c>
      <c r="P51" s="272">
        <v>7752.6</v>
      </c>
      <c r="Q51" s="272">
        <v>0</v>
      </c>
      <c r="R51" s="272">
        <f t="shared" si="3"/>
        <v>848712.6</v>
      </c>
      <c r="S51" s="273">
        <f t="shared" si="10"/>
        <v>4253230.3000067994</v>
      </c>
      <c r="T51" s="229" t="e">
        <f>#REF!-'Inventory; etc.'!S51</f>
        <v>#REF!</v>
      </c>
      <c r="U51" s="268"/>
      <c r="V51" s="253">
        <f t="shared" si="0"/>
        <v>-6261.35</v>
      </c>
      <c r="W51" s="268"/>
      <c r="X51" s="271">
        <v>0</v>
      </c>
      <c r="Y51" s="272">
        <v>0</v>
      </c>
      <c r="Z51" s="273">
        <f t="shared" si="14"/>
        <v>0</v>
      </c>
      <c r="AA51" s="268"/>
      <c r="AB51" s="271">
        <v>0</v>
      </c>
      <c r="AC51" s="272">
        <v>68853.509999999995</v>
      </c>
      <c r="AD51" s="272">
        <f t="shared" si="12"/>
        <v>68853.509999999995</v>
      </c>
      <c r="AE51" s="274">
        <f t="shared" si="11"/>
        <v>-887805.37000000011</v>
      </c>
    </row>
    <row r="52" spans="1:33" ht="12.75" customHeight="1">
      <c r="A52" s="37">
        <f t="shared" ref="A52:A61" si="15">$A$50</f>
        <v>2013</v>
      </c>
      <c r="B52" s="258">
        <v>41334</v>
      </c>
      <c r="C52" s="37">
        <v>31</v>
      </c>
      <c r="D52" s="275">
        <v>137149</v>
      </c>
      <c r="E52" s="229">
        <v>0</v>
      </c>
      <c r="F52" s="229">
        <v>0</v>
      </c>
      <c r="G52" s="229">
        <v>145</v>
      </c>
      <c r="H52" s="229">
        <f t="shared" si="5"/>
        <v>137004</v>
      </c>
      <c r="I52" s="229">
        <f t="shared" si="2"/>
        <v>795490</v>
      </c>
      <c r="J52" s="229">
        <f t="shared" si="9"/>
        <v>0</v>
      </c>
      <c r="K52" s="268"/>
      <c r="L52" s="271">
        <f t="shared" si="6"/>
        <v>877753.60000000009</v>
      </c>
      <c r="M52" s="272">
        <f t="shared" si="6"/>
        <v>0</v>
      </c>
      <c r="N52" s="272">
        <v>0</v>
      </c>
      <c r="O52" s="272">
        <f t="shared" si="7"/>
        <v>928</v>
      </c>
      <c r="P52" s="272">
        <v>10412.299999999999</v>
      </c>
      <c r="Q52" s="272">
        <v>89106.7</v>
      </c>
      <c r="R52" s="272">
        <f>L52-M52-N52-O52+P52</f>
        <v>887237.90000000014</v>
      </c>
      <c r="S52" s="273">
        <f t="shared" si="10"/>
        <v>5140468.2000067998</v>
      </c>
      <c r="T52" s="229" t="e">
        <f>#REF!-'Inventory; etc.'!S52</f>
        <v>#REF!</v>
      </c>
      <c r="U52" s="268"/>
      <c r="V52" s="253">
        <f t="shared" si="0"/>
        <v>-6857.4500000000007</v>
      </c>
      <c r="W52" s="268"/>
      <c r="X52" s="271">
        <v>0</v>
      </c>
      <c r="Y52" s="272">
        <v>0</v>
      </c>
      <c r="Z52" s="273">
        <f t="shared" si="14"/>
        <v>89106.7</v>
      </c>
      <c r="AA52" s="268"/>
      <c r="AB52" s="271">
        <v>0</v>
      </c>
      <c r="AC52" s="272">
        <f>50544.05+202.25</f>
        <v>50746.3</v>
      </c>
      <c r="AD52" s="272">
        <f t="shared" si="12"/>
        <v>50746.3</v>
      </c>
      <c r="AE52" s="274">
        <f t="shared" si="11"/>
        <v>-837059.07000000007</v>
      </c>
    </row>
    <row r="53" spans="1:33" ht="13.5" customHeight="1" thickBot="1">
      <c r="A53" s="37">
        <f t="shared" si="15"/>
        <v>2013</v>
      </c>
      <c r="B53" s="269">
        <v>41365</v>
      </c>
      <c r="C53" s="37">
        <v>30</v>
      </c>
      <c r="D53" s="275">
        <v>141713</v>
      </c>
      <c r="E53" s="229">
        <v>1589</v>
      </c>
      <c r="F53" s="229">
        <v>0</v>
      </c>
      <c r="G53" s="229">
        <v>7129</v>
      </c>
      <c r="H53" s="229">
        <f t="shared" si="5"/>
        <v>132995</v>
      </c>
      <c r="I53" s="229">
        <f t="shared" si="2"/>
        <v>928485</v>
      </c>
      <c r="J53" s="229">
        <f t="shared" si="9"/>
        <v>0</v>
      </c>
      <c r="K53" s="268"/>
      <c r="L53" s="271">
        <f t="shared" si="6"/>
        <v>906963.20000000007</v>
      </c>
      <c r="M53" s="272">
        <f t="shared" si="6"/>
        <v>10169.6</v>
      </c>
      <c r="N53" s="272">
        <v>0</v>
      </c>
      <c r="O53" s="272">
        <f t="shared" si="7"/>
        <v>45625.600000000006</v>
      </c>
      <c r="P53" s="272">
        <v>11569.51</v>
      </c>
      <c r="Q53" s="272">
        <v>0</v>
      </c>
      <c r="R53" s="272">
        <f t="shared" ref="R53:R58" si="16">L53-M53-N53-O53+P53</f>
        <v>862737.51000000013</v>
      </c>
      <c r="S53" s="273">
        <f t="shared" si="10"/>
        <v>6003205.7100067995</v>
      </c>
      <c r="T53" s="229" t="e">
        <f>#REF!-'Inventory; etc.'!S53</f>
        <v>#REF!</v>
      </c>
      <c r="U53" s="268"/>
      <c r="V53" s="253">
        <f t="shared" si="0"/>
        <v>-7085.6500000000005</v>
      </c>
      <c r="W53" s="268"/>
      <c r="X53" s="271">
        <v>-6360.12</v>
      </c>
      <c r="Y53" s="272">
        <v>0</v>
      </c>
      <c r="Z53" s="273">
        <f t="shared" si="14"/>
        <v>3809.4800000000005</v>
      </c>
      <c r="AA53" s="268"/>
      <c r="AB53" s="271">
        <v>-8063.55</v>
      </c>
      <c r="AC53" s="272">
        <f>58180.22+198.75</f>
        <v>58378.97</v>
      </c>
      <c r="AD53" s="272">
        <f t="shared" si="12"/>
        <v>50315.42</v>
      </c>
      <c r="AE53" s="274">
        <f t="shared" si="11"/>
        <v>-786743.65</v>
      </c>
    </row>
    <row r="54" spans="1:33" ht="12.75" customHeight="1">
      <c r="A54" s="37">
        <f t="shared" si="15"/>
        <v>2013</v>
      </c>
      <c r="B54" s="247">
        <v>41395</v>
      </c>
      <c r="C54" s="37">
        <v>31</v>
      </c>
      <c r="D54" s="275">
        <v>146165</v>
      </c>
      <c r="E54" s="229">
        <v>1643</v>
      </c>
      <c r="F54" s="229">
        <v>0</v>
      </c>
      <c r="G54" s="229">
        <v>522</v>
      </c>
      <c r="H54" s="229">
        <f t="shared" si="5"/>
        <v>144000</v>
      </c>
      <c r="I54" s="229">
        <f t="shared" si="2"/>
        <v>1072485</v>
      </c>
      <c r="J54" s="229">
        <f t="shared" si="9"/>
        <v>0</v>
      </c>
      <c r="K54" s="268"/>
      <c r="L54" s="271">
        <f t="shared" si="6"/>
        <v>935456</v>
      </c>
      <c r="M54" s="272">
        <f t="shared" si="6"/>
        <v>10515.2</v>
      </c>
      <c r="N54" s="272">
        <v>0</v>
      </c>
      <c r="O54" s="272">
        <f t="shared" si="7"/>
        <v>3340.8</v>
      </c>
      <c r="P54" s="272">
        <v>12528</v>
      </c>
      <c r="Q54" s="272">
        <v>0</v>
      </c>
      <c r="R54" s="272">
        <f t="shared" si="16"/>
        <v>934128</v>
      </c>
      <c r="S54" s="273">
        <f t="shared" si="10"/>
        <v>6937333.7100067995</v>
      </c>
      <c r="T54" s="229" t="e">
        <f>#REF!-'Inventory; etc.'!S54</f>
        <v>#REF!</v>
      </c>
      <c r="U54" s="268"/>
      <c r="V54" s="253">
        <f t="shared" si="0"/>
        <v>-7308.25</v>
      </c>
      <c r="W54" s="268"/>
      <c r="X54" s="271">
        <v>-6427.92</v>
      </c>
      <c r="Y54" s="272">
        <v>0</v>
      </c>
      <c r="Z54" s="273">
        <f t="shared" si="14"/>
        <v>4087.2800000000007</v>
      </c>
      <c r="AA54" s="268"/>
      <c r="AB54" s="271">
        <v>-7270.28</v>
      </c>
      <c r="AC54" s="272">
        <f>69542.22+165</f>
        <v>69707.22</v>
      </c>
      <c r="AD54" s="272">
        <f t="shared" si="12"/>
        <v>62436.94</v>
      </c>
      <c r="AE54" s="274">
        <f t="shared" si="11"/>
        <v>-724306.71</v>
      </c>
      <c r="AF54" s="37" t="s">
        <v>207</v>
      </c>
      <c r="AG54" s="37" t="s">
        <v>208</v>
      </c>
    </row>
    <row r="55" spans="1:33" ht="12.75" customHeight="1">
      <c r="A55" s="37">
        <f t="shared" si="15"/>
        <v>2013</v>
      </c>
      <c r="B55" s="247">
        <v>41426</v>
      </c>
      <c r="C55" s="37">
        <v>30</v>
      </c>
      <c r="D55" s="275">
        <v>129708</v>
      </c>
      <c r="E55" s="229">
        <f>261590-F55</f>
        <v>131590</v>
      </c>
      <c r="F55" s="229">
        <v>130000</v>
      </c>
      <c r="G55" s="229">
        <v>-18682</v>
      </c>
      <c r="H55" s="229">
        <f t="shared" si="5"/>
        <v>-113200</v>
      </c>
      <c r="I55" s="229">
        <f t="shared" si="2"/>
        <v>959285</v>
      </c>
      <c r="J55" s="229">
        <f t="shared" si="9"/>
        <v>0</v>
      </c>
      <c r="K55" s="268"/>
      <c r="L55" s="271">
        <f t="shared" si="6"/>
        <v>830131.20000000007</v>
      </c>
      <c r="M55" s="272">
        <f t="shared" si="6"/>
        <v>842176</v>
      </c>
      <c r="N55" s="272">
        <f>F55*6.468</f>
        <v>840840</v>
      </c>
      <c r="O55" s="272">
        <f t="shared" si="7"/>
        <v>-119564.8</v>
      </c>
      <c r="P55" s="272">
        <f>1495.2-60.7</f>
        <v>1434.5</v>
      </c>
      <c r="Q55" s="272">
        <f>-41313.3-89106.7+113988.46-7812.98</f>
        <v>-24244.519999999993</v>
      </c>
      <c r="R55" s="272">
        <f t="shared" si="16"/>
        <v>-731885.49999999988</v>
      </c>
      <c r="S55" s="273">
        <f t="shared" si="10"/>
        <v>6205448.2100067995</v>
      </c>
      <c r="T55" s="229" t="e">
        <f>#REF!-'Inventory; etc.'!S55</f>
        <v>#REF!</v>
      </c>
      <c r="U55" s="268"/>
      <c r="V55" s="253">
        <f t="shared" si="0"/>
        <v>-6485.4000000000005</v>
      </c>
      <c r="W55" s="268"/>
      <c r="X55" s="271">
        <v>-932955.03</v>
      </c>
      <c r="Y55" s="272">
        <f>-3453.4-2997.7-3281.35-242.94-3136.12-102+60.7</f>
        <v>-13152.810000000001</v>
      </c>
      <c r="Z55" s="273">
        <f t="shared" si="14"/>
        <v>712663.6399999999</v>
      </c>
      <c r="AA55" s="268"/>
      <c r="AB55" s="271">
        <v>-2002795.75</v>
      </c>
      <c r="AC55" s="272">
        <f>69212.3+287188.44+75</f>
        <v>356475.74</v>
      </c>
      <c r="AD55" s="272">
        <f t="shared" si="12"/>
        <v>-1646320.01</v>
      </c>
      <c r="AE55" s="274">
        <f t="shared" si="11"/>
        <v>-2370626.7199999997</v>
      </c>
      <c r="AF55" s="37">
        <v>-2370626.7200000002</v>
      </c>
      <c r="AG55" s="278">
        <f>AE55-AF55</f>
        <v>0</v>
      </c>
    </row>
    <row r="56" spans="1:33" ht="12.75" customHeight="1">
      <c r="A56" s="37">
        <f t="shared" si="15"/>
        <v>2013</v>
      </c>
      <c r="B56" s="247">
        <v>41456</v>
      </c>
      <c r="C56" s="37">
        <v>5</v>
      </c>
      <c r="D56" s="251">
        <v>131470</v>
      </c>
      <c r="E56" s="251">
        <v>125146</v>
      </c>
      <c r="F56" s="251">
        <v>217500</v>
      </c>
      <c r="G56" s="251">
        <v>6324</v>
      </c>
      <c r="H56" s="229">
        <f t="shared" si="5"/>
        <v>-217500</v>
      </c>
      <c r="I56" s="229">
        <f t="shared" si="2"/>
        <v>741785</v>
      </c>
      <c r="J56" s="229"/>
      <c r="K56" s="268"/>
      <c r="L56" s="271">
        <f t="shared" si="6"/>
        <v>841408</v>
      </c>
      <c r="M56" s="272">
        <f t="shared" si="6"/>
        <v>800934.40000000002</v>
      </c>
      <c r="N56" s="272">
        <f>F56*(1406969.76/217500)</f>
        <v>1406969.76</v>
      </c>
      <c r="O56" s="272">
        <f t="shared" si="7"/>
        <v>40473.600000000006</v>
      </c>
      <c r="P56" s="272">
        <v>0</v>
      </c>
      <c r="Q56" s="272">
        <v>-113988.46</v>
      </c>
      <c r="R56" s="272">
        <f>L56-M56-N56-O56+P56</f>
        <v>-1406969.7600000002</v>
      </c>
      <c r="S56" s="273">
        <f t="shared" si="10"/>
        <v>4798478.4500067998</v>
      </c>
      <c r="U56" s="268"/>
      <c r="V56" s="253">
        <f t="shared" si="0"/>
        <v>-6573.5</v>
      </c>
      <c r="W56" s="268"/>
      <c r="X56" s="271">
        <v>-1184862.47</v>
      </c>
      <c r="Y56" s="272">
        <v>0</v>
      </c>
      <c r="Z56" s="273">
        <f t="shared" si="14"/>
        <v>909053.23000000021</v>
      </c>
      <c r="AA56" s="268"/>
      <c r="AB56" s="271">
        <f>-2647131.26-11918.09</f>
        <v>-2659049.3499999996</v>
      </c>
      <c r="AC56" s="272">
        <f>15913.44+495+59664.27</f>
        <v>76072.709999999992</v>
      </c>
      <c r="AD56" s="272">
        <f t="shared" si="12"/>
        <v>-2582976.6399999997</v>
      </c>
      <c r="AE56" s="274">
        <f t="shared" si="11"/>
        <v>-4953603.3599999994</v>
      </c>
      <c r="AF56" s="37">
        <v>-4953603.3600000003</v>
      </c>
      <c r="AG56" s="278">
        <f t="shared" ref="AG56:AG58" si="17">AE56-AF56</f>
        <v>0</v>
      </c>
    </row>
    <row r="57" spans="1:33" ht="12.75" customHeight="1">
      <c r="A57" s="37">
        <f t="shared" si="15"/>
        <v>2013</v>
      </c>
      <c r="B57" s="247">
        <v>41487</v>
      </c>
      <c r="C57" s="37">
        <v>31</v>
      </c>
      <c r="D57" s="251">
        <v>133289</v>
      </c>
      <c r="E57" s="251">
        <v>121128</v>
      </c>
      <c r="F57" s="251">
        <v>257900</v>
      </c>
      <c r="G57" s="251">
        <v>12161</v>
      </c>
      <c r="H57" s="229">
        <f t="shared" si="5"/>
        <v>-257900</v>
      </c>
      <c r="I57" s="229">
        <f t="shared" si="2"/>
        <v>483885</v>
      </c>
      <c r="J57" s="229"/>
      <c r="K57" s="268"/>
      <c r="L57" s="271">
        <f t="shared" si="6"/>
        <v>853049.60000000009</v>
      </c>
      <c r="M57" s="272">
        <f t="shared" si="6"/>
        <v>775219.20000000007</v>
      </c>
      <c r="N57" s="272">
        <f>F57*(1668310.35/257900)</f>
        <v>1668310.35</v>
      </c>
      <c r="O57" s="272">
        <f t="shared" si="7"/>
        <v>77830.400000000009</v>
      </c>
      <c r="P57" s="272">
        <v>0</v>
      </c>
      <c r="Q57" s="272">
        <v>0</v>
      </c>
      <c r="R57" s="272">
        <f t="shared" si="16"/>
        <v>-1668310.35</v>
      </c>
      <c r="S57" s="273">
        <f t="shared" si="10"/>
        <v>3130168.1000067997</v>
      </c>
      <c r="U57" s="268"/>
      <c r="V57" s="253">
        <f t="shared" si="0"/>
        <v>-6664.4500000000007</v>
      </c>
      <c r="W57" s="268"/>
      <c r="X57" s="271">
        <v>-1133551.58</v>
      </c>
      <c r="Y57" s="272">
        <v>0</v>
      </c>
      <c r="Z57" s="273">
        <f t="shared" si="14"/>
        <v>1309977.9700000002</v>
      </c>
      <c r="AA57" s="268"/>
      <c r="AB57" s="271">
        <f>-2413187.44-696949.07</f>
        <v>-3110136.51</v>
      </c>
      <c r="AC57" s="272">
        <f>3660+249722.59</f>
        <v>253382.59</v>
      </c>
      <c r="AD57" s="272">
        <f t="shared" si="12"/>
        <v>-2856753.92</v>
      </c>
      <c r="AE57" s="274">
        <f t="shared" si="11"/>
        <v>-7810357.2799999993</v>
      </c>
      <c r="AF57" s="37">
        <v>-7810357.2800000003</v>
      </c>
      <c r="AG57" s="278">
        <f t="shared" si="17"/>
        <v>0</v>
      </c>
    </row>
    <row r="58" spans="1:33" ht="12.75" customHeight="1">
      <c r="A58" s="37">
        <f t="shared" si="15"/>
        <v>2013</v>
      </c>
      <c r="B58" s="247">
        <v>41518</v>
      </c>
      <c r="C58" s="37">
        <v>30</v>
      </c>
      <c r="D58" s="251">
        <v>129590</v>
      </c>
      <c r="E58" s="251">
        <v>120134</v>
      </c>
      <c r="F58" s="251">
        <v>317000</v>
      </c>
      <c r="G58" s="251">
        <v>9456</v>
      </c>
      <c r="H58" s="229">
        <f t="shared" si="5"/>
        <v>-317000</v>
      </c>
      <c r="I58" s="229">
        <f t="shared" si="2"/>
        <v>166885</v>
      </c>
      <c r="J58" s="229"/>
      <c r="K58" s="268"/>
      <c r="L58" s="271">
        <f t="shared" si="6"/>
        <v>829376</v>
      </c>
      <c r="M58" s="272">
        <f t="shared" si="6"/>
        <v>768857.60000000009</v>
      </c>
      <c r="N58" s="272">
        <f>F58*(2050617.99/317000)</f>
        <v>2050617.99</v>
      </c>
      <c r="O58" s="272">
        <f t="shared" si="7"/>
        <v>60518.400000000001</v>
      </c>
      <c r="P58" s="272">
        <v>0</v>
      </c>
      <c r="Q58" s="272">
        <v>19830.36</v>
      </c>
      <c r="R58" s="272">
        <f t="shared" si="16"/>
        <v>-2050617.99</v>
      </c>
      <c r="S58" s="273">
        <f t="shared" si="10"/>
        <v>1079550.1100067997</v>
      </c>
      <c r="U58" s="268"/>
      <c r="V58" s="253">
        <f t="shared" si="0"/>
        <v>-6479.5</v>
      </c>
      <c r="W58" s="268"/>
      <c r="X58" s="271">
        <v>-1403021.83</v>
      </c>
      <c r="Y58" s="272">
        <v>0</v>
      </c>
      <c r="Z58" s="273">
        <f>SUM(M58,N58,Q58,X58,Y58)</f>
        <v>1436284.1199999996</v>
      </c>
      <c r="AA58" s="268"/>
      <c r="AB58" s="271">
        <f>-1924096.3</f>
        <v>-1924096.3</v>
      </c>
      <c r="AC58" s="272">
        <f>897.9+2463+22349.71+834529.73</f>
        <v>860240.34</v>
      </c>
      <c r="AD58" s="272">
        <f t="shared" si="12"/>
        <v>-1063855.96</v>
      </c>
      <c r="AE58" s="274">
        <f t="shared" si="11"/>
        <v>-8874213.2399999984</v>
      </c>
      <c r="AF58" s="37">
        <v>-8874213.2400000002</v>
      </c>
      <c r="AG58" s="278">
        <f t="shared" si="17"/>
        <v>0</v>
      </c>
    </row>
    <row r="59" spans="1:33" ht="13.5" customHeight="1">
      <c r="A59" s="37">
        <f t="shared" si="15"/>
        <v>2013</v>
      </c>
      <c r="B59" s="247">
        <v>41548</v>
      </c>
      <c r="C59" s="37">
        <v>31</v>
      </c>
      <c r="D59" s="251">
        <v>132187</v>
      </c>
      <c r="E59" s="251">
        <v>123548</v>
      </c>
      <c r="F59" s="251">
        <f>I58</f>
        <v>166885</v>
      </c>
      <c r="G59" s="251">
        <v>8639</v>
      </c>
      <c r="H59" s="229">
        <f t="shared" si="5"/>
        <v>-166885</v>
      </c>
      <c r="I59" s="229">
        <f t="shared" si="2"/>
        <v>0</v>
      </c>
      <c r="J59" s="229"/>
      <c r="K59" s="268"/>
      <c r="L59" s="271">
        <f t="shared" si="6"/>
        <v>845996.8</v>
      </c>
      <c r="M59" s="272">
        <f t="shared" si="6"/>
        <v>790707.20000000007</v>
      </c>
      <c r="N59" s="272">
        <f>F59*(1079550.11/166885)</f>
        <v>1079550.1100000001</v>
      </c>
      <c r="O59" s="272">
        <f t="shared" si="7"/>
        <v>55289.600000000006</v>
      </c>
      <c r="P59" s="272">
        <v>0</v>
      </c>
      <c r="Q59" s="272">
        <v>0</v>
      </c>
      <c r="R59" s="272">
        <f t="shared" si="3"/>
        <v>-1079550.1100000001</v>
      </c>
      <c r="S59" s="273">
        <f t="shared" si="10"/>
        <v>6.7995861172676086E-6</v>
      </c>
      <c r="U59" s="268"/>
      <c r="V59" s="253">
        <f t="shared" si="0"/>
        <v>-6609.35</v>
      </c>
      <c r="W59" s="268"/>
      <c r="X59" s="271">
        <f>-1077945.3</f>
        <v>-1077945.3</v>
      </c>
      <c r="Y59" s="272">
        <f>-19830.36-3481.6</f>
        <v>-23311.96</v>
      </c>
      <c r="Z59" s="273">
        <f t="shared" si="8"/>
        <v>769000.05</v>
      </c>
      <c r="AA59" s="268"/>
      <c r="AB59" s="271">
        <v>-1629733.32</v>
      </c>
      <c r="AC59" s="272">
        <f>15142.19+1853.25+5420.26</f>
        <v>22415.700000000004</v>
      </c>
      <c r="AD59" s="272">
        <f t="shared" si="12"/>
        <v>-1607317.62</v>
      </c>
      <c r="AE59" s="274">
        <f t="shared" si="11"/>
        <v>-10481530.859999999</v>
      </c>
    </row>
    <row r="60" spans="1:33" ht="12.75" hidden="1" customHeight="1" outlineLevel="1">
      <c r="A60" s="37">
        <f t="shared" si="15"/>
        <v>2013</v>
      </c>
      <c r="B60" s="257">
        <v>41579</v>
      </c>
      <c r="C60" s="37">
        <v>30</v>
      </c>
      <c r="D60" s="251"/>
      <c r="E60" s="251"/>
      <c r="F60" s="251"/>
      <c r="G60" s="251"/>
      <c r="H60" s="229">
        <f t="shared" si="5"/>
        <v>0</v>
      </c>
      <c r="I60" s="229">
        <f t="shared" si="2"/>
        <v>0</v>
      </c>
      <c r="J60" s="229"/>
      <c r="K60" s="268"/>
      <c r="L60" s="271">
        <f t="shared" si="6"/>
        <v>0</v>
      </c>
      <c r="M60" s="272">
        <f t="shared" si="6"/>
        <v>0</v>
      </c>
      <c r="N60" s="272">
        <v>0</v>
      </c>
      <c r="O60" s="272">
        <f t="shared" si="7"/>
        <v>0</v>
      </c>
      <c r="P60" s="272">
        <v>0</v>
      </c>
      <c r="Q60" s="272">
        <v>0</v>
      </c>
      <c r="R60" s="272">
        <f t="shared" si="3"/>
        <v>0</v>
      </c>
      <c r="S60" s="273">
        <f t="shared" si="10"/>
        <v>6.7995861172676086E-6</v>
      </c>
      <c r="U60" s="268"/>
      <c r="V60" s="279"/>
      <c r="W60" s="268"/>
      <c r="X60" s="280"/>
      <c r="Y60" s="260"/>
      <c r="Z60" s="273">
        <f t="shared" si="8"/>
        <v>0</v>
      </c>
      <c r="AA60" s="268"/>
      <c r="AB60" s="280"/>
      <c r="AC60" s="260"/>
      <c r="AD60" s="272">
        <f t="shared" si="12"/>
        <v>0</v>
      </c>
      <c r="AE60" s="274">
        <f t="shared" si="11"/>
        <v>-10481530.859999999</v>
      </c>
    </row>
    <row r="61" spans="1:33" ht="12.75" hidden="1" customHeight="1" outlineLevel="1">
      <c r="A61" s="254">
        <f t="shared" si="15"/>
        <v>2013</v>
      </c>
      <c r="B61" s="263">
        <v>41609</v>
      </c>
      <c r="C61" s="254">
        <v>31</v>
      </c>
      <c r="D61" s="251"/>
      <c r="E61" s="251"/>
      <c r="F61" s="251"/>
      <c r="G61" s="251"/>
      <c r="H61" s="229">
        <f t="shared" si="5"/>
        <v>0</v>
      </c>
      <c r="I61" s="229">
        <f t="shared" si="2"/>
        <v>0</v>
      </c>
      <c r="J61" s="229"/>
      <c r="K61" s="268"/>
      <c r="L61" s="271">
        <f t="shared" si="6"/>
        <v>0</v>
      </c>
      <c r="M61" s="272">
        <f t="shared" si="6"/>
        <v>0</v>
      </c>
      <c r="N61" s="272">
        <v>0</v>
      </c>
      <c r="O61" s="272">
        <f t="shared" si="7"/>
        <v>0</v>
      </c>
      <c r="P61" s="272">
        <v>0</v>
      </c>
      <c r="Q61" s="272">
        <v>0</v>
      </c>
      <c r="R61" s="272">
        <f t="shared" si="3"/>
        <v>0</v>
      </c>
      <c r="S61" s="273">
        <f t="shared" si="10"/>
        <v>6.7995861172676086E-6</v>
      </c>
      <c r="U61" s="268"/>
      <c r="V61" s="279"/>
      <c r="W61" s="268"/>
      <c r="X61" s="280"/>
      <c r="Y61" s="260"/>
      <c r="Z61" s="273">
        <f t="shared" si="8"/>
        <v>0</v>
      </c>
      <c r="AA61" s="268"/>
      <c r="AB61" s="280"/>
      <c r="AC61" s="260"/>
      <c r="AD61" s="272">
        <f t="shared" si="12"/>
        <v>0</v>
      </c>
      <c r="AE61" s="274">
        <f t="shared" si="11"/>
        <v>-10481530.859999999</v>
      </c>
    </row>
    <row r="62" spans="1:33" ht="12.75" hidden="1" customHeight="1" outlineLevel="1">
      <c r="A62" s="37">
        <v>2014</v>
      </c>
      <c r="B62" s="258">
        <v>41640</v>
      </c>
      <c r="C62" s="37">
        <v>31</v>
      </c>
      <c r="D62" s="251"/>
      <c r="E62" s="251"/>
      <c r="F62" s="251"/>
      <c r="G62" s="251"/>
      <c r="H62" s="229">
        <f t="shared" si="5"/>
        <v>0</v>
      </c>
      <c r="I62" s="229">
        <f t="shared" si="2"/>
        <v>0</v>
      </c>
      <c r="J62" s="229"/>
      <c r="K62" s="268"/>
      <c r="L62" s="271">
        <f t="shared" si="6"/>
        <v>0</v>
      </c>
      <c r="M62" s="272">
        <f t="shared" si="6"/>
        <v>0</v>
      </c>
      <c r="N62" s="272">
        <v>0</v>
      </c>
      <c r="O62" s="272">
        <f t="shared" si="7"/>
        <v>0</v>
      </c>
      <c r="P62" s="272">
        <v>0</v>
      </c>
      <c r="Q62" s="272">
        <v>0</v>
      </c>
      <c r="R62" s="272">
        <f t="shared" si="3"/>
        <v>0</v>
      </c>
      <c r="S62" s="273">
        <f t="shared" si="10"/>
        <v>6.7995861172676086E-6</v>
      </c>
      <c r="U62" s="268"/>
      <c r="V62" s="279"/>
      <c r="W62" s="268"/>
      <c r="X62" s="280"/>
      <c r="Y62" s="260"/>
      <c r="Z62" s="273">
        <f t="shared" si="8"/>
        <v>0</v>
      </c>
      <c r="AA62" s="268"/>
      <c r="AB62" s="280"/>
      <c r="AC62" s="260"/>
      <c r="AD62" s="272">
        <f t="shared" si="12"/>
        <v>0</v>
      </c>
      <c r="AE62" s="274">
        <f t="shared" si="11"/>
        <v>-10481530.859999999</v>
      </c>
    </row>
    <row r="63" spans="1:33" ht="12.75" hidden="1" customHeight="1" outlineLevel="1">
      <c r="A63" s="37">
        <f>$A$62</f>
        <v>2014</v>
      </c>
      <c r="B63" s="258">
        <v>41671</v>
      </c>
      <c r="C63" s="37">
        <v>28</v>
      </c>
      <c r="D63" s="251"/>
      <c r="E63" s="251"/>
      <c r="F63" s="251"/>
      <c r="G63" s="251"/>
      <c r="H63" s="229">
        <f t="shared" si="5"/>
        <v>0</v>
      </c>
      <c r="I63" s="229">
        <f t="shared" si="2"/>
        <v>0</v>
      </c>
      <c r="J63" s="229"/>
      <c r="K63" s="268"/>
      <c r="L63" s="271">
        <f t="shared" si="6"/>
        <v>0</v>
      </c>
      <c r="M63" s="272">
        <f t="shared" si="6"/>
        <v>0</v>
      </c>
      <c r="N63" s="272">
        <v>0</v>
      </c>
      <c r="O63" s="272">
        <f t="shared" si="7"/>
        <v>0</v>
      </c>
      <c r="P63" s="272">
        <v>0</v>
      </c>
      <c r="Q63" s="272">
        <v>0</v>
      </c>
      <c r="R63" s="272">
        <f t="shared" si="3"/>
        <v>0</v>
      </c>
      <c r="S63" s="273">
        <f t="shared" si="10"/>
        <v>6.7995861172676086E-6</v>
      </c>
      <c r="U63" s="268"/>
      <c r="V63" s="279"/>
      <c r="W63" s="268"/>
      <c r="X63" s="280"/>
      <c r="Y63" s="260"/>
      <c r="Z63" s="273">
        <f t="shared" si="8"/>
        <v>0</v>
      </c>
      <c r="AA63" s="268"/>
      <c r="AB63" s="280"/>
      <c r="AC63" s="260"/>
      <c r="AD63" s="272">
        <f t="shared" si="12"/>
        <v>0</v>
      </c>
      <c r="AE63" s="274">
        <f t="shared" si="11"/>
        <v>-10481530.859999999</v>
      </c>
    </row>
    <row r="64" spans="1:33" ht="12.75" hidden="1" customHeight="1" outlineLevel="1">
      <c r="A64" s="37">
        <f t="shared" ref="A64:A73" si="18">$A$62</f>
        <v>2014</v>
      </c>
      <c r="B64" s="258">
        <v>41699</v>
      </c>
      <c r="C64" s="37">
        <v>31</v>
      </c>
      <c r="D64" s="251"/>
      <c r="E64" s="251"/>
      <c r="F64" s="251"/>
      <c r="G64" s="251"/>
      <c r="H64" s="229">
        <f t="shared" si="5"/>
        <v>0</v>
      </c>
      <c r="I64" s="229">
        <f t="shared" si="2"/>
        <v>0</v>
      </c>
      <c r="J64" s="229"/>
      <c r="K64" s="268"/>
      <c r="L64" s="271">
        <f t="shared" si="6"/>
        <v>0</v>
      </c>
      <c r="M64" s="272">
        <f t="shared" si="6"/>
        <v>0</v>
      </c>
      <c r="N64" s="272">
        <v>0</v>
      </c>
      <c r="O64" s="272">
        <f t="shared" si="7"/>
        <v>0</v>
      </c>
      <c r="P64" s="272">
        <v>0</v>
      </c>
      <c r="Q64" s="272">
        <v>0</v>
      </c>
      <c r="R64" s="272">
        <f t="shared" si="3"/>
        <v>0</v>
      </c>
      <c r="S64" s="273">
        <f t="shared" si="10"/>
        <v>6.7995861172676086E-6</v>
      </c>
      <c r="U64" s="268"/>
      <c r="V64" s="279"/>
      <c r="W64" s="268"/>
      <c r="X64" s="280"/>
      <c r="Y64" s="260"/>
      <c r="Z64" s="273">
        <f t="shared" si="8"/>
        <v>0</v>
      </c>
      <c r="AA64" s="268"/>
      <c r="AB64" s="280"/>
      <c r="AC64" s="260"/>
      <c r="AD64" s="272">
        <f t="shared" si="12"/>
        <v>0</v>
      </c>
      <c r="AE64" s="274">
        <f t="shared" si="11"/>
        <v>-10481530.859999999</v>
      </c>
    </row>
    <row r="65" spans="1:31" ht="12.75" hidden="1" customHeight="1" outlineLevel="1">
      <c r="A65" s="37">
        <f t="shared" si="18"/>
        <v>2014</v>
      </c>
      <c r="B65" s="258">
        <v>41730</v>
      </c>
      <c r="C65" s="37">
        <v>30</v>
      </c>
      <c r="D65" s="251"/>
      <c r="E65" s="251"/>
      <c r="F65" s="251"/>
      <c r="G65" s="251"/>
      <c r="H65" s="229">
        <f t="shared" si="5"/>
        <v>0</v>
      </c>
      <c r="I65" s="229">
        <f t="shared" si="2"/>
        <v>0</v>
      </c>
      <c r="J65" s="229"/>
      <c r="K65" s="268"/>
      <c r="L65" s="271">
        <f t="shared" si="6"/>
        <v>0</v>
      </c>
      <c r="M65" s="272">
        <f t="shared" si="6"/>
        <v>0</v>
      </c>
      <c r="N65" s="272">
        <v>0</v>
      </c>
      <c r="O65" s="272">
        <f t="shared" si="7"/>
        <v>0</v>
      </c>
      <c r="P65" s="272">
        <v>0</v>
      </c>
      <c r="Q65" s="272">
        <v>0</v>
      </c>
      <c r="R65" s="272">
        <f t="shared" si="3"/>
        <v>0</v>
      </c>
      <c r="S65" s="273">
        <f t="shared" si="10"/>
        <v>6.7995861172676086E-6</v>
      </c>
      <c r="U65" s="268"/>
      <c r="V65" s="279"/>
      <c r="W65" s="268"/>
      <c r="X65" s="280"/>
      <c r="Y65" s="260"/>
      <c r="Z65" s="273">
        <f t="shared" si="8"/>
        <v>0</v>
      </c>
      <c r="AA65" s="268"/>
      <c r="AB65" s="280"/>
      <c r="AC65" s="260"/>
      <c r="AD65" s="272">
        <f t="shared" si="12"/>
        <v>0</v>
      </c>
      <c r="AE65" s="274">
        <f t="shared" si="11"/>
        <v>-10481530.859999999</v>
      </c>
    </row>
    <row r="66" spans="1:31" ht="12.75" hidden="1" customHeight="1" outlineLevel="1">
      <c r="A66" s="37">
        <f t="shared" si="18"/>
        <v>2014</v>
      </c>
      <c r="B66" s="258">
        <v>41760</v>
      </c>
      <c r="C66" s="37">
        <v>31</v>
      </c>
      <c r="D66" s="251"/>
      <c r="E66" s="251"/>
      <c r="F66" s="251"/>
      <c r="G66" s="251"/>
      <c r="H66" s="229">
        <f t="shared" si="5"/>
        <v>0</v>
      </c>
      <c r="I66" s="229">
        <f t="shared" si="2"/>
        <v>0</v>
      </c>
      <c r="J66" s="229"/>
      <c r="K66" s="268"/>
      <c r="L66" s="271">
        <f t="shared" si="6"/>
        <v>0</v>
      </c>
      <c r="M66" s="272">
        <f t="shared" si="6"/>
        <v>0</v>
      </c>
      <c r="N66" s="272">
        <v>0</v>
      </c>
      <c r="O66" s="272">
        <f t="shared" si="7"/>
        <v>0</v>
      </c>
      <c r="P66" s="272">
        <v>0</v>
      </c>
      <c r="Q66" s="272">
        <v>0</v>
      </c>
      <c r="R66" s="272">
        <f t="shared" si="3"/>
        <v>0</v>
      </c>
      <c r="S66" s="273">
        <f t="shared" si="10"/>
        <v>6.7995861172676086E-6</v>
      </c>
      <c r="U66" s="268"/>
      <c r="V66" s="279"/>
      <c r="W66" s="268"/>
      <c r="X66" s="280"/>
      <c r="Y66" s="260"/>
      <c r="Z66" s="273">
        <f t="shared" si="8"/>
        <v>0</v>
      </c>
      <c r="AA66" s="268"/>
      <c r="AB66" s="280"/>
      <c r="AC66" s="260"/>
      <c r="AD66" s="272">
        <f t="shared" si="12"/>
        <v>0</v>
      </c>
      <c r="AE66" s="274">
        <f t="shared" si="11"/>
        <v>-10481530.859999999</v>
      </c>
    </row>
    <row r="67" spans="1:31" ht="12.75" hidden="1" customHeight="1" outlineLevel="1">
      <c r="A67" s="37">
        <f t="shared" si="18"/>
        <v>2014</v>
      </c>
      <c r="B67" s="258">
        <v>41791</v>
      </c>
      <c r="C67" s="37">
        <v>30</v>
      </c>
      <c r="D67" s="251"/>
      <c r="E67" s="251"/>
      <c r="F67" s="251"/>
      <c r="G67" s="251"/>
      <c r="H67" s="229">
        <f t="shared" si="5"/>
        <v>0</v>
      </c>
      <c r="I67" s="229">
        <f t="shared" si="2"/>
        <v>0</v>
      </c>
      <c r="J67" s="229"/>
      <c r="K67" s="268"/>
      <c r="L67" s="271">
        <f t="shared" si="6"/>
        <v>0</v>
      </c>
      <c r="M67" s="272">
        <f t="shared" si="6"/>
        <v>0</v>
      </c>
      <c r="N67" s="272">
        <v>0</v>
      </c>
      <c r="O67" s="272">
        <f t="shared" si="7"/>
        <v>0</v>
      </c>
      <c r="P67" s="272">
        <v>0</v>
      </c>
      <c r="Q67" s="272">
        <v>0</v>
      </c>
      <c r="R67" s="272">
        <f t="shared" si="3"/>
        <v>0</v>
      </c>
      <c r="S67" s="273">
        <f t="shared" si="10"/>
        <v>6.7995861172676086E-6</v>
      </c>
      <c r="U67" s="268"/>
      <c r="V67" s="279"/>
      <c r="W67" s="268"/>
      <c r="X67" s="280"/>
      <c r="Y67" s="260"/>
      <c r="Z67" s="273">
        <f t="shared" si="8"/>
        <v>0</v>
      </c>
      <c r="AA67" s="268"/>
      <c r="AB67" s="280"/>
      <c r="AC67" s="260"/>
      <c r="AD67" s="272">
        <f t="shared" si="12"/>
        <v>0</v>
      </c>
      <c r="AE67" s="274">
        <f t="shared" si="11"/>
        <v>-10481530.859999999</v>
      </c>
    </row>
    <row r="68" spans="1:31" ht="12.75" hidden="1" customHeight="1" outlineLevel="1">
      <c r="A68" s="37">
        <f t="shared" si="18"/>
        <v>2014</v>
      </c>
      <c r="B68" s="258">
        <v>41821</v>
      </c>
      <c r="C68" s="37">
        <v>5</v>
      </c>
      <c r="D68" s="251"/>
      <c r="E68" s="251"/>
      <c r="F68" s="251"/>
      <c r="G68" s="251"/>
      <c r="H68" s="229">
        <f t="shared" si="5"/>
        <v>0</v>
      </c>
      <c r="I68" s="229">
        <f t="shared" si="2"/>
        <v>0</v>
      </c>
      <c r="J68" s="229"/>
      <c r="K68" s="268"/>
      <c r="L68" s="271">
        <f t="shared" si="6"/>
        <v>0</v>
      </c>
      <c r="M68" s="272">
        <f t="shared" si="6"/>
        <v>0</v>
      </c>
      <c r="N68" s="272">
        <v>0</v>
      </c>
      <c r="O68" s="272">
        <f t="shared" si="7"/>
        <v>0</v>
      </c>
      <c r="P68" s="272">
        <v>0</v>
      </c>
      <c r="Q68" s="272">
        <v>0</v>
      </c>
      <c r="R68" s="272">
        <f t="shared" si="3"/>
        <v>0</v>
      </c>
      <c r="S68" s="273">
        <f t="shared" si="10"/>
        <v>6.7995861172676086E-6</v>
      </c>
      <c r="U68" s="268"/>
      <c r="V68" s="279"/>
      <c r="W68" s="268"/>
      <c r="X68" s="280"/>
      <c r="Y68" s="260"/>
      <c r="Z68" s="273">
        <f t="shared" si="8"/>
        <v>0</v>
      </c>
      <c r="AA68" s="268"/>
      <c r="AB68" s="280"/>
      <c r="AC68" s="260"/>
      <c r="AD68" s="272">
        <f t="shared" si="12"/>
        <v>0</v>
      </c>
      <c r="AE68" s="274">
        <f t="shared" si="11"/>
        <v>-10481530.859999999</v>
      </c>
    </row>
    <row r="69" spans="1:31" ht="12.75" hidden="1" customHeight="1" outlineLevel="1">
      <c r="A69" s="37">
        <f t="shared" si="18"/>
        <v>2014</v>
      </c>
      <c r="B69" s="258">
        <v>41852</v>
      </c>
      <c r="C69" s="37">
        <v>31</v>
      </c>
      <c r="D69" s="251"/>
      <c r="E69" s="251"/>
      <c r="F69" s="251"/>
      <c r="G69" s="251"/>
      <c r="H69" s="229">
        <f t="shared" si="5"/>
        <v>0</v>
      </c>
      <c r="I69" s="229">
        <f t="shared" si="2"/>
        <v>0</v>
      </c>
      <c r="J69" s="229"/>
      <c r="K69" s="268"/>
      <c r="L69" s="271">
        <f t="shared" si="6"/>
        <v>0</v>
      </c>
      <c r="M69" s="272">
        <f t="shared" si="6"/>
        <v>0</v>
      </c>
      <c r="N69" s="272">
        <v>0</v>
      </c>
      <c r="O69" s="272">
        <f t="shared" si="7"/>
        <v>0</v>
      </c>
      <c r="P69" s="272">
        <v>0</v>
      </c>
      <c r="Q69" s="272">
        <v>0</v>
      </c>
      <c r="R69" s="272">
        <f t="shared" si="3"/>
        <v>0</v>
      </c>
      <c r="S69" s="273">
        <f t="shared" si="10"/>
        <v>6.7995861172676086E-6</v>
      </c>
      <c r="U69" s="268"/>
      <c r="V69" s="279"/>
      <c r="W69" s="268"/>
      <c r="X69" s="280"/>
      <c r="Y69" s="260"/>
      <c r="Z69" s="273">
        <f t="shared" si="8"/>
        <v>0</v>
      </c>
      <c r="AA69" s="268"/>
      <c r="AB69" s="280"/>
      <c r="AC69" s="260"/>
      <c r="AD69" s="272">
        <f t="shared" si="12"/>
        <v>0</v>
      </c>
      <c r="AE69" s="274">
        <f t="shared" si="11"/>
        <v>-10481530.859999999</v>
      </c>
    </row>
    <row r="70" spans="1:31" ht="12.75" hidden="1" customHeight="1" outlineLevel="1">
      <c r="A70" s="37">
        <f t="shared" si="18"/>
        <v>2014</v>
      </c>
      <c r="B70" s="258">
        <v>41883</v>
      </c>
      <c r="C70" s="37">
        <v>30</v>
      </c>
      <c r="D70" s="251"/>
      <c r="E70" s="251"/>
      <c r="F70" s="251"/>
      <c r="G70" s="251"/>
      <c r="H70" s="229">
        <f t="shared" si="5"/>
        <v>0</v>
      </c>
      <c r="I70" s="229">
        <f t="shared" si="2"/>
        <v>0</v>
      </c>
      <c r="J70" s="229"/>
      <c r="K70" s="268"/>
      <c r="L70" s="271">
        <f t="shared" si="6"/>
        <v>0</v>
      </c>
      <c r="M70" s="272">
        <f t="shared" si="6"/>
        <v>0</v>
      </c>
      <c r="N70" s="272">
        <v>0</v>
      </c>
      <c r="O70" s="272">
        <f t="shared" si="7"/>
        <v>0</v>
      </c>
      <c r="P70" s="272">
        <v>0</v>
      </c>
      <c r="Q70" s="272">
        <v>0</v>
      </c>
      <c r="R70" s="272">
        <f t="shared" si="3"/>
        <v>0</v>
      </c>
      <c r="S70" s="273">
        <f t="shared" si="10"/>
        <v>6.7995861172676086E-6</v>
      </c>
      <c r="U70" s="268"/>
      <c r="V70" s="279"/>
      <c r="W70" s="268"/>
      <c r="X70" s="280"/>
      <c r="Y70" s="260"/>
      <c r="Z70" s="273">
        <f t="shared" si="8"/>
        <v>0</v>
      </c>
      <c r="AA70" s="268"/>
      <c r="AB70" s="280"/>
      <c r="AC70" s="260"/>
      <c r="AD70" s="272">
        <f t="shared" si="12"/>
        <v>0</v>
      </c>
      <c r="AE70" s="274">
        <f t="shared" si="11"/>
        <v>-10481530.859999999</v>
      </c>
    </row>
    <row r="71" spans="1:31" ht="13.5" hidden="1" customHeight="1" outlineLevel="1" thickBot="1">
      <c r="A71" s="37">
        <f t="shared" si="18"/>
        <v>2014</v>
      </c>
      <c r="B71" s="269">
        <v>41913</v>
      </c>
      <c r="C71" s="37">
        <v>31</v>
      </c>
      <c r="D71" s="251"/>
      <c r="E71" s="251"/>
      <c r="F71" s="251"/>
      <c r="G71" s="251"/>
      <c r="H71" s="229">
        <f t="shared" si="5"/>
        <v>0</v>
      </c>
      <c r="I71" s="229">
        <f t="shared" si="2"/>
        <v>0</v>
      </c>
      <c r="J71" s="229"/>
      <c r="K71" s="268"/>
      <c r="L71" s="271">
        <f t="shared" si="6"/>
        <v>0</v>
      </c>
      <c r="M71" s="272">
        <f t="shared" si="6"/>
        <v>0</v>
      </c>
      <c r="N71" s="272">
        <v>0</v>
      </c>
      <c r="O71" s="272">
        <f t="shared" si="7"/>
        <v>0</v>
      </c>
      <c r="P71" s="272">
        <v>0</v>
      </c>
      <c r="Q71" s="272">
        <v>0</v>
      </c>
      <c r="R71" s="272">
        <f t="shared" si="3"/>
        <v>0</v>
      </c>
      <c r="S71" s="273">
        <f t="shared" si="10"/>
        <v>6.7995861172676086E-6</v>
      </c>
      <c r="U71" s="268"/>
      <c r="V71" s="279"/>
      <c r="W71" s="268"/>
      <c r="X71" s="280"/>
      <c r="Y71" s="260"/>
      <c r="Z71" s="273">
        <f t="shared" si="8"/>
        <v>0</v>
      </c>
      <c r="AA71" s="268"/>
      <c r="AB71" s="280"/>
      <c r="AC71" s="260"/>
      <c r="AD71" s="272">
        <f t="shared" si="12"/>
        <v>0</v>
      </c>
      <c r="AE71" s="274">
        <f t="shared" si="11"/>
        <v>-10481530.859999999</v>
      </c>
    </row>
    <row r="72" spans="1:31" ht="12.75" hidden="1" customHeight="1" outlineLevel="1">
      <c r="A72" s="37">
        <f t="shared" si="18"/>
        <v>2014</v>
      </c>
      <c r="B72" s="247">
        <v>41944</v>
      </c>
      <c r="C72" s="37">
        <v>30</v>
      </c>
      <c r="D72" s="251"/>
      <c r="E72" s="251"/>
      <c r="F72" s="251"/>
      <c r="G72" s="251"/>
      <c r="H72" s="229">
        <f t="shared" si="5"/>
        <v>0</v>
      </c>
      <c r="I72" s="229">
        <f t="shared" si="2"/>
        <v>0</v>
      </c>
      <c r="J72" s="229"/>
      <c r="K72" s="268"/>
      <c r="L72" s="271">
        <f t="shared" si="6"/>
        <v>0</v>
      </c>
      <c r="M72" s="272">
        <f t="shared" si="6"/>
        <v>0</v>
      </c>
      <c r="N72" s="272">
        <v>0</v>
      </c>
      <c r="O72" s="272">
        <f t="shared" si="7"/>
        <v>0</v>
      </c>
      <c r="P72" s="272">
        <v>0</v>
      </c>
      <c r="Q72" s="272">
        <v>0</v>
      </c>
      <c r="R72" s="272">
        <f t="shared" si="3"/>
        <v>0</v>
      </c>
      <c r="S72" s="273">
        <f t="shared" si="10"/>
        <v>6.7995861172676086E-6</v>
      </c>
      <c r="U72" s="268"/>
      <c r="V72" s="279"/>
      <c r="W72" s="268"/>
      <c r="X72" s="280"/>
      <c r="Y72" s="260"/>
      <c r="Z72" s="273">
        <f t="shared" si="8"/>
        <v>0</v>
      </c>
      <c r="AA72" s="268"/>
      <c r="AB72" s="280"/>
      <c r="AC72" s="260"/>
      <c r="AD72" s="272">
        <f t="shared" si="12"/>
        <v>0</v>
      </c>
      <c r="AE72" s="274">
        <f t="shared" si="11"/>
        <v>-10481530.859999999</v>
      </c>
    </row>
    <row r="73" spans="1:31" ht="12.75" hidden="1" customHeight="1" outlineLevel="1">
      <c r="A73" s="254">
        <f t="shared" si="18"/>
        <v>2014</v>
      </c>
      <c r="B73" s="255">
        <v>41974</v>
      </c>
      <c r="C73" s="254">
        <v>31</v>
      </c>
      <c r="D73" s="251"/>
      <c r="E73" s="251"/>
      <c r="F73" s="251"/>
      <c r="G73" s="251"/>
      <c r="H73" s="229">
        <f t="shared" si="5"/>
        <v>0</v>
      </c>
      <c r="I73" s="229">
        <f t="shared" si="2"/>
        <v>0</v>
      </c>
      <c r="J73" s="229"/>
      <c r="K73" s="268"/>
      <c r="L73" s="271">
        <f t="shared" si="6"/>
        <v>0</v>
      </c>
      <c r="M73" s="272">
        <f t="shared" si="6"/>
        <v>0</v>
      </c>
      <c r="N73" s="272">
        <v>0</v>
      </c>
      <c r="O73" s="272">
        <f t="shared" si="7"/>
        <v>0</v>
      </c>
      <c r="P73" s="272">
        <v>0</v>
      </c>
      <c r="Q73" s="272">
        <v>0</v>
      </c>
      <c r="R73" s="272">
        <f t="shared" si="3"/>
        <v>0</v>
      </c>
      <c r="S73" s="273">
        <f t="shared" si="10"/>
        <v>6.7995861172676086E-6</v>
      </c>
      <c r="U73" s="268"/>
      <c r="V73" s="279"/>
      <c r="W73" s="268"/>
      <c r="X73" s="280"/>
      <c r="Y73" s="260"/>
      <c r="Z73" s="273">
        <f t="shared" si="8"/>
        <v>0</v>
      </c>
      <c r="AA73" s="268"/>
      <c r="AB73" s="280"/>
      <c r="AC73" s="260"/>
      <c r="AD73" s="272">
        <f t="shared" si="12"/>
        <v>0</v>
      </c>
      <c r="AE73" s="274">
        <f t="shared" si="11"/>
        <v>-10481530.859999999</v>
      </c>
    </row>
    <row r="74" spans="1:31" collapsed="1">
      <c r="A74" s="281"/>
      <c r="B74" s="282"/>
      <c r="C74" s="281"/>
      <c r="D74" s="283">
        <f>SUM(D27:D73)</f>
        <v>1992416</v>
      </c>
      <c r="E74" s="283">
        <f t="shared" ref="E74:H74" si="19">SUM(E6:E73)</f>
        <v>836356</v>
      </c>
      <c r="F74" s="283">
        <f t="shared" si="19"/>
        <v>1123785</v>
      </c>
      <c r="G74" s="283">
        <f t="shared" si="19"/>
        <v>32275</v>
      </c>
      <c r="H74" s="283">
        <f t="shared" si="19"/>
        <v>0</v>
      </c>
      <c r="I74" s="229"/>
      <c r="K74" s="284"/>
      <c r="L74" s="285">
        <f>SUM(L6:L73)</f>
        <v>23093804.800000004</v>
      </c>
      <c r="M74" s="286">
        <f t="shared" ref="M74:R74" si="20">SUM(M6:M73)</f>
        <v>5352678.4000000004</v>
      </c>
      <c r="N74" s="286">
        <f t="shared" si="20"/>
        <v>7271008.0999932</v>
      </c>
      <c r="O74" s="286">
        <f t="shared" si="20"/>
        <v>206560.00000000003</v>
      </c>
      <c r="P74" s="286">
        <f t="shared" si="20"/>
        <v>78784.100000000006</v>
      </c>
      <c r="Q74" s="286">
        <f t="shared" si="20"/>
        <v>19830.359999999986</v>
      </c>
      <c r="R74" s="286">
        <f t="shared" si="20"/>
        <v>6.7995861172676086E-6</v>
      </c>
      <c r="S74" s="274"/>
      <c r="T74" s="287"/>
      <c r="U74" s="284"/>
      <c r="V74" s="288"/>
      <c r="W74" s="284"/>
      <c r="X74" s="289">
        <f t="shared" ref="X74:Y74" si="21">SUM(X27:X73)</f>
        <v>-6475787.2400000002</v>
      </c>
      <c r="Y74" s="289">
        <f t="shared" si="21"/>
        <v>-23251.16</v>
      </c>
      <c r="Z74" s="289">
        <f>SUM(Z27:Z73)</f>
        <v>6144478.4599931994</v>
      </c>
      <c r="AA74" s="284"/>
      <c r="AB74" s="285">
        <f t="shared" ref="AB74:AD74" si="22">SUM(AB6:AB73)</f>
        <v>-12341530.74</v>
      </c>
      <c r="AC74" s="286">
        <f t="shared" si="22"/>
        <v>1859999.88</v>
      </c>
      <c r="AD74" s="286">
        <f t="shared" si="22"/>
        <v>-10481530.859999999</v>
      </c>
      <c r="AE74" s="290"/>
    </row>
    <row r="75" spans="1:31">
      <c r="B75" s="282"/>
      <c r="C75" s="281"/>
      <c r="D75" s="287"/>
      <c r="H75" s="291">
        <f>H74-I58</f>
        <v>-166885</v>
      </c>
      <c r="I75" s="37">
        <v>2009</v>
      </c>
      <c r="K75" s="268"/>
      <c r="L75" s="271">
        <f t="shared" ref="L75:R80" si="23">SUMIF($A$6:$A$73,$I75,L$6:L$73)</f>
        <v>2294387.2000000002</v>
      </c>
      <c r="M75" s="272">
        <f t="shared" si="23"/>
        <v>0</v>
      </c>
      <c r="N75" s="272">
        <f t="shared" si="23"/>
        <v>0</v>
      </c>
      <c r="O75" s="272">
        <f t="shared" si="23"/>
        <v>0</v>
      </c>
      <c r="P75" s="272">
        <f t="shared" si="23"/>
        <v>0</v>
      </c>
      <c r="Q75" s="272">
        <f t="shared" si="23"/>
        <v>0</v>
      </c>
      <c r="R75" s="272">
        <f t="shared" si="23"/>
        <v>0</v>
      </c>
      <c r="S75" s="292"/>
      <c r="T75" s="37" t="s">
        <v>209</v>
      </c>
      <c r="U75" s="268"/>
      <c r="V75" s="253">
        <f t="shared" ref="V75:V80" si="24">SUMIF($A$6:$A$73,$I75,V$6:V$73)</f>
        <v>-17924.900000000001</v>
      </c>
      <c r="W75" s="268"/>
      <c r="X75" s="271">
        <f t="shared" ref="X75:Z80" si="25">SUMIF($A$6:$A$73,$I75,X$6:X$73)</f>
        <v>0</v>
      </c>
      <c r="Y75" s="272">
        <f t="shared" si="25"/>
        <v>0</v>
      </c>
      <c r="Z75" s="273">
        <f t="shared" si="25"/>
        <v>0</v>
      </c>
      <c r="AA75" s="268"/>
      <c r="AB75" s="271">
        <f t="shared" ref="AB75:AC80" si="26">SUMIF($A$6:$A$73,$I75,AB$6:AB$73)</f>
        <v>0</v>
      </c>
      <c r="AC75" s="272">
        <f t="shared" si="26"/>
        <v>0</v>
      </c>
      <c r="AD75" s="293">
        <v>-8874213.2400000002</v>
      </c>
      <c r="AE75" s="290" t="s">
        <v>210</v>
      </c>
    </row>
    <row r="76" spans="1:31">
      <c r="B76" s="282"/>
      <c r="C76" s="281"/>
      <c r="D76" s="37"/>
      <c r="I76" s="37">
        <v>2010</v>
      </c>
      <c r="K76" s="268"/>
      <c r="L76" s="271">
        <f t="shared" si="23"/>
        <v>7632985.6000000015</v>
      </c>
      <c r="M76" s="272">
        <f t="shared" si="23"/>
        <v>0</v>
      </c>
      <c r="N76" s="272">
        <f t="shared" si="23"/>
        <v>0</v>
      </c>
      <c r="O76" s="272">
        <f t="shared" si="23"/>
        <v>0</v>
      </c>
      <c r="P76" s="272">
        <f t="shared" si="23"/>
        <v>0</v>
      </c>
      <c r="Q76" s="272">
        <f t="shared" si="23"/>
        <v>0</v>
      </c>
      <c r="R76" s="272">
        <f t="shared" si="23"/>
        <v>0</v>
      </c>
      <c r="S76" s="294"/>
      <c r="T76" s="37">
        <v>15100251</v>
      </c>
      <c r="U76" s="268"/>
      <c r="V76" s="253">
        <f t="shared" si="24"/>
        <v>-59632.700000000012</v>
      </c>
      <c r="W76" s="268"/>
      <c r="X76" s="271">
        <f t="shared" si="25"/>
        <v>0</v>
      </c>
      <c r="Y76" s="272">
        <f t="shared" si="25"/>
        <v>0</v>
      </c>
      <c r="Z76" s="273">
        <f t="shared" si="25"/>
        <v>0</v>
      </c>
      <c r="AA76" s="268"/>
      <c r="AB76" s="271">
        <f t="shared" si="26"/>
        <v>0</v>
      </c>
      <c r="AC76" s="272">
        <f t="shared" si="26"/>
        <v>0</v>
      </c>
      <c r="AD76" s="287">
        <f>AD75-AD74</f>
        <v>1607317.6199999992</v>
      </c>
      <c r="AE76" s="290">
        <v>25301141</v>
      </c>
    </row>
    <row r="77" spans="1:31">
      <c r="B77" s="282"/>
      <c r="C77" s="281"/>
      <c r="D77" s="37"/>
      <c r="I77" s="37">
        <v>2011</v>
      </c>
      <c r="K77" s="268"/>
      <c r="L77" s="271">
        <f t="shared" si="23"/>
        <v>843910.4</v>
      </c>
      <c r="M77" s="272">
        <f t="shared" si="23"/>
        <v>120889.60000000001</v>
      </c>
      <c r="N77" s="272">
        <f t="shared" si="23"/>
        <v>224719.88999319999</v>
      </c>
      <c r="O77" s="272">
        <f t="shared" si="23"/>
        <v>10451.200000000001</v>
      </c>
      <c r="P77" s="272">
        <f t="shared" si="23"/>
        <v>5283.3299999999954</v>
      </c>
      <c r="Q77" s="272">
        <f t="shared" si="23"/>
        <v>0</v>
      </c>
      <c r="R77" s="272">
        <f t="shared" si="23"/>
        <v>78163.440006800025</v>
      </c>
      <c r="S77" s="273"/>
      <c r="T77" s="37" t="s">
        <v>211</v>
      </c>
      <c r="U77" s="268"/>
      <c r="V77" s="253">
        <f t="shared" si="24"/>
        <v>-6593.05</v>
      </c>
      <c r="W77" s="268"/>
      <c r="X77" s="271">
        <f t="shared" si="25"/>
        <v>-130391.58</v>
      </c>
      <c r="Y77" s="272">
        <f t="shared" si="25"/>
        <v>0</v>
      </c>
      <c r="Z77" s="273">
        <f t="shared" si="25"/>
        <v>215217.90999319998</v>
      </c>
      <c r="AA77" s="268"/>
      <c r="AB77" s="271">
        <f t="shared" si="26"/>
        <v>-151800</v>
      </c>
      <c r="AC77" s="272">
        <f t="shared" si="26"/>
        <v>14490</v>
      </c>
      <c r="AD77" s="272"/>
      <c r="AE77" s="290" t="s">
        <v>211</v>
      </c>
    </row>
    <row r="78" spans="1:31">
      <c r="D78" s="37"/>
      <c r="I78" s="37">
        <v>2012</v>
      </c>
      <c r="K78" s="268"/>
      <c r="L78" s="271">
        <f t="shared" si="23"/>
        <v>3712006.4</v>
      </c>
      <c r="M78" s="272">
        <f t="shared" si="23"/>
        <v>1233209.6000000001</v>
      </c>
      <c r="N78" s="272">
        <f t="shared" si="23"/>
        <v>0</v>
      </c>
      <c r="O78" s="272">
        <f t="shared" si="23"/>
        <v>133926.40000000002</v>
      </c>
      <c r="P78" s="272">
        <f t="shared" si="23"/>
        <v>21030.559999999998</v>
      </c>
      <c r="Q78" s="272">
        <f t="shared" si="23"/>
        <v>49126.28</v>
      </c>
      <c r="R78" s="272">
        <f t="shared" si="23"/>
        <v>2365900.96</v>
      </c>
      <c r="S78" s="273"/>
      <c r="T78" s="37" t="s">
        <v>76</v>
      </c>
      <c r="U78" s="268"/>
      <c r="V78" s="253">
        <f t="shared" si="24"/>
        <v>-29000.05</v>
      </c>
      <c r="W78" s="268"/>
      <c r="X78" s="271">
        <f t="shared" si="25"/>
        <v>-600271.40999999992</v>
      </c>
      <c r="Y78" s="272">
        <f t="shared" si="25"/>
        <v>13213.61</v>
      </c>
      <c r="Z78" s="273">
        <f t="shared" si="25"/>
        <v>695278.08000000007</v>
      </c>
      <c r="AA78" s="268"/>
      <c r="AB78" s="271">
        <f t="shared" si="26"/>
        <v>-848585.67999999993</v>
      </c>
      <c r="AC78" s="272">
        <f t="shared" si="26"/>
        <v>29236.799999999999</v>
      </c>
      <c r="AD78" s="272"/>
      <c r="AE78" s="290" t="s">
        <v>76</v>
      </c>
    </row>
    <row r="79" spans="1:31">
      <c r="D79" s="37"/>
      <c r="I79" s="37">
        <v>2013</v>
      </c>
      <c r="K79" s="268"/>
      <c r="L79" s="271">
        <f t="shared" si="23"/>
        <v>8610515.2000000011</v>
      </c>
      <c r="M79" s="272">
        <f t="shared" si="23"/>
        <v>3998579.2000000007</v>
      </c>
      <c r="N79" s="272">
        <f t="shared" si="23"/>
        <v>7046288.21</v>
      </c>
      <c r="O79" s="272">
        <f t="shared" si="23"/>
        <v>62182.400000000016</v>
      </c>
      <c r="P79" s="272">
        <f t="shared" si="23"/>
        <v>52470.21</v>
      </c>
      <c r="Q79" s="272">
        <f t="shared" si="23"/>
        <v>-29295.919999999998</v>
      </c>
      <c r="R79" s="272">
        <f t="shared" si="23"/>
        <v>-2444064.4</v>
      </c>
      <c r="S79" s="273"/>
      <c r="U79" s="268"/>
      <c r="V79" s="253">
        <f t="shared" si="24"/>
        <v>-67269.650000000009</v>
      </c>
      <c r="W79" s="268"/>
      <c r="X79" s="271">
        <f t="shared" si="25"/>
        <v>-5745124.25</v>
      </c>
      <c r="Y79" s="272">
        <f t="shared" si="25"/>
        <v>-36464.770000000004</v>
      </c>
      <c r="Z79" s="273">
        <f t="shared" si="25"/>
        <v>5233982.47</v>
      </c>
      <c r="AA79" s="268"/>
      <c r="AB79" s="271">
        <f t="shared" si="26"/>
        <v>-11341145.060000001</v>
      </c>
      <c r="AC79" s="272">
        <f t="shared" si="26"/>
        <v>1816273.0799999998</v>
      </c>
      <c r="AD79" s="272"/>
      <c r="AE79" s="290"/>
    </row>
    <row r="80" spans="1:31">
      <c r="D80" s="37"/>
      <c r="I80" s="37">
        <v>2014</v>
      </c>
      <c r="K80" s="268"/>
      <c r="L80" s="271">
        <f t="shared" si="23"/>
        <v>0</v>
      </c>
      <c r="M80" s="272">
        <f t="shared" si="23"/>
        <v>0</v>
      </c>
      <c r="N80" s="272">
        <f t="shared" si="23"/>
        <v>0</v>
      </c>
      <c r="O80" s="272">
        <f t="shared" si="23"/>
        <v>0</v>
      </c>
      <c r="P80" s="272">
        <f t="shared" si="23"/>
        <v>0</v>
      </c>
      <c r="Q80" s="272">
        <f t="shared" si="23"/>
        <v>0</v>
      </c>
      <c r="R80" s="272">
        <f t="shared" si="23"/>
        <v>0</v>
      </c>
      <c r="S80" s="273"/>
      <c r="U80" s="268"/>
      <c r="V80" s="253">
        <f t="shared" si="24"/>
        <v>0</v>
      </c>
      <c r="W80" s="268"/>
      <c r="X80" s="271">
        <f t="shared" si="25"/>
        <v>0</v>
      </c>
      <c r="Y80" s="272">
        <f t="shared" si="25"/>
        <v>0</v>
      </c>
      <c r="Z80" s="273">
        <f t="shared" si="25"/>
        <v>0</v>
      </c>
      <c r="AA80" s="268"/>
      <c r="AB80" s="271">
        <f t="shared" si="26"/>
        <v>0</v>
      </c>
      <c r="AC80" s="272">
        <f t="shared" si="26"/>
        <v>0</v>
      </c>
      <c r="AD80" s="272"/>
      <c r="AE80" s="290"/>
    </row>
    <row r="81" spans="4:31" ht="13.8" thickBot="1">
      <c r="K81" s="284"/>
      <c r="L81" s="295">
        <f>SUM(L75:L80)</f>
        <v>23093804.800000004</v>
      </c>
      <c r="M81" s="296">
        <f t="shared" ref="M81:R81" si="27">SUM(M75:M80)</f>
        <v>5352678.4000000004</v>
      </c>
      <c r="N81" s="296">
        <f t="shared" si="27"/>
        <v>7271008.0999932</v>
      </c>
      <c r="O81" s="296">
        <f t="shared" si="27"/>
        <v>206560.00000000006</v>
      </c>
      <c r="P81" s="296">
        <f t="shared" si="27"/>
        <v>78784.099999999991</v>
      </c>
      <c r="Q81" s="296">
        <f t="shared" si="27"/>
        <v>19830.36</v>
      </c>
      <c r="R81" s="296">
        <f t="shared" si="27"/>
        <v>6.8000517785549164E-6</v>
      </c>
      <c r="S81" s="297"/>
      <c r="T81" s="287"/>
      <c r="U81" s="284"/>
      <c r="V81" s="298">
        <f t="shared" ref="V81" si="28">SUM(V75:V80)</f>
        <v>-180420.35000000003</v>
      </c>
      <c r="W81" s="284"/>
      <c r="X81" s="295">
        <f t="shared" ref="X81:Z81" si="29">SUM(X75:X80)</f>
        <v>-6475787.2400000002</v>
      </c>
      <c r="Y81" s="296">
        <f t="shared" si="29"/>
        <v>-23251.160000000003</v>
      </c>
      <c r="Z81" s="299">
        <f t="shared" si="29"/>
        <v>6144478.4599931994</v>
      </c>
      <c r="AA81" s="284"/>
      <c r="AB81" s="295">
        <f t="shared" ref="AB81:AC81" si="30">SUM(AB75:AB80)</f>
        <v>-12341530.74</v>
      </c>
      <c r="AC81" s="296">
        <f t="shared" si="30"/>
        <v>1859999.88</v>
      </c>
      <c r="AD81" s="300"/>
      <c r="AE81" s="301"/>
    </row>
    <row r="82" spans="4:31" ht="13.8" thickTop="1"/>
    <row r="83" spans="4:31">
      <c r="D83" s="229" t="s">
        <v>212</v>
      </c>
      <c r="Z83" s="302"/>
    </row>
    <row r="84" spans="4:31">
      <c r="Y84" s="278"/>
      <c r="Z84" s="229"/>
      <c r="AB84" s="303"/>
    </row>
    <row r="85" spans="4:31">
      <c r="Y85" s="278"/>
      <c r="Z85" s="229"/>
      <c r="AB85" s="303"/>
    </row>
    <row r="86" spans="4:31">
      <c r="Y86" s="278"/>
      <c r="Z86" s="229"/>
      <c r="AB86" s="303"/>
    </row>
    <row r="87" spans="4:31">
      <c r="Y87" s="278"/>
      <c r="Z87" s="229"/>
      <c r="AB87" s="303"/>
    </row>
    <row r="88" spans="4:31">
      <c r="Y88" s="278"/>
      <c r="Z88" s="229"/>
      <c r="AB88" s="303"/>
    </row>
    <row r="89" spans="4:31">
      <c r="Y89" s="278"/>
      <c r="Z89" s="229"/>
      <c r="AB89" s="303"/>
    </row>
  </sheetData>
  <printOptions headings="1"/>
  <pageMargins left="0.75" right="0.5" top="0.75" bottom="0.31" header="0.5" footer="0.16"/>
  <pageSetup paperSize="17" scale="60" orientation="landscape" r:id="rId1"/>
  <headerFooter alignWithMargins="0">
    <oddHeader xml:space="preserve">&amp;L&amp;"Arial,Bold"&amp;14Cedar Hills Gas for Power
</oddHeader>
    <oddFooter>&amp;LCONFIDENTIAL per Protective Order in WUTC Docket No. UE-130617&amp;R&amp;A
&amp;F</oddFooter>
  </headerFooter>
  <colBreaks count="2" manualBreakCount="2">
    <brk id="11" max="80" man="1"/>
    <brk id="22" max="80"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66FF"/>
    <pageSetUpPr fitToPage="1"/>
  </sheetPr>
  <dimension ref="A1:W126"/>
  <sheetViews>
    <sheetView workbookViewId="0">
      <pane xSplit="2" ySplit="2" topLeftCell="C25" activePane="bottomRight" state="frozen"/>
      <selection activeCell="C108" sqref="C108"/>
      <selection pane="topRight" activeCell="C108" sqref="C108"/>
      <selection pane="bottomLeft" activeCell="C108" sqref="C108"/>
      <selection pane="bottomRight" activeCell="D66" sqref="D66"/>
    </sheetView>
  </sheetViews>
  <sheetFormatPr defaultRowHeight="13.2"/>
  <cols>
    <col min="1" max="1" width="11.6640625" style="82" customWidth="1"/>
    <col min="2" max="2" width="17" bestFit="1" customWidth="1"/>
    <col min="3" max="3" width="16.109375" bestFit="1" customWidth="1"/>
    <col min="4" max="4" width="17" customWidth="1"/>
    <col min="5" max="5" width="17.88671875" customWidth="1"/>
    <col min="6" max="6" width="17.88671875" bestFit="1" customWidth="1"/>
    <col min="7" max="7" width="13.33203125" bestFit="1" customWidth="1"/>
    <col min="8" max="8" width="14.44140625" bestFit="1" customWidth="1"/>
    <col min="9" max="9" width="9" customWidth="1"/>
    <col min="10" max="10" width="4.6640625" bestFit="1" customWidth="1"/>
    <col min="11" max="11" width="11.33203125" bestFit="1" customWidth="1"/>
    <col min="12" max="12" width="13.5546875" bestFit="1" customWidth="1"/>
    <col min="13" max="13" width="11.88671875" style="80" bestFit="1" customWidth="1"/>
    <col min="14" max="14" width="13.33203125" customWidth="1"/>
    <col min="15" max="15" width="13.5546875" customWidth="1"/>
    <col min="16" max="16" width="13.5546875" bestFit="1" customWidth="1"/>
    <col min="17" max="17" width="13.6640625" bestFit="1" customWidth="1"/>
    <col min="18" max="18" width="11.88671875" bestFit="1" customWidth="1"/>
    <col min="20" max="20" width="12.88671875" bestFit="1" customWidth="1"/>
    <col min="21" max="21" width="10.5546875" customWidth="1"/>
    <col min="22" max="22" width="11.6640625" bestFit="1" customWidth="1"/>
    <col min="23" max="23" width="12.33203125" bestFit="1" customWidth="1"/>
    <col min="24" max="24" width="10" bestFit="1" customWidth="1"/>
  </cols>
  <sheetData>
    <row r="1" spans="1:23" ht="14.4" thickBot="1">
      <c r="C1" s="421" t="s">
        <v>116</v>
      </c>
      <c r="D1" s="422"/>
      <c r="E1" s="422"/>
      <c r="F1" s="423"/>
      <c r="G1" s="114" t="s">
        <v>117</v>
      </c>
      <c r="H1" s="115"/>
      <c r="I1" s="115"/>
      <c r="J1" s="115"/>
      <c r="K1" s="115"/>
      <c r="L1" s="115"/>
      <c r="M1" s="115"/>
      <c r="N1" s="115"/>
      <c r="O1" s="115"/>
      <c r="P1" s="116"/>
    </row>
    <row r="2" spans="1:23" s="2" customFormat="1" ht="53.4" thickBot="1">
      <c r="A2" s="98"/>
      <c r="B2" s="1" t="s">
        <v>0</v>
      </c>
      <c r="C2" s="88" t="s">
        <v>342</v>
      </c>
      <c r="D2" s="89" t="s">
        <v>70</v>
      </c>
      <c r="E2" s="89" t="s">
        <v>343</v>
      </c>
      <c r="F2" s="90" t="s">
        <v>122</v>
      </c>
      <c r="G2" s="88" t="s">
        <v>1</v>
      </c>
      <c r="H2" s="89" t="s">
        <v>2</v>
      </c>
      <c r="I2" s="89" t="s">
        <v>3</v>
      </c>
      <c r="J2" s="96" t="s">
        <v>4</v>
      </c>
      <c r="K2" s="103" t="s">
        <v>105</v>
      </c>
      <c r="L2" s="103" t="s">
        <v>344</v>
      </c>
      <c r="M2" s="104" t="s">
        <v>106</v>
      </c>
      <c r="N2" s="103" t="s">
        <v>101</v>
      </c>
      <c r="O2" s="104" t="s">
        <v>107</v>
      </c>
      <c r="P2" s="105" t="s">
        <v>102</v>
      </c>
      <c r="R2" s="549" t="s">
        <v>296</v>
      </c>
      <c r="V2"/>
      <c r="W2"/>
    </row>
    <row r="3" spans="1:23">
      <c r="A3" s="82" t="s">
        <v>103</v>
      </c>
      <c r="B3" s="133">
        <v>40878</v>
      </c>
      <c r="C3" s="136"/>
      <c r="D3" s="137">
        <f>+'Dec 2011 REC Bal'!E15</f>
        <v>-2780200.64</v>
      </c>
      <c r="E3" s="137"/>
      <c r="F3" s="138">
        <f>+D3+SUM($E$3:E3)</f>
        <v>-2780200.64</v>
      </c>
      <c r="G3" s="145">
        <f t="shared" ref="G3:G51" si="0">+F3*0.35</f>
        <v>-973070.22399999993</v>
      </c>
      <c r="H3" s="146">
        <f t="shared" ref="H3:H51" si="1">+F3-G3</f>
        <v>-1807130.4160000002</v>
      </c>
      <c r="I3" s="147">
        <v>6.9000000000000006E-2</v>
      </c>
      <c r="J3" s="148">
        <v>0.65</v>
      </c>
      <c r="K3" s="137"/>
      <c r="L3" s="582"/>
      <c r="M3" s="149"/>
      <c r="N3" s="155"/>
      <c r="O3" s="150"/>
      <c r="P3" s="157"/>
    </row>
    <row r="4" spans="1:23">
      <c r="A4" s="82" t="s">
        <v>103</v>
      </c>
      <c r="B4" s="134">
        <v>40909</v>
      </c>
      <c r="C4" s="139">
        <f>SUM('Energy Acct Tracking of 2540221'!G8:G13)+'Energy Acct Tracking of 2540221'!J10</f>
        <v>-4761119.41</v>
      </c>
      <c r="D4" s="54">
        <f>+C4+D3</f>
        <v>-7541320.0500000007</v>
      </c>
      <c r="E4" s="54"/>
      <c r="F4" s="140">
        <f>+D4+SUM($E$3:E4)</f>
        <v>-7541320.0500000007</v>
      </c>
      <c r="G4" s="91">
        <f t="shared" si="0"/>
        <v>-2639462.0175000001</v>
      </c>
      <c r="H4" s="129">
        <f t="shared" si="1"/>
        <v>-4901858.0325000007</v>
      </c>
      <c r="I4" s="99">
        <v>6.9000000000000006E-2</v>
      </c>
      <c r="J4" s="102">
        <v>0.65</v>
      </c>
      <c r="K4" s="54">
        <f>+(H3+H4)/2*I4/12/J4</f>
        <v>-29674.371983750007</v>
      </c>
      <c r="L4" s="583">
        <f>+K4</f>
        <v>-29674.371983750007</v>
      </c>
      <c r="M4" s="132"/>
      <c r="N4" s="156"/>
      <c r="O4" s="131"/>
      <c r="P4" s="158"/>
    </row>
    <row r="5" spans="1:23">
      <c r="A5" s="82" t="s">
        <v>103</v>
      </c>
      <c r="B5" s="134">
        <v>40940</v>
      </c>
      <c r="C5" s="139">
        <f>SUM('Energy Acct Tracking of 2540221'!G14:G18)+'Energy Acct Tracking of 2540221'!J11</f>
        <v>-4002999.36</v>
      </c>
      <c r="D5" s="54">
        <f t="shared" ref="D5:D51" si="2">+C5+D4</f>
        <v>-11544319.41</v>
      </c>
      <c r="E5" s="54"/>
      <c r="F5" s="140">
        <f>+D5+SUM($E$3:E5)</f>
        <v>-11544319.41</v>
      </c>
      <c r="G5" s="91">
        <f t="shared" si="0"/>
        <v>-4040511.7934999997</v>
      </c>
      <c r="H5" s="129">
        <f t="shared" si="1"/>
        <v>-7503807.6165000005</v>
      </c>
      <c r="I5" s="99">
        <v>6.9000000000000006E-2</v>
      </c>
      <c r="J5" s="102">
        <v>0.65</v>
      </c>
      <c r="K5" s="54">
        <f>+(H4+H5)/2*I5/12/J5</f>
        <v>-54871.213447500006</v>
      </c>
      <c r="L5" s="583">
        <f t="shared" ref="L5:L39" si="3">+L4+K5</f>
        <v>-84545.585431250016</v>
      </c>
      <c r="M5" s="132"/>
      <c r="N5" s="156"/>
      <c r="O5" s="131"/>
      <c r="P5" s="158"/>
    </row>
    <row r="6" spans="1:23">
      <c r="A6" s="82" t="s">
        <v>103</v>
      </c>
      <c r="B6" s="134">
        <v>40969</v>
      </c>
      <c r="C6" s="139">
        <f>SUM('Energy Acct Tracking of 2540221'!G19,'Energy Acct Tracking of 2540221'!G21,'Energy Acct Tracking of 2540221'!G23)+'Energy Acct Tracking of 2540221'!J12</f>
        <v>-289024.81000000006</v>
      </c>
      <c r="D6" s="54">
        <f t="shared" si="2"/>
        <v>-11833344.220000001</v>
      </c>
      <c r="E6" s="54"/>
      <c r="F6" s="140">
        <f>+D6+SUM($E$3:E6)</f>
        <v>-11833344.220000001</v>
      </c>
      <c r="G6" s="91">
        <f t="shared" si="0"/>
        <v>-4141670.477</v>
      </c>
      <c r="H6" s="129">
        <f t="shared" si="1"/>
        <v>-7691673.7430000007</v>
      </c>
      <c r="I6" s="99">
        <v>6.9000000000000006E-2</v>
      </c>
      <c r="J6" s="102">
        <v>0.65</v>
      </c>
      <c r="K6" s="54">
        <f>+(H5+H6)/2*I6/12/J6</f>
        <v>-67210.782936250005</v>
      </c>
      <c r="L6" s="583">
        <f t="shared" si="3"/>
        <v>-151756.36836750002</v>
      </c>
      <c r="M6" s="132"/>
      <c r="N6" s="156"/>
      <c r="O6" s="131"/>
      <c r="P6" s="158"/>
    </row>
    <row r="7" spans="1:23">
      <c r="A7" s="82" t="s">
        <v>103</v>
      </c>
      <c r="B7" s="134">
        <v>41000</v>
      </c>
      <c r="C7" s="139">
        <f>SUM('Energy Acct Tracking of 2540221'!G24:G29)</f>
        <v>-2861956.1999999997</v>
      </c>
      <c r="D7" s="54">
        <f t="shared" si="2"/>
        <v>-14695300.42</v>
      </c>
      <c r="E7" s="54"/>
      <c r="F7" s="140">
        <f>+D7+SUM($E$3:E7)</f>
        <v>-14695300.42</v>
      </c>
      <c r="G7" s="91">
        <f t="shared" si="0"/>
        <v>-5143355.1469999999</v>
      </c>
      <c r="H7" s="129">
        <f t="shared" si="1"/>
        <v>-9551945.273</v>
      </c>
      <c r="I7" s="99">
        <v>6.9000000000000006E-2</v>
      </c>
      <c r="J7" s="102">
        <v>0.65</v>
      </c>
      <c r="K7" s="54">
        <f t="shared" ref="K7:K39" si="4">+(H6+H7)/2*I7/12/J7</f>
        <v>-76269.853340000031</v>
      </c>
      <c r="L7" s="583">
        <f t="shared" si="3"/>
        <v>-228026.22170750005</v>
      </c>
      <c r="M7" s="132"/>
      <c r="N7" s="156"/>
      <c r="O7" s="131"/>
      <c r="P7" s="158"/>
    </row>
    <row r="8" spans="1:23">
      <c r="A8" s="82" t="s">
        <v>103</v>
      </c>
      <c r="B8" s="134">
        <v>41030</v>
      </c>
      <c r="C8" s="139">
        <f>SUM('Energy Acct Tracking of 2540221'!G30:G31)</f>
        <v>-2131956.2999999998</v>
      </c>
      <c r="D8" s="54">
        <f t="shared" si="2"/>
        <v>-16827256.719999999</v>
      </c>
      <c r="E8" s="51">
        <f>SUM('Layer 1 25400291'!C75:C76)</f>
        <v>447805.23000000004</v>
      </c>
      <c r="F8" s="140">
        <f>+D8+SUM($E$3:E8)</f>
        <v>-16379451.489999998</v>
      </c>
      <c r="G8" s="91">
        <f t="shared" si="0"/>
        <v>-5732808.0214999989</v>
      </c>
      <c r="H8" s="129">
        <f t="shared" si="1"/>
        <v>-10646643.468499999</v>
      </c>
      <c r="I8" s="100">
        <v>6.7100000000000007E-2</v>
      </c>
      <c r="J8" s="102">
        <v>0.65</v>
      </c>
      <c r="K8" s="54">
        <f>(+(H7+H8)/2*I8/12/31*14/J8)+(+(H7+H8)/2*I7/12/31*17/J8)</f>
        <v>-88228.905826188173</v>
      </c>
      <c r="L8" s="583">
        <f t="shared" si="3"/>
        <v>-316255.12753368821</v>
      </c>
      <c r="M8" s="377">
        <f>+N8</f>
        <v>66913.42</v>
      </c>
      <c r="N8" s="376">
        <f>SUM('SAP 301, 311 Interest'!X64:X67)</f>
        <v>66913.42</v>
      </c>
      <c r="O8" s="377">
        <f>+P8</f>
        <v>-335027.61000000004</v>
      </c>
      <c r="P8" s="378">
        <f>SUM('SAP 301, 311 Interest'!Y64:Y67)</f>
        <v>-335027.61000000004</v>
      </c>
    </row>
    <row r="9" spans="1:23">
      <c r="A9" s="82" t="s">
        <v>103</v>
      </c>
      <c r="B9" s="134">
        <v>41061</v>
      </c>
      <c r="C9" s="139">
        <f>SUM('Energy Acct Tracking of 2540221'!G33:G34)</f>
        <v>717.18</v>
      </c>
      <c r="D9" s="54">
        <f t="shared" si="2"/>
        <v>-16826539.539999999</v>
      </c>
      <c r="E9" s="51">
        <f>SUM('Layer 1 25400291'!C78:D82)</f>
        <v>594133.67999999982</v>
      </c>
      <c r="F9" s="140">
        <f>+D9+SUM($E$3:E9)</f>
        <v>-15784600.629999999</v>
      </c>
      <c r="G9" s="91">
        <f t="shared" si="0"/>
        <v>-5524610.2204999989</v>
      </c>
      <c r="H9" s="129">
        <f t="shared" si="1"/>
        <v>-10259990.409499999</v>
      </c>
      <c r="I9" s="100">
        <v>6.7100000000000007E-2</v>
      </c>
      <c r="J9" s="102">
        <v>0.65</v>
      </c>
      <c r="K9" s="54">
        <f t="shared" si="4"/>
        <v>-89925.329052166679</v>
      </c>
      <c r="L9" s="583">
        <f t="shared" si="3"/>
        <v>-406180.45658585487</v>
      </c>
      <c r="M9" s="377">
        <f>+N9-N8</f>
        <v>88778.599999999991</v>
      </c>
      <c r="N9" s="376">
        <f>SUM('SAP 301, 311 Interest'!X64:X71)</f>
        <v>155692.01999999999</v>
      </c>
      <c r="O9" s="377">
        <f>+P9-P8</f>
        <v>-94949.56</v>
      </c>
      <c r="P9" s="378">
        <f>SUM('SAP 301, 311 Interest'!Y64:Y71)</f>
        <v>-429977.17000000004</v>
      </c>
    </row>
    <row r="10" spans="1:23">
      <c r="A10" s="82" t="s">
        <v>103</v>
      </c>
      <c r="B10" s="134">
        <v>41091</v>
      </c>
      <c r="C10" s="139">
        <f>SUM('Energy Acct Tracking of 2540221'!G35)</f>
        <v>1192.25</v>
      </c>
      <c r="D10" s="54">
        <f t="shared" si="2"/>
        <v>-16825347.289999999</v>
      </c>
      <c r="E10" s="51">
        <f>SUM('Layer 1 25400291'!C84:D86)</f>
        <v>663059.68000000017</v>
      </c>
      <c r="F10" s="140">
        <f>+D10+SUM($E$3:E10)</f>
        <v>-15120348.699999999</v>
      </c>
      <c r="G10" s="91">
        <f t="shared" si="0"/>
        <v>-5292122.044999999</v>
      </c>
      <c r="H10" s="129">
        <f t="shared" si="1"/>
        <v>-9828226.6550000012</v>
      </c>
      <c r="I10" s="100">
        <v>6.7100000000000007E-2</v>
      </c>
      <c r="J10" s="102">
        <v>0.65</v>
      </c>
      <c r="K10" s="54">
        <f t="shared" si="4"/>
        <v>-86405.08750179167</v>
      </c>
      <c r="L10" s="583">
        <f t="shared" si="3"/>
        <v>-492585.54408764653</v>
      </c>
      <c r="M10" s="377">
        <f t="shared" ref="M10:O28" si="5">+N10-N9</f>
        <v>99077.879999999976</v>
      </c>
      <c r="N10" s="376">
        <f>SUM('SAP 301, 311 Interest'!X64:X75)</f>
        <v>254769.89999999997</v>
      </c>
      <c r="O10" s="377">
        <f t="shared" si="5"/>
        <v>-91225.219999999972</v>
      </c>
      <c r="P10" s="378">
        <f>SUM('SAP 301, 311 Interest'!Y64:Y75)</f>
        <v>-521202.39</v>
      </c>
    </row>
    <row r="11" spans="1:23">
      <c r="A11" s="82" t="s">
        <v>103</v>
      </c>
      <c r="B11" s="134">
        <v>41122</v>
      </c>
      <c r="C11" s="139">
        <f>SUM('Energy Acct Tracking of 2540221'!G36:G37)</f>
        <v>36269.459999999992</v>
      </c>
      <c r="D11" s="54">
        <f t="shared" si="2"/>
        <v>-16789077.829999998</v>
      </c>
      <c r="E11" s="51">
        <f>SUM('Layer 1 25400291'!C88:D90)</f>
        <v>677443.08999999985</v>
      </c>
      <c r="F11" s="140">
        <f>+D11+SUM($E$3:E11)</f>
        <v>-14406636.149999999</v>
      </c>
      <c r="G11" s="91">
        <f t="shared" si="0"/>
        <v>-5042322.6524999989</v>
      </c>
      <c r="H11" s="129">
        <f t="shared" si="1"/>
        <v>-9364313.4974999987</v>
      </c>
      <c r="I11" s="100">
        <v>6.7100000000000007E-2</v>
      </c>
      <c r="J11" s="102">
        <v>0.65</v>
      </c>
      <c r="K11" s="54">
        <f t="shared" si="4"/>
        <v>-82552.528476458348</v>
      </c>
      <c r="L11" s="583">
        <f t="shared" si="3"/>
        <v>-575138.07256410492</v>
      </c>
      <c r="M11" s="377">
        <f t="shared" si="5"/>
        <v>101227.13</v>
      </c>
      <c r="N11" s="376">
        <f>SUM('SAP 301, 311 Interest'!X64:X79)</f>
        <v>355997.02999999997</v>
      </c>
      <c r="O11" s="377">
        <f t="shared" si="5"/>
        <v>-87788.499999999884</v>
      </c>
      <c r="P11" s="378">
        <f>SUM('SAP 301, 311 Interest'!Y64:Y79)</f>
        <v>-608990.8899999999</v>
      </c>
    </row>
    <row r="12" spans="1:23">
      <c r="A12" s="82" t="s">
        <v>103</v>
      </c>
      <c r="B12" s="134">
        <v>41153</v>
      </c>
      <c r="C12" s="139">
        <f>SUM('Energy Acct Tracking of 2540221'!G38)</f>
        <v>1007.05</v>
      </c>
      <c r="D12" s="54">
        <f t="shared" si="2"/>
        <v>-16788070.779999997</v>
      </c>
      <c r="E12" s="51">
        <f>SUM('Layer 1 25400291'!C92:D94)</f>
        <v>622447.45000000007</v>
      </c>
      <c r="F12" s="140">
        <f>+D12+SUM($E$3:E12)</f>
        <v>-13783181.649999999</v>
      </c>
      <c r="G12" s="91">
        <f t="shared" si="0"/>
        <v>-4824113.5774999987</v>
      </c>
      <c r="H12" s="129">
        <f t="shared" si="1"/>
        <v>-8959068.0724999998</v>
      </c>
      <c r="I12" s="100">
        <v>6.7100000000000007E-2</v>
      </c>
      <c r="J12" s="102">
        <v>0.65</v>
      </c>
      <c r="K12" s="54">
        <f t="shared" si="4"/>
        <v>-78814.032265833346</v>
      </c>
      <c r="L12" s="583">
        <f t="shared" si="3"/>
        <v>-653952.10482993827</v>
      </c>
      <c r="M12" s="377">
        <f t="shared" si="5"/>
        <v>93009.390000000014</v>
      </c>
      <c r="N12" s="376">
        <f>SUM('SAP 301, 311 Interest'!X64:X83)</f>
        <v>449006.42</v>
      </c>
      <c r="O12" s="377">
        <f t="shared" si="5"/>
        <v>-85125.070000000065</v>
      </c>
      <c r="P12" s="378">
        <f>SUM('SAP 301, 311 Interest'!Y64:Y83)</f>
        <v>-694115.96</v>
      </c>
    </row>
    <row r="13" spans="1:23">
      <c r="A13" s="82" t="s">
        <v>103</v>
      </c>
      <c r="B13" s="134">
        <v>41183</v>
      </c>
      <c r="C13" s="139">
        <f>SUM('Energy Acct Tracking of 2540221'!G39)</f>
        <v>1021.13</v>
      </c>
      <c r="D13" s="54">
        <f t="shared" si="2"/>
        <v>-16787049.649999999</v>
      </c>
      <c r="E13" s="51">
        <f>SUM('Layer 1 25400291'!C96:D98)</f>
        <v>738456.34</v>
      </c>
      <c r="F13" s="140">
        <f>+D13+SUM($E$3:E13)</f>
        <v>-13043704.18</v>
      </c>
      <c r="G13" s="91">
        <f t="shared" si="0"/>
        <v>-4565296.4629999995</v>
      </c>
      <c r="H13" s="129">
        <f t="shared" si="1"/>
        <v>-8478407.7170000002</v>
      </c>
      <c r="I13" s="100">
        <v>6.7100000000000007E-2</v>
      </c>
      <c r="J13" s="102">
        <v>0.65</v>
      </c>
      <c r="K13" s="54">
        <f t="shared" si="4"/>
        <v>-75003.501633041655</v>
      </c>
      <c r="L13" s="583">
        <f t="shared" si="3"/>
        <v>-728955.60646297992</v>
      </c>
      <c r="M13" s="377">
        <f t="shared" si="5"/>
        <v>110344.04999999999</v>
      </c>
      <c r="N13" s="376">
        <f>SUM('SAP 301, 311 Interest'!X64:X87)</f>
        <v>559350.47</v>
      </c>
      <c r="O13" s="377">
        <f t="shared" si="5"/>
        <v>-82392.290000000037</v>
      </c>
      <c r="P13" s="378">
        <f>SUM('SAP 301, 311 Interest'!Y64:Y87)</f>
        <v>-776508.25</v>
      </c>
    </row>
    <row r="14" spans="1:23">
      <c r="A14" s="82" t="s">
        <v>103</v>
      </c>
      <c r="B14" s="134">
        <v>41214</v>
      </c>
      <c r="C14" s="139">
        <f>SUM('Energy Acct Tracking of 2540221'!G40)</f>
        <v>499</v>
      </c>
      <c r="D14" s="54">
        <f t="shared" si="2"/>
        <v>-16786550.649999999</v>
      </c>
      <c r="E14" s="51">
        <f>SUM('Layer 1 25400291'!C101:D103)</f>
        <v>824873.23</v>
      </c>
      <c r="F14" s="140">
        <f>+D14+SUM($E$3:E14)</f>
        <v>-12218331.949999999</v>
      </c>
      <c r="G14" s="91">
        <f t="shared" si="0"/>
        <v>-4276416.1824999992</v>
      </c>
      <c r="H14" s="129">
        <f t="shared" si="1"/>
        <v>-7941915.7675000001</v>
      </c>
      <c r="I14" s="100">
        <v>6.7100000000000007E-2</v>
      </c>
      <c r="J14" s="102">
        <v>0.65</v>
      </c>
      <c r="K14" s="54">
        <f t="shared" si="4"/>
        <v>-70628.442680125008</v>
      </c>
      <c r="L14" s="583">
        <f t="shared" si="3"/>
        <v>-799584.04914310493</v>
      </c>
      <c r="M14" s="377">
        <f t="shared" si="5"/>
        <v>123256.91999999993</v>
      </c>
      <c r="N14" s="376">
        <f>SUM('SAP 301, 311 Interest'!X64:X92)</f>
        <v>682607.3899999999</v>
      </c>
      <c r="O14" s="377">
        <f t="shared" si="5"/>
        <v>-60069.570000000065</v>
      </c>
      <c r="P14" s="378">
        <f>SUM('SAP 301, 311 Interest'!Y64:Y92)</f>
        <v>-836577.82000000007</v>
      </c>
    </row>
    <row r="15" spans="1:23">
      <c r="A15" s="82" t="s">
        <v>103</v>
      </c>
      <c r="B15" s="135">
        <v>41244</v>
      </c>
      <c r="C15" s="141">
        <f>SUM('Energy Acct Tracking of 2540221'!G41:G42)</f>
        <v>3317.2</v>
      </c>
      <c r="D15" s="55">
        <f t="shared" si="2"/>
        <v>-16783233.449999999</v>
      </c>
      <c r="E15" s="52">
        <f>SUM('Layer 1 25400291'!C105:C106,'Layer 1 25400291'!D108)</f>
        <v>949913.8899999999</v>
      </c>
      <c r="F15" s="142">
        <f>+D15+SUM($E$3:E15)</f>
        <v>-11265100.859999999</v>
      </c>
      <c r="G15" s="151">
        <f t="shared" si="0"/>
        <v>-3942785.3009999995</v>
      </c>
      <c r="H15" s="130">
        <f t="shared" si="1"/>
        <v>-7322315.5590000004</v>
      </c>
      <c r="I15" s="160">
        <v>6.7100000000000007E-2</v>
      </c>
      <c r="J15" s="161">
        <v>0.65</v>
      </c>
      <c r="K15" s="55">
        <f t="shared" si="4"/>
        <v>-65655.764231291672</v>
      </c>
      <c r="L15" s="584">
        <f t="shared" si="3"/>
        <v>-865239.81337439665</v>
      </c>
      <c r="M15" s="379">
        <f t="shared" si="5"/>
        <v>141941.16000000003</v>
      </c>
      <c r="N15" s="586">
        <f>SUM('SAP 301, 311 Interest'!X64:X97)</f>
        <v>824548.54999999993</v>
      </c>
      <c r="O15" s="379">
        <f t="shared" si="5"/>
        <v>-69135.37</v>
      </c>
      <c r="P15" s="590">
        <f>SUM('SAP 301, 311 Interest'!Y64:Y97)</f>
        <v>-905713.19000000006</v>
      </c>
    </row>
    <row r="16" spans="1:23">
      <c r="A16" s="82" t="s">
        <v>103</v>
      </c>
      <c r="B16" s="133">
        <v>41275</v>
      </c>
      <c r="C16" s="143">
        <f>SUM('Energy Acct Tracking of 2540221'!G43)</f>
        <v>1944.39</v>
      </c>
      <c r="D16" s="53">
        <f t="shared" si="2"/>
        <v>-16781289.059999999</v>
      </c>
      <c r="E16" s="51">
        <f>SUM('Layer 1 25400291'!C110:D112)</f>
        <v>538402.20000000007</v>
      </c>
      <c r="F16" s="144">
        <f>+D16+SUM($E$3:E16)</f>
        <v>-10724754.27</v>
      </c>
      <c r="G16" s="152">
        <f t="shared" si="0"/>
        <v>-3753663.9944999996</v>
      </c>
      <c r="H16" s="128">
        <f t="shared" si="1"/>
        <v>-6971090.2754999995</v>
      </c>
      <c r="I16" s="162">
        <v>6.7100000000000007E-2</v>
      </c>
      <c r="J16" s="163">
        <v>0.65</v>
      </c>
      <c r="K16" s="126">
        <f t="shared" si="4"/>
        <v>-61479.969967625002</v>
      </c>
      <c r="L16" s="585">
        <f t="shared" si="3"/>
        <v>-926719.78334202163</v>
      </c>
      <c r="M16" s="380">
        <f t="shared" si="5"/>
        <v>173973</v>
      </c>
      <c r="N16" s="587">
        <f>SUM('SAP 301, 311 Interest'!X64:X101)</f>
        <v>998521.54999999993</v>
      </c>
      <c r="O16" s="380">
        <f t="shared" si="5"/>
        <v>-66216.659999999916</v>
      </c>
      <c r="P16" s="591">
        <f>SUM('SAP 301, 311 Interest'!Y64:Y101)</f>
        <v>-971929.85</v>
      </c>
    </row>
    <row r="17" spans="1:20">
      <c r="A17" s="82" t="s">
        <v>103</v>
      </c>
      <c r="B17" s="134">
        <v>41306</v>
      </c>
      <c r="C17" s="139"/>
      <c r="D17" s="54">
        <f t="shared" si="2"/>
        <v>-16781289.059999999</v>
      </c>
      <c r="E17" s="51">
        <f>SUM('Layer 1 25400291'!C115:D118)</f>
        <v>695317.42999999993</v>
      </c>
      <c r="F17" s="140">
        <f>+D17+SUM($E$3:E17)</f>
        <v>-10029436.84</v>
      </c>
      <c r="G17" s="91">
        <f t="shared" si="0"/>
        <v>-3510302.8939999999</v>
      </c>
      <c r="H17" s="129">
        <f t="shared" si="1"/>
        <v>-6519133.9460000005</v>
      </c>
      <c r="I17" s="100">
        <v>6.7100000000000007E-2</v>
      </c>
      <c r="J17" s="102">
        <v>0.65</v>
      </c>
      <c r="K17" s="127">
        <f t="shared" si="4"/>
        <v>-58025.259311708338</v>
      </c>
      <c r="L17" s="583">
        <f t="shared" si="3"/>
        <v>-984745.04265373002</v>
      </c>
      <c r="M17" s="381">
        <f t="shared" si="5"/>
        <v>-101676.46999999997</v>
      </c>
      <c r="N17" s="588">
        <f>SUM('SAP 301, 311 Interest'!X64:X107)</f>
        <v>896845.08</v>
      </c>
      <c r="O17" s="381">
        <f t="shared" si="5"/>
        <v>-62513.430000000051</v>
      </c>
      <c r="P17" s="592">
        <f>SUM('SAP 301, 311 Interest'!Y64:Y107)</f>
        <v>-1034443.28</v>
      </c>
    </row>
    <row r="18" spans="1:20">
      <c r="A18" s="82" t="s">
        <v>103</v>
      </c>
      <c r="B18" s="134">
        <v>41334</v>
      </c>
      <c r="C18" s="139">
        <f>SUM('Energy Acct Tracking of 2540221'!G45:G46)</f>
        <v>1405.77</v>
      </c>
      <c r="D18" s="54">
        <f t="shared" si="2"/>
        <v>-16779883.289999999</v>
      </c>
      <c r="E18" s="51">
        <f>SUM('Layer 1 25400291'!C121:D123)</f>
        <v>537170.80999999994</v>
      </c>
      <c r="F18" s="140">
        <f>+D18+SUM($E$3:E18)</f>
        <v>-9490860.2600000016</v>
      </c>
      <c r="G18" s="91">
        <f t="shared" si="0"/>
        <v>-3321801.0910000005</v>
      </c>
      <c r="H18" s="129">
        <f t="shared" si="1"/>
        <v>-6169059.1690000016</v>
      </c>
      <c r="I18" s="100">
        <v>6.7100000000000007E-2</v>
      </c>
      <c r="J18" s="102">
        <v>0.65</v>
      </c>
      <c r="K18" s="127">
        <f t="shared" si="4"/>
        <v>-54575.497308750018</v>
      </c>
      <c r="L18" s="583">
        <f t="shared" si="3"/>
        <v>-1039320.5399624801</v>
      </c>
      <c r="M18" s="381">
        <f t="shared" si="5"/>
        <v>46710.510000000009</v>
      </c>
      <c r="N18" s="588">
        <f>SUM('SAP 301, 311 Interest'!X$64:X113)</f>
        <v>943555.59</v>
      </c>
      <c r="O18" s="381">
        <f t="shared" si="5"/>
        <v>-58765.410000000149</v>
      </c>
      <c r="P18" s="592">
        <f>SUM('SAP 301, 311 Interest'!Y$64:Y113)</f>
        <v>-1093208.6900000002</v>
      </c>
    </row>
    <row r="19" spans="1:20">
      <c r="A19" s="82" t="s">
        <v>103</v>
      </c>
      <c r="B19" s="134">
        <v>41365</v>
      </c>
      <c r="C19" s="139">
        <f>SUM('Energy Acct Tracking of 2540221'!G47)</f>
        <v>1018.87</v>
      </c>
      <c r="D19" s="54">
        <f t="shared" si="2"/>
        <v>-16778864.419999998</v>
      </c>
      <c r="E19" s="51">
        <f>SUM('Layer 1 25400291'!C125:D127)</f>
        <v>471897.43000000011</v>
      </c>
      <c r="F19" s="140">
        <f>+D19+SUM($E$3:E19)</f>
        <v>-9017943.9600000009</v>
      </c>
      <c r="G19" s="91">
        <f t="shared" si="0"/>
        <v>-3156280.3859999999</v>
      </c>
      <c r="H19" s="129">
        <f t="shared" si="1"/>
        <v>-5861663.574000001</v>
      </c>
      <c r="I19" s="100">
        <v>6.7100000000000007E-2</v>
      </c>
      <c r="J19" s="102">
        <v>0.65</v>
      </c>
      <c r="K19" s="127">
        <f t="shared" si="4"/>
        <v>-51747.531798416683</v>
      </c>
      <c r="L19" s="583">
        <f t="shared" si="3"/>
        <v>-1091068.0717608968</v>
      </c>
      <c r="M19" s="381">
        <f t="shared" si="5"/>
        <v>41034.560000000056</v>
      </c>
      <c r="N19" s="588">
        <f>SUM('SAP 301, 311 Interest'!X$64:X117)</f>
        <v>984590.15</v>
      </c>
      <c r="O19" s="381">
        <f t="shared" si="5"/>
        <v>-55812.780000000028</v>
      </c>
      <c r="P19" s="592">
        <f>SUM('SAP 301, 311 Interest'!Y$64:Y117)</f>
        <v>-1149021.4700000002</v>
      </c>
    </row>
    <row r="20" spans="1:20">
      <c r="A20" s="82" t="s">
        <v>103</v>
      </c>
      <c r="B20" s="134">
        <v>41395</v>
      </c>
      <c r="C20" s="139">
        <f>SUM('Energy Acct Tracking of 2540221'!G48)</f>
        <v>723.7</v>
      </c>
      <c r="D20" s="54">
        <f t="shared" si="2"/>
        <v>-16778140.719999999</v>
      </c>
      <c r="E20" s="51">
        <f>SUM('Layer 1 25400291'!C129:D131)</f>
        <v>447980.69</v>
      </c>
      <c r="F20" s="140">
        <f>+D20+SUM($E$3:E20)</f>
        <v>-8569239.5700000003</v>
      </c>
      <c r="G20" s="91">
        <f t="shared" si="0"/>
        <v>-2999233.8495</v>
      </c>
      <c r="H20" s="129">
        <f t="shared" si="1"/>
        <v>-5570005.7204999998</v>
      </c>
      <c r="I20" s="100">
        <v>6.7100000000000007E-2</v>
      </c>
      <c r="J20" s="102">
        <v>0.65</v>
      </c>
      <c r="K20" s="127">
        <f t="shared" si="4"/>
        <v>-49170.833952625013</v>
      </c>
      <c r="L20" s="583">
        <f t="shared" si="3"/>
        <v>-1140238.9057135219</v>
      </c>
      <c r="M20" s="381">
        <f t="shared" si="5"/>
        <v>38954.839999999967</v>
      </c>
      <c r="N20" s="588">
        <f>SUM('SAP 301, 311 Interest'!X$64:X121)</f>
        <v>1023544.99</v>
      </c>
      <c r="O20" s="381">
        <f t="shared" si="5"/>
        <v>-52201.5</v>
      </c>
      <c r="P20" s="592">
        <f>SUM('SAP 301, 311 Interest'!Y$64:Y121)</f>
        <v>-1201222.9700000002</v>
      </c>
    </row>
    <row r="21" spans="1:20">
      <c r="A21" s="82" t="s">
        <v>103</v>
      </c>
      <c r="B21" s="134">
        <v>41426</v>
      </c>
      <c r="C21" s="139">
        <f>SUM('Energy Acct Tracking of 2540221'!G49)</f>
        <v>968.41</v>
      </c>
      <c r="D21" s="54">
        <f t="shared" si="2"/>
        <v>-16777172.309999999</v>
      </c>
      <c r="E21" s="51">
        <f>SUM('Layer 1 25400291'!C133:D135)</f>
        <v>404786.06000000006</v>
      </c>
      <c r="F21" s="140">
        <f>+D21+SUM($E$3:E21)</f>
        <v>-8163485.0999999996</v>
      </c>
      <c r="G21" s="91">
        <f t="shared" si="0"/>
        <v>-2857219.7849999997</v>
      </c>
      <c r="H21" s="129">
        <f t="shared" si="1"/>
        <v>-5306265.3149999995</v>
      </c>
      <c r="I21" s="100">
        <v>6.7100000000000007E-2</v>
      </c>
      <c r="J21" s="102">
        <v>0.65</v>
      </c>
      <c r="K21" s="127">
        <f t="shared" si="4"/>
        <v>-46781.909389875007</v>
      </c>
      <c r="L21" s="583">
        <f t="shared" si="3"/>
        <v>-1187020.8151033968</v>
      </c>
      <c r="M21" s="381">
        <f t="shared" si="5"/>
        <v>35198.790000000037</v>
      </c>
      <c r="N21" s="588">
        <f>SUM('SAP 301, 311 Interest'!X$64:X125)</f>
        <v>1058743.78</v>
      </c>
      <c r="O21" s="381">
        <f t="shared" si="5"/>
        <v>-49096.389999999898</v>
      </c>
      <c r="P21" s="592">
        <f>SUM('SAP 301, 311 Interest'!Y$64:Y125)</f>
        <v>-1250319.3600000001</v>
      </c>
    </row>
    <row r="22" spans="1:20">
      <c r="A22" s="82" t="s">
        <v>103</v>
      </c>
      <c r="B22" s="134">
        <v>41456</v>
      </c>
      <c r="C22" s="139">
        <f>SUM('Energy Acct Tracking of 2540221'!G50)</f>
        <v>954.81</v>
      </c>
      <c r="D22" s="54">
        <f t="shared" si="2"/>
        <v>-16776217.499999998</v>
      </c>
      <c r="E22" s="51">
        <f>SUM('Layer 1 25400291'!C137:D139)</f>
        <v>439900.50999999995</v>
      </c>
      <c r="F22" s="140">
        <f>+D22+SUM($E$3:E22)</f>
        <v>-7722629.7799999993</v>
      </c>
      <c r="G22" s="91">
        <f t="shared" si="0"/>
        <v>-2702920.4229999995</v>
      </c>
      <c r="H22" s="129">
        <f t="shared" si="1"/>
        <v>-5019709.3569999998</v>
      </c>
      <c r="I22" s="101">
        <v>6.6900000000000001E-2</v>
      </c>
      <c r="J22" s="102">
        <v>0.65</v>
      </c>
      <c r="K22" s="127">
        <f t="shared" si="4"/>
        <v>-44282.545227999995</v>
      </c>
      <c r="L22" s="583">
        <f t="shared" si="3"/>
        <v>-1231303.3603313968</v>
      </c>
      <c r="M22" s="381">
        <f t="shared" si="5"/>
        <v>38252.220000000205</v>
      </c>
      <c r="N22" s="588">
        <f>SUM('SAP 301, 311 Interest'!X$64:X129)</f>
        <v>1096996.0000000002</v>
      </c>
      <c r="O22" s="381">
        <f t="shared" si="5"/>
        <v>-39172.649999999907</v>
      </c>
      <c r="P22" s="592">
        <f>SUM('SAP 301, 311 Interest'!Y$64:Y129)</f>
        <v>-1289492.01</v>
      </c>
    </row>
    <row r="23" spans="1:20">
      <c r="A23" s="82" t="s">
        <v>103</v>
      </c>
      <c r="B23" s="134">
        <v>41487</v>
      </c>
      <c r="C23" s="139"/>
      <c r="D23" s="54">
        <f t="shared" si="2"/>
        <v>-16776217.499999998</v>
      </c>
      <c r="E23" s="51">
        <f>SUM('Layer 1 25400291'!C141:D143)</f>
        <v>449152.95</v>
      </c>
      <c r="F23" s="140">
        <f>+D23+SUM($E$3:E23)</f>
        <v>-7273476.8300000001</v>
      </c>
      <c r="G23" s="91">
        <f t="shared" si="0"/>
        <v>-2545716.8904999997</v>
      </c>
      <c r="H23" s="129">
        <f t="shared" si="1"/>
        <v>-4727759.9395000003</v>
      </c>
      <c r="I23" s="101">
        <v>6.6900000000000001E-2</v>
      </c>
      <c r="J23" s="102">
        <v>0.65</v>
      </c>
      <c r="K23" s="127">
        <f t="shared" si="4"/>
        <v>-41801.647175375001</v>
      </c>
      <c r="L23" s="583">
        <f t="shared" si="3"/>
        <v>-1273105.0075067717</v>
      </c>
      <c r="M23" s="381">
        <f t="shared" si="5"/>
        <v>39056.780000000028</v>
      </c>
      <c r="N23" s="588">
        <f>SUM('SAP 301, 311 Interest'!X$64:X133)</f>
        <v>1136052.7800000003</v>
      </c>
      <c r="O23" s="381">
        <f t="shared" si="5"/>
        <v>-43897.929999999935</v>
      </c>
      <c r="P23" s="592">
        <f>SUM('SAP 301, 311 Interest'!Y$64:Y133)</f>
        <v>-1333389.94</v>
      </c>
    </row>
    <row r="24" spans="1:20">
      <c r="A24" s="82" t="s">
        <v>103</v>
      </c>
      <c r="B24" s="134">
        <v>41518</v>
      </c>
      <c r="C24" s="139">
        <f>SUM('Energy Acct Tracking of 2540221'!G51:G52)</f>
        <v>2003.79</v>
      </c>
      <c r="D24" s="54">
        <f t="shared" si="2"/>
        <v>-16774213.709999999</v>
      </c>
      <c r="E24" s="51">
        <f>SUM('Layer 1 25400291'!C145:D147)</f>
        <v>439561.05</v>
      </c>
      <c r="F24" s="140">
        <f>+D24+SUM($E$3:E24)</f>
        <v>-6831911.9900000002</v>
      </c>
      <c r="G24" s="91">
        <f t="shared" si="0"/>
        <v>-2391169.1965000001</v>
      </c>
      <c r="H24" s="129">
        <f t="shared" si="1"/>
        <v>-4440742.7935000006</v>
      </c>
      <c r="I24" s="101">
        <v>6.6900000000000001E-2</v>
      </c>
      <c r="J24" s="102">
        <v>0.65</v>
      </c>
      <c r="K24" s="127">
        <f t="shared" si="4"/>
        <v>-39318.771335749996</v>
      </c>
      <c r="L24" s="583">
        <f t="shared" si="3"/>
        <v>-1312423.7788425216</v>
      </c>
      <c r="M24" s="381">
        <f t="shared" si="5"/>
        <v>38222.699999999721</v>
      </c>
      <c r="N24" s="588">
        <f>SUM('SAP 301, 311 Interest'!X$64:X137)</f>
        <v>1174275.48</v>
      </c>
      <c r="O24" s="381">
        <f t="shared" si="5"/>
        <v>-41309.739999999991</v>
      </c>
      <c r="P24" s="592">
        <f>SUM('SAP 301, 311 Interest'!Y$64:Y137)</f>
        <v>-1374699.68</v>
      </c>
    </row>
    <row r="25" spans="1:20">
      <c r="A25" s="82" t="s">
        <v>103</v>
      </c>
      <c r="B25" s="134">
        <v>41548</v>
      </c>
      <c r="C25" s="139">
        <f>SUM('Energy Acct Tracking of 2540221'!G53:G58)</f>
        <v>-59285.170000000006</v>
      </c>
      <c r="D25" s="54">
        <f t="shared" si="2"/>
        <v>-16833498.879999999</v>
      </c>
      <c r="E25" s="51">
        <f>SUM('Layer 1 25400291'!C149:D151)</f>
        <v>500539.50000000006</v>
      </c>
      <c r="F25" s="140">
        <f>+D25+SUM($E$3:E25)</f>
        <v>-6390657.6600000001</v>
      </c>
      <c r="G25" s="91">
        <f t="shared" si="0"/>
        <v>-2236730.1809999999</v>
      </c>
      <c r="H25" s="129">
        <f t="shared" si="1"/>
        <v>-4153927.4790000003</v>
      </c>
      <c r="I25" s="101">
        <v>6.6900000000000001E-2</v>
      </c>
      <c r="J25" s="102">
        <v>0.65</v>
      </c>
      <c r="K25" s="127">
        <f t="shared" si="4"/>
        <v>-36857.912899375006</v>
      </c>
      <c r="L25" s="583">
        <f t="shared" si="3"/>
        <v>-1349281.6917418966</v>
      </c>
      <c r="M25" s="381">
        <f t="shared" si="5"/>
        <v>43525.180000000168</v>
      </c>
      <c r="N25" s="588">
        <f>SUM('SAP 301, 311 Interest'!X$64:X141)</f>
        <v>1217800.6600000001</v>
      </c>
      <c r="O25" s="381">
        <f t="shared" si="5"/>
        <v>-38398.529999999795</v>
      </c>
      <c r="P25" s="592">
        <f>SUM('SAP 301, 311 Interest'!Y$64:Y141)</f>
        <v>-1413098.2099999997</v>
      </c>
      <c r="Q25" s="36"/>
    </row>
    <row r="26" spans="1:20">
      <c r="A26" s="82" t="s">
        <v>103</v>
      </c>
      <c r="B26" s="134">
        <v>41579</v>
      </c>
      <c r="C26" s="139">
        <f>SUM('Energy Acct Tracking of 2540221'!G59:G61)</f>
        <v>-231369</v>
      </c>
      <c r="D26" s="54">
        <f t="shared" si="2"/>
        <v>-17064867.879999999</v>
      </c>
      <c r="E26" s="51">
        <f>SUM('Layer 1 25400291'!C153:D155)</f>
        <v>533479.32000000007</v>
      </c>
      <c r="F26" s="140">
        <f>+D26+SUM($E$3:E26)</f>
        <v>-6088547.3399999999</v>
      </c>
      <c r="G26" s="91">
        <f t="shared" si="0"/>
        <v>-2130991.5689999997</v>
      </c>
      <c r="H26" s="129">
        <f t="shared" si="1"/>
        <v>-3957555.7710000002</v>
      </c>
      <c r="I26" s="101">
        <v>6.6900000000000001E-2</v>
      </c>
      <c r="J26" s="102">
        <v>0.65</v>
      </c>
      <c r="K26" s="127">
        <f t="shared" si="4"/>
        <v>-34785.783937500004</v>
      </c>
      <c r="L26" s="583">
        <f t="shared" si="3"/>
        <v>-1384067.4756793967</v>
      </c>
      <c r="M26" s="381">
        <f t="shared" si="5"/>
        <v>46389.5</v>
      </c>
      <c r="N26" s="588">
        <f>SUM('SAP 301, 311 Interest'!X$64:X145)</f>
        <v>1264190.1600000001</v>
      </c>
      <c r="O26" s="381">
        <f t="shared" si="5"/>
        <v>-32978</v>
      </c>
      <c r="P26" s="592">
        <f>SUM('SAP 301, 311 Interest'!Y$64:Y145)</f>
        <v>-1446076.2099999997</v>
      </c>
    </row>
    <row r="27" spans="1:20">
      <c r="A27" s="82" t="s">
        <v>103</v>
      </c>
      <c r="B27" s="135">
        <v>41609</v>
      </c>
      <c r="C27" s="141">
        <f>SUM('Energy Acct Tracking of 2540221'!G62:G70)</f>
        <v>-234713.36000000002</v>
      </c>
      <c r="D27" s="55">
        <f t="shared" si="2"/>
        <v>-17299581.239999998</v>
      </c>
      <c r="E27" s="52">
        <f>SUM('Layer 1 25400291'!C157:D159)</f>
        <v>656062.17999999993</v>
      </c>
      <c r="F27" s="142">
        <f>+D27+SUM($E$3:E27)</f>
        <v>-5667198.5199999996</v>
      </c>
      <c r="G27" s="151">
        <f t="shared" si="0"/>
        <v>-1983519.4819999996</v>
      </c>
      <c r="H27" s="130">
        <f t="shared" si="1"/>
        <v>-3683679.0379999997</v>
      </c>
      <c r="I27" s="101">
        <v>6.6900000000000001E-2</v>
      </c>
      <c r="J27" s="161">
        <v>0.65</v>
      </c>
      <c r="K27" s="55">
        <f t="shared" si="4"/>
        <v>-32769.141584750003</v>
      </c>
      <c r="L27" s="584">
        <f t="shared" si="3"/>
        <v>-1416836.6172641467</v>
      </c>
      <c r="M27" s="379">
        <f t="shared" si="5"/>
        <v>57216.290000000037</v>
      </c>
      <c r="N27" s="586">
        <f>SUM('SAP 301, 311 Interest'!X$64:X149)</f>
        <v>1321406.4500000002</v>
      </c>
      <c r="O27" s="379">
        <f t="shared" si="5"/>
        <v>-28362.939999999944</v>
      </c>
      <c r="P27" s="590">
        <f>SUM('SAP 301, 311 Interest'!Y$64:Y149)</f>
        <v>-1474439.1499999997</v>
      </c>
    </row>
    <row r="28" spans="1:20">
      <c r="A28" s="82" t="s">
        <v>103</v>
      </c>
      <c r="B28" s="133">
        <v>41640</v>
      </c>
      <c r="C28" s="91">
        <f>SUM('Energy Acct Tracking of 2540221'!G72:G73)</f>
        <v>4769.12</v>
      </c>
      <c r="D28" s="53">
        <f t="shared" si="2"/>
        <v>-17294812.119999997</v>
      </c>
      <c r="E28" s="375">
        <f>SUM('Layer 1 25400291'!C161:D163)</f>
        <v>251144.19000000006</v>
      </c>
      <c r="F28" s="144">
        <f>+D28+SUM($E$3:E28)</f>
        <v>-5411285.209999999</v>
      </c>
      <c r="G28" s="152">
        <f t="shared" si="0"/>
        <v>-1893949.8234999995</v>
      </c>
      <c r="H28" s="128">
        <f t="shared" si="1"/>
        <v>-3517335.3864999996</v>
      </c>
      <c r="I28" s="164">
        <v>6.6900000000000001E-2</v>
      </c>
      <c r="J28" s="163">
        <v>0.65</v>
      </c>
      <c r="K28" s="54">
        <f t="shared" si="4"/>
        <v>-30881.273397374996</v>
      </c>
      <c r="L28" s="585">
        <f t="shared" si="3"/>
        <v>-1447717.8906615216</v>
      </c>
      <c r="M28" s="380">
        <f t="shared" si="5"/>
        <v>-2164.7199999999721</v>
      </c>
      <c r="N28" s="587">
        <f>SUM('SAP 301, 311 Interest'!X$64:X154)</f>
        <v>1319241.7300000002</v>
      </c>
      <c r="O28" s="380">
        <f t="shared" si="5"/>
        <v>38663.39000000013</v>
      </c>
      <c r="P28" s="591">
        <f>SUM('SAP 301, 311 Interest'!Y$64:Y154)</f>
        <v>-1435775.7599999995</v>
      </c>
      <c r="T28" s="398"/>
    </row>
    <row r="29" spans="1:20">
      <c r="A29" s="82" t="s">
        <v>103</v>
      </c>
      <c r="B29" s="134">
        <v>41671</v>
      </c>
      <c r="C29" s="91">
        <f>SUM('Energy Acct Tracking of 2540221'!G74:G77)</f>
        <v>8889.2999999999993</v>
      </c>
      <c r="D29" s="54">
        <f t="shared" si="2"/>
        <v>-17285922.819999997</v>
      </c>
      <c r="E29" s="51">
        <f>SUM('Layer 1 25400291'!C166:D168)</f>
        <v>458713.18000000005</v>
      </c>
      <c r="F29" s="140">
        <f>+D29+SUM($E$3:E29)</f>
        <v>-4943682.7299999986</v>
      </c>
      <c r="G29" s="91">
        <f t="shared" si="0"/>
        <v>-1730288.9554999995</v>
      </c>
      <c r="H29" s="129">
        <f t="shared" si="1"/>
        <v>-3213393.7744999994</v>
      </c>
      <c r="I29" s="101">
        <v>6.6900000000000001E-2</v>
      </c>
      <c r="J29" s="102">
        <v>0.65</v>
      </c>
      <c r="K29" s="54">
        <f t="shared" si="4"/>
        <v>-28864.473132749994</v>
      </c>
      <c r="L29" s="583">
        <f t="shared" si="3"/>
        <v>-1476582.3637942716</v>
      </c>
      <c r="M29" s="381">
        <f t="shared" ref="M29:M49" si="6">+N29-N28</f>
        <v>23514.839999999851</v>
      </c>
      <c r="N29" s="588">
        <f>SUM('SAP 301, 311 Interest'!X$64:X158)</f>
        <v>1342756.57</v>
      </c>
      <c r="O29" s="381">
        <f t="shared" ref="O29:O35" si="7">+P29-P28</f>
        <v>-23680.919999999925</v>
      </c>
      <c r="P29" s="592">
        <f>SUM('SAP 301, 311 Interest'!Y$64:Y158)</f>
        <v>-1459456.6799999995</v>
      </c>
      <c r="T29" s="398"/>
    </row>
    <row r="30" spans="1:20">
      <c r="A30" s="82" t="s">
        <v>103</v>
      </c>
      <c r="B30" s="134">
        <v>41699</v>
      </c>
      <c r="C30" s="91">
        <f>SUM('Energy Acct Tracking of 2540221'!G78)</f>
        <v>-5200</v>
      </c>
      <c r="D30" s="54">
        <f t="shared" si="2"/>
        <v>-17291122.819999997</v>
      </c>
      <c r="E30" s="51">
        <f>SUM('Layer 1 25400291'!C170:D172)</f>
        <v>451729.41000000003</v>
      </c>
      <c r="F30" s="140">
        <f>+D30+SUM($E$3:E30)</f>
        <v>-4497153.3199999984</v>
      </c>
      <c r="G30" s="91">
        <f t="shared" si="0"/>
        <v>-1574003.6619999993</v>
      </c>
      <c r="H30" s="129">
        <f t="shared" si="1"/>
        <v>-2923149.6579999989</v>
      </c>
      <c r="I30" s="101">
        <v>6.6900000000000001E-2</v>
      </c>
      <c r="J30" s="102">
        <v>0.65</v>
      </c>
      <c r="K30" s="54">
        <f t="shared" si="4"/>
        <v>-26316.330489374992</v>
      </c>
      <c r="L30" s="583">
        <f t="shared" si="3"/>
        <v>-1502898.6942836465</v>
      </c>
      <c r="M30" s="381">
        <f t="shared" si="6"/>
        <v>23156.839999999851</v>
      </c>
      <c r="N30" s="588">
        <f>SUM('SAP 301, 311 Interest'!X$64:X162)</f>
        <v>1365913.41</v>
      </c>
      <c r="O30" s="381">
        <f t="shared" si="7"/>
        <v>-20983.860000000102</v>
      </c>
      <c r="P30" s="592">
        <f>SUM('SAP 301, 311 Interest'!Y$64:Y162)</f>
        <v>-1480440.5399999996</v>
      </c>
      <c r="T30" s="398"/>
    </row>
    <row r="31" spans="1:20">
      <c r="A31" s="82" t="s">
        <v>103</v>
      </c>
      <c r="B31" s="134">
        <v>41730</v>
      </c>
      <c r="C31" s="91">
        <f>SUM('Energy Acct Tracking of 2540221'!G79:G81)</f>
        <v>5989.5</v>
      </c>
      <c r="D31" s="54">
        <f t="shared" si="2"/>
        <v>-17285133.319999997</v>
      </c>
      <c r="E31" s="51">
        <f>SUM('Layer 1 25400291'!C174:D176)</f>
        <v>412916.04000000004</v>
      </c>
      <c r="F31" s="140">
        <f>+D31+SUM($E$3:E31)</f>
        <v>-4078247.7799999975</v>
      </c>
      <c r="G31" s="91">
        <f t="shared" si="0"/>
        <v>-1427386.7229999991</v>
      </c>
      <c r="H31" s="129">
        <f t="shared" si="1"/>
        <v>-2650861.0569999982</v>
      </c>
      <c r="I31" s="101">
        <v>6.6900000000000001E-2</v>
      </c>
      <c r="J31" s="102">
        <v>0.65</v>
      </c>
      <c r="K31" s="54">
        <f t="shared" si="4"/>
        <v>-23903.930566249986</v>
      </c>
      <c r="L31" s="583">
        <f t="shared" si="3"/>
        <v>-1526802.6248498964</v>
      </c>
      <c r="M31" s="381">
        <f t="shared" si="6"/>
        <v>21167.160000000149</v>
      </c>
      <c r="N31" s="588">
        <f>SUM('SAP 301, 311 Interest'!X$64:X168)</f>
        <v>1387080.57</v>
      </c>
      <c r="O31" s="381">
        <f t="shared" si="7"/>
        <v>-43975.130000000121</v>
      </c>
      <c r="P31" s="592">
        <f>SUM('SAP 301, 311 Interest'!Y$64:Y168)</f>
        <v>-1524415.6699999997</v>
      </c>
      <c r="T31" s="398"/>
    </row>
    <row r="32" spans="1:20">
      <c r="A32" s="82" t="s">
        <v>103</v>
      </c>
      <c r="B32" s="134">
        <v>41760</v>
      </c>
      <c r="C32" s="91">
        <f>SUM('Energy Acct Tracking of 2540221'!G82:G83)</f>
        <v>1502.98</v>
      </c>
      <c r="D32" s="54">
        <f t="shared" si="2"/>
        <v>-17283630.339999996</v>
      </c>
      <c r="E32" s="51">
        <f>SUM('Layer 1 25400291'!C178:D180)</f>
        <v>339240.61</v>
      </c>
      <c r="F32" s="140">
        <f>+D32+SUM($E$3:E32)</f>
        <v>-3737504.1899999976</v>
      </c>
      <c r="G32" s="91">
        <f t="shared" si="0"/>
        <v>-1308126.4664999992</v>
      </c>
      <c r="H32" s="129">
        <f t="shared" si="1"/>
        <v>-2429377.7234999985</v>
      </c>
      <c r="I32" s="101">
        <v>6.6900000000000001E-2</v>
      </c>
      <c r="J32" s="102">
        <v>0.65</v>
      </c>
      <c r="K32" s="54">
        <f t="shared" si="4"/>
        <v>-21786.408616374985</v>
      </c>
      <c r="L32" s="583">
        <f t="shared" si="3"/>
        <v>-1548589.0334662714</v>
      </c>
      <c r="M32" s="381">
        <f t="shared" si="6"/>
        <v>17390.509999999776</v>
      </c>
      <c r="N32" s="588">
        <f>SUM('SAP 301, 311 Interest'!X$64:X172)</f>
        <v>1404471.0799999998</v>
      </c>
      <c r="O32" s="381">
        <f t="shared" si="7"/>
        <v>-21528.969999999972</v>
      </c>
      <c r="P32" s="592">
        <f>SUM('SAP 301, 311 Interest'!Y$64:Y172)</f>
        <v>-1545944.6399999997</v>
      </c>
      <c r="T32" s="398"/>
    </row>
    <row r="33" spans="1:20">
      <c r="A33" s="82" t="s">
        <v>103</v>
      </c>
      <c r="B33" s="134">
        <v>41791</v>
      </c>
      <c r="C33" s="91">
        <f>SUM('Energy Acct Tracking of 2540221'!G84:G85)</f>
        <v>9181.4699999999993</v>
      </c>
      <c r="D33" s="54">
        <f t="shared" si="2"/>
        <v>-17274448.869999997</v>
      </c>
      <c r="E33" s="51">
        <f>SUM('Layer 1 25400291'!C182:D184)</f>
        <v>351679.4</v>
      </c>
      <c r="F33" s="140">
        <f>+D33+SUM($E$3:E33)</f>
        <v>-3376643.3199999984</v>
      </c>
      <c r="G33" s="91">
        <f t="shared" si="0"/>
        <v>-1181825.1619999993</v>
      </c>
      <c r="H33" s="129">
        <f t="shared" si="1"/>
        <v>-2194818.1579999989</v>
      </c>
      <c r="I33" s="101">
        <v>6.6900000000000001E-2</v>
      </c>
      <c r="J33" s="102">
        <v>0.65</v>
      </c>
      <c r="K33" s="54">
        <f t="shared" si="4"/>
        <v>-19830.686184124988</v>
      </c>
      <c r="L33" s="583">
        <f t="shared" si="3"/>
        <v>-1568419.7196503964</v>
      </c>
      <c r="M33" s="381">
        <f t="shared" si="6"/>
        <v>18028.110000000102</v>
      </c>
      <c r="N33" s="588">
        <f>SUM('SAP 301, 311 Interest'!X$64:X176)</f>
        <v>1422499.19</v>
      </c>
      <c r="O33" s="381">
        <f t="shared" si="7"/>
        <v>-19573.25</v>
      </c>
      <c r="P33" s="592">
        <f>SUM('SAP 301, 311 Interest'!Y$64:Y176)</f>
        <v>-1565517.8899999997</v>
      </c>
      <c r="T33" s="398"/>
    </row>
    <row r="34" spans="1:20">
      <c r="A34" s="82" t="s">
        <v>103</v>
      </c>
      <c r="B34" s="134">
        <v>41821</v>
      </c>
      <c r="C34" s="91">
        <f>SUM('Energy Acct Tracking of 2540221'!G86:G93)</f>
        <v>-94883.8</v>
      </c>
      <c r="D34" s="54">
        <f t="shared" si="2"/>
        <v>-17369332.669999998</v>
      </c>
      <c r="E34" s="51">
        <f>SUM('Layer 1 25400291'!C186:D188)</f>
        <v>392479.39999999991</v>
      </c>
      <c r="F34" s="140">
        <f>+D34+SUM($E$3:E34)</f>
        <v>-3079047.7199999988</v>
      </c>
      <c r="G34" s="91">
        <f t="shared" si="0"/>
        <v>-1077666.7019999996</v>
      </c>
      <c r="H34" s="129">
        <f t="shared" si="1"/>
        <v>-2001381.0179999992</v>
      </c>
      <c r="I34" s="101">
        <v>6.6900000000000001E-2</v>
      </c>
      <c r="J34" s="102">
        <v>0.65</v>
      </c>
      <c r="K34" s="54">
        <f t="shared" si="4"/>
        <v>-17995.238773999994</v>
      </c>
      <c r="L34" s="583">
        <f t="shared" si="3"/>
        <v>-1586414.9584243963</v>
      </c>
      <c r="M34" s="381">
        <f t="shared" si="6"/>
        <v>20119.619999999879</v>
      </c>
      <c r="N34" s="588">
        <f>SUM('SAP 301, 311 Interest'!X$64:X180)</f>
        <v>1442618.8099999998</v>
      </c>
      <c r="O34" s="381">
        <f t="shared" si="7"/>
        <v>-17737.800000000047</v>
      </c>
      <c r="P34" s="592">
        <f>SUM('SAP 301, 311 Interest'!Y$64:Y180)</f>
        <v>-1583255.6899999997</v>
      </c>
      <c r="T34" s="398"/>
    </row>
    <row r="35" spans="1:20">
      <c r="A35" s="82" t="s">
        <v>103</v>
      </c>
      <c r="B35" s="134">
        <v>41852</v>
      </c>
      <c r="C35" s="91">
        <f>SUM('Energy Acct Tracking of 2540221'!G94:G100)</f>
        <v>-77243.37000000001</v>
      </c>
      <c r="D35" s="54">
        <f t="shared" si="2"/>
        <v>-17446576.039999999</v>
      </c>
      <c r="E35" s="51">
        <f>SUM('Layer 1 25400291'!C190:D192)</f>
        <v>379363.11</v>
      </c>
      <c r="F35" s="140">
        <f>+D35+SUM($E$3:E35)</f>
        <v>-2776927.9800000004</v>
      </c>
      <c r="G35" s="91">
        <f t="shared" si="0"/>
        <v>-971924.79300000006</v>
      </c>
      <c r="H35" s="129">
        <f t="shared" si="1"/>
        <v>-1805003.1870000004</v>
      </c>
      <c r="I35" s="101">
        <v>6.6900000000000001E-2</v>
      </c>
      <c r="J35" s="102">
        <v>0.65</v>
      </c>
      <c r="K35" s="54">
        <f t="shared" si="4"/>
        <v>-16323.532263749998</v>
      </c>
      <c r="L35" s="583">
        <f t="shared" si="3"/>
        <v>-1602738.4906881463</v>
      </c>
      <c r="M35" s="381">
        <f t="shared" si="6"/>
        <v>19447.25</v>
      </c>
      <c r="N35" s="588">
        <f>SUM('SAP 301, 311 Interest'!X$64:X184)</f>
        <v>1462066.0599999998</v>
      </c>
      <c r="O35" s="381">
        <f t="shared" si="7"/>
        <v>-16066.100000000093</v>
      </c>
      <c r="P35" s="592">
        <f>SUM('SAP 301, 311 Interest'!Y$64:Y184)</f>
        <v>-1599321.7899999998</v>
      </c>
      <c r="Q35" s="36"/>
      <c r="T35" s="398"/>
    </row>
    <row r="36" spans="1:20">
      <c r="A36" s="82" t="s">
        <v>103</v>
      </c>
      <c r="B36" s="134">
        <v>41883</v>
      </c>
      <c r="C36" s="91">
        <f>+'Energy Acct Tracking of 2540221'!G101</f>
        <v>1222.05</v>
      </c>
      <c r="D36" s="54">
        <f t="shared" si="2"/>
        <v>-17445353.989999998</v>
      </c>
      <c r="E36" s="51">
        <f>SUM('Layer 1 25400291'!C194:D196)</f>
        <v>348075.32999999996</v>
      </c>
      <c r="F36" s="140">
        <f>+D36+SUM($E$3:E36)</f>
        <v>-2427630.5999999996</v>
      </c>
      <c r="G36" s="91">
        <f t="shared" si="0"/>
        <v>-849670.70999999985</v>
      </c>
      <c r="H36" s="129">
        <f t="shared" si="1"/>
        <v>-1577959.8899999997</v>
      </c>
      <c r="I36" s="101">
        <v>6.6900000000000001E-2</v>
      </c>
      <c r="J36" s="102">
        <v>0.65</v>
      </c>
      <c r="K36" s="54">
        <f t="shared" si="4"/>
        <v>-14507.70704175</v>
      </c>
      <c r="L36" s="583">
        <f t="shared" si="3"/>
        <v>-1617246.1977298963</v>
      </c>
      <c r="M36" s="381">
        <f t="shared" si="6"/>
        <v>17843.350000000093</v>
      </c>
      <c r="N36" s="588">
        <f>SUM('SAP 301, 311 Interest'!X$64:X188)</f>
        <v>1479909.41</v>
      </c>
      <c r="O36" s="382">
        <f>+K36</f>
        <v>-14507.70704175</v>
      </c>
      <c r="P36" s="592">
        <f>SUM('SAP 301, 311 Interest'!Y$64:Y188)</f>
        <v>-1613572.0699999998</v>
      </c>
      <c r="T36" s="398"/>
    </row>
    <row r="37" spans="1:20">
      <c r="A37" s="82" t="s">
        <v>103</v>
      </c>
      <c r="B37" s="134">
        <v>41913</v>
      </c>
      <c r="C37" s="91">
        <f>SUM('Energy Acct Tracking of 2540221'!G102:G159)</f>
        <v>-917275.98</v>
      </c>
      <c r="D37" s="54">
        <f t="shared" si="2"/>
        <v>-18362629.969999999</v>
      </c>
      <c r="E37" s="51">
        <f>SUM('Layer 1 25400291'!C198:D200)</f>
        <v>382688.30000000005</v>
      </c>
      <c r="F37" s="140">
        <f>+D37+SUM($E$3:E37)</f>
        <v>-2962218.2799999993</v>
      </c>
      <c r="G37" s="91">
        <f t="shared" si="0"/>
        <v>-1036776.3979999997</v>
      </c>
      <c r="H37" s="129">
        <f t="shared" si="1"/>
        <v>-1925441.8819999998</v>
      </c>
      <c r="I37" s="101">
        <v>6.6900000000000001E-2</v>
      </c>
      <c r="J37" s="102">
        <v>0.65</v>
      </c>
      <c r="K37" s="54">
        <f t="shared" si="4"/>
        <v>-15024.203752999996</v>
      </c>
      <c r="L37" s="583">
        <f t="shared" si="3"/>
        <v>-1632270.4014828962</v>
      </c>
      <c r="M37" s="381">
        <f t="shared" si="6"/>
        <v>19617.719999999972</v>
      </c>
      <c r="N37" s="588">
        <f>SUM('SAP 301, 311 Interest'!X$64:X192)</f>
        <v>1499527.13</v>
      </c>
      <c r="O37" s="382">
        <f t="shared" ref="O37:O38" si="8">+K37</f>
        <v>-15024.203752999996</v>
      </c>
      <c r="P37" s="592">
        <f>SUM('SAP 301, 311 Interest'!Y$64:Y192)</f>
        <v>-1628338.8399999999</v>
      </c>
    </row>
    <row r="38" spans="1:20">
      <c r="A38" s="82" t="s">
        <v>103</v>
      </c>
      <c r="B38" s="134">
        <v>41944</v>
      </c>
      <c r="C38" s="91">
        <f>SUM('Energy Acct Tracking of 2540221'!G160:G166)</f>
        <v>-273484.77</v>
      </c>
      <c r="D38" s="54">
        <f t="shared" si="2"/>
        <v>-18636114.739999998</v>
      </c>
      <c r="E38" s="51">
        <f>SUM('Layer 1 25400291'!C202:D204)</f>
        <v>455520.86</v>
      </c>
      <c r="F38" s="140">
        <f>+D38+SUM($E$3:E38)</f>
        <v>-2780182.1899999995</v>
      </c>
      <c r="G38" s="91">
        <f t="shared" si="0"/>
        <v>-973063.76649999979</v>
      </c>
      <c r="H38" s="129">
        <f t="shared" si="1"/>
        <v>-1807118.4234999996</v>
      </c>
      <c r="I38" s="101">
        <v>6.6900000000000001E-2</v>
      </c>
      <c r="J38" s="102">
        <v>0.65</v>
      </c>
      <c r="K38" s="54">
        <f t="shared" si="4"/>
        <v>-16006.941310124997</v>
      </c>
      <c r="L38" s="583">
        <f t="shared" si="3"/>
        <v>-1648277.3427930211</v>
      </c>
      <c r="M38" s="381">
        <f t="shared" si="6"/>
        <v>23351.310000000056</v>
      </c>
      <c r="N38" s="588">
        <f>SUM('SAP 301, 311 Interest'!X$64:X196)</f>
        <v>1522878.44</v>
      </c>
      <c r="O38" s="381">
        <f t="shared" si="8"/>
        <v>-16006.941310124997</v>
      </c>
      <c r="P38" s="592">
        <f>SUM('SAP 301, 311 Interest'!Y$64:Y196)</f>
        <v>-1644088.3399999999</v>
      </c>
    </row>
    <row r="39" spans="1:20">
      <c r="A39" s="82" t="s">
        <v>103</v>
      </c>
      <c r="B39" s="135">
        <v>41974</v>
      </c>
      <c r="C39" s="141">
        <f>SUM('Energy Acct Tracking of 2540221'!G167:G168)</f>
        <v>8175</v>
      </c>
      <c r="D39" s="55">
        <f t="shared" si="2"/>
        <v>-18627939.739999998</v>
      </c>
      <c r="E39" s="52">
        <f>SUM('Layer 1 25400291'!C206:D208)</f>
        <v>498350.73</v>
      </c>
      <c r="F39" s="530">
        <f>+D39+SUM($E$3:E39)</f>
        <v>-2273656.459999999</v>
      </c>
      <c r="G39" s="151">
        <f t="shared" si="0"/>
        <v>-795779.76099999959</v>
      </c>
      <c r="H39" s="130">
        <f t="shared" si="1"/>
        <v>-1477876.6989999996</v>
      </c>
      <c r="I39" s="101">
        <v>6.6900000000000001E-2</v>
      </c>
      <c r="J39" s="102">
        <v>0.65</v>
      </c>
      <c r="K39" s="55">
        <f t="shared" si="4"/>
        <v>-14087.575236874995</v>
      </c>
      <c r="L39" s="584">
        <f t="shared" si="3"/>
        <v>-1662364.9180298962</v>
      </c>
      <c r="M39" s="379">
        <f t="shared" si="6"/>
        <v>25546.90000000014</v>
      </c>
      <c r="N39" s="586">
        <f>SUM('SAP 301, 311 Interest'!X$64:X200)</f>
        <v>1548425.34</v>
      </c>
      <c r="O39" s="379">
        <f>+K39</f>
        <v>-14087.575236874995</v>
      </c>
      <c r="P39" s="590">
        <f>SUM('SAP 301, 311 Interest'!Y$64:Y200)</f>
        <v>-1658058.3599999999</v>
      </c>
    </row>
    <row r="40" spans="1:20">
      <c r="A40" s="82" t="s">
        <v>103</v>
      </c>
      <c r="B40" s="133">
        <v>42005</v>
      </c>
      <c r="C40" s="91">
        <f>SUM('Energy Acct Tracking of 2540221'!G170:G183)</f>
        <v>-88762.349999999977</v>
      </c>
      <c r="D40" s="53">
        <f t="shared" si="2"/>
        <v>-18716702.09</v>
      </c>
      <c r="E40" s="375">
        <f>SUM('Layer 1 25400291'!C210:D212)</f>
        <v>418446.22</v>
      </c>
      <c r="F40" s="144">
        <f>+D40+SUM($E$3:E40)</f>
        <v>-1943972.5899999999</v>
      </c>
      <c r="G40" s="152">
        <f t="shared" si="0"/>
        <v>-680390.40649999992</v>
      </c>
      <c r="H40" s="128">
        <f t="shared" si="1"/>
        <v>-1263582.1834999998</v>
      </c>
      <c r="I40" s="164">
        <v>6.6900000000000001E-2</v>
      </c>
      <c r="J40" s="163">
        <v>0.65</v>
      </c>
      <c r="K40" s="126">
        <f t="shared" ref="K40:K51" si="9">+(H39+H40)/2*I40/12/J40</f>
        <v>-11756.640976874996</v>
      </c>
      <c r="L40" s="585">
        <f t="shared" ref="L40:L51" si="10">+L39+K40</f>
        <v>-1674121.5590067713</v>
      </c>
      <c r="M40" s="380">
        <f t="shared" si="6"/>
        <v>48627.299999999814</v>
      </c>
      <c r="N40" s="587">
        <f>SUM('SAP 301, 311 Interest'!X$64:X206)</f>
        <v>1597052.64</v>
      </c>
      <c r="O40" s="380">
        <f t="shared" ref="O40:O63" si="11">+K40</f>
        <v>-11756.640976874996</v>
      </c>
      <c r="P40" s="591">
        <f>SUM('SAP 301, 311 Interest'!Y$64:Y206)</f>
        <v>-1673725.75</v>
      </c>
    </row>
    <row r="41" spans="1:20">
      <c r="A41" s="82" t="s">
        <v>103</v>
      </c>
      <c r="B41" s="134">
        <v>42036</v>
      </c>
      <c r="C41" s="91">
        <f>SUM('Energy Acct Tracking of 2540221'!G184:G185)</f>
        <v>-2449.8000000000002</v>
      </c>
      <c r="D41" s="54">
        <f t="shared" si="2"/>
        <v>-18719151.890000001</v>
      </c>
      <c r="E41" s="51">
        <f>SUM('Layer 1 25400291'!C215:D217)</f>
        <v>181549.74</v>
      </c>
      <c r="F41" s="140">
        <f>+D41+SUM($E$3:E41)</f>
        <v>-1764872.6500000022</v>
      </c>
      <c r="G41" s="91">
        <f t="shared" si="0"/>
        <v>-617705.42750000069</v>
      </c>
      <c r="H41" s="129">
        <f t="shared" si="1"/>
        <v>-1147167.2225000015</v>
      </c>
      <c r="I41" s="396">
        <v>6.6900000000000001E-2</v>
      </c>
      <c r="J41" s="395">
        <v>0.65</v>
      </c>
      <c r="K41" s="127">
        <f t="shared" si="9"/>
        <v>-10338.406106500004</v>
      </c>
      <c r="L41" s="583">
        <f t="shared" si="10"/>
        <v>-1684459.9651132713</v>
      </c>
      <c r="M41" s="381">
        <f t="shared" si="6"/>
        <v>15911.810000000056</v>
      </c>
      <c r="N41" s="588">
        <f>SUM('SAP 301, 311 Interest'!X$64:X210)</f>
        <v>1612964.45</v>
      </c>
      <c r="O41" s="381">
        <f t="shared" si="11"/>
        <v>-10338.406106500004</v>
      </c>
      <c r="P41" s="592">
        <f>SUM('SAP 301, 311 Interest'!Y$64:Y210)</f>
        <v>-1683808.22</v>
      </c>
    </row>
    <row r="42" spans="1:20">
      <c r="A42" s="82" t="s">
        <v>103</v>
      </c>
      <c r="B42" s="134">
        <v>42064</v>
      </c>
      <c r="C42" s="91">
        <f>SUM('Energy Acct Tracking of 2540221'!G186:G186)</f>
        <v>1228.8599999999999</v>
      </c>
      <c r="D42" s="54">
        <f t="shared" si="2"/>
        <v>-18717923.030000001</v>
      </c>
      <c r="E42" s="51">
        <f>SUM('Layer 1 25400291'!C219:D221)</f>
        <v>162275.34000000003</v>
      </c>
      <c r="F42" s="140">
        <f>+D42+SUM($E$3:E42)</f>
        <v>-1601368.450000003</v>
      </c>
      <c r="G42" s="91">
        <f t="shared" si="0"/>
        <v>-560478.95750000095</v>
      </c>
      <c r="H42" s="129">
        <f t="shared" si="1"/>
        <v>-1040889.492500002</v>
      </c>
      <c r="I42" s="396">
        <v>6.6900000000000001E-2</v>
      </c>
      <c r="J42" s="395">
        <v>0.65</v>
      </c>
      <c r="K42" s="127">
        <f t="shared" si="9"/>
        <v>-9383.3970662500142</v>
      </c>
      <c r="L42" s="583">
        <f t="shared" si="10"/>
        <v>-1693843.3621795212</v>
      </c>
      <c r="M42" s="381">
        <f t="shared" si="6"/>
        <v>14222.510000000009</v>
      </c>
      <c r="N42" s="588">
        <f>SUM('SAP 301, 311 Interest'!X$64:X214)</f>
        <v>1627186.96</v>
      </c>
      <c r="O42" s="381">
        <f t="shared" si="11"/>
        <v>-9383.3970662500142</v>
      </c>
      <c r="P42" s="592">
        <f>SUM('SAP 301, 311 Interest'!Y$64:Y214)</f>
        <v>-1692934.18</v>
      </c>
    </row>
    <row r="43" spans="1:20">
      <c r="A43" s="82" t="s">
        <v>103</v>
      </c>
      <c r="B43" s="134">
        <v>42095</v>
      </c>
      <c r="C43" s="91">
        <f>SUM('Energy Acct Tracking of 2540221'!G187:G228)</f>
        <v>-628294.14</v>
      </c>
      <c r="D43" s="54">
        <f t="shared" si="2"/>
        <v>-19346217.170000002</v>
      </c>
      <c r="E43" s="51">
        <f>SUM('Layer 1 25400291'!C223:D225)</f>
        <v>153469.68</v>
      </c>
      <c r="F43" s="140">
        <f>+D43+SUM($E$3:E43)</f>
        <v>-2076192.9100000039</v>
      </c>
      <c r="G43" s="91">
        <f t="shared" si="0"/>
        <v>-726667.51850000129</v>
      </c>
      <c r="H43" s="129">
        <f t="shared" si="1"/>
        <v>-1349525.3915000027</v>
      </c>
      <c r="I43" s="396">
        <v>6.6900000000000001E-2</v>
      </c>
      <c r="J43" s="395">
        <v>0.65</v>
      </c>
      <c r="K43" s="127">
        <f t="shared" si="9"/>
        <v>-10251.20229100002</v>
      </c>
      <c r="L43" s="583">
        <f t="shared" si="10"/>
        <v>-1704094.5644705212</v>
      </c>
      <c r="M43" s="381">
        <f t="shared" si="6"/>
        <v>13450.75</v>
      </c>
      <c r="N43" s="588">
        <f>SUM('SAP 301, 311 Interest'!X$64:X218)</f>
        <v>1640637.71</v>
      </c>
      <c r="O43" s="381">
        <f t="shared" si="11"/>
        <v>-10251.20229100002</v>
      </c>
      <c r="P43" s="592">
        <f>SUM('SAP 301, 311 Interest'!Y$64:Y218)</f>
        <v>-1703145.3699999999</v>
      </c>
    </row>
    <row r="44" spans="1:20">
      <c r="A44" s="82" t="s">
        <v>103</v>
      </c>
      <c r="B44" s="134">
        <v>42125</v>
      </c>
      <c r="C44" s="91">
        <f>SUM('Energy Acct Tracking of 2540221'!G229:G231)</f>
        <v>-24976.44</v>
      </c>
      <c r="D44" s="54">
        <f t="shared" si="2"/>
        <v>-19371193.610000003</v>
      </c>
      <c r="E44" s="51">
        <f>SUM('Layer 1 25400291'!C227:D229)</f>
        <v>135322.4</v>
      </c>
      <c r="F44" s="140">
        <f>+D44+SUM($E$3:E44)</f>
        <v>-1965846.9500000067</v>
      </c>
      <c r="G44" s="91">
        <f t="shared" si="0"/>
        <v>-688046.43250000232</v>
      </c>
      <c r="H44" s="129">
        <f t="shared" si="1"/>
        <v>-1277800.5175000043</v>
      </c>
      <c r="I44" s="396">
        <v>6.6900000000000001E-2</v>
      </c>
      <c r="J44" s="395">
        <v>0.65</v>
      </c>
      <c r="K44" s="127">
        <f t="shared" si="9"/>
        <v>-11267.18610975003</v>
      </c>
      <c r="L44" s="583">
        <f t="shared" si="10"/>
        <v>-1715361.7505802712</v>
      </c>
      <c r="M44" s="381">
        <f t="shared" si="6"/>
        <v>11860.240000000224</v>
      </c>
      <c r="N44" s="588">
        <f>SUM('SAP 301, 311 Interest'!X$64:X222)</f>
        <v>1652497.9500000002</v>
      </c>
      <c r="O44" s="381">
        <f t="shared" si="11"/>
        <v>-11267.18610975003</v>
      </c>
      <c r="P44" s="592">
        <f>SUM('SAP 301, 311 Interest'!Y$64:Y222)</f>
        <v>-1714372.5499999998</v>
      </c>
    </row>
    <row r="45" spans="1:20">
      <c r="A45" s="82" t="s">
        <v>103</v>
      </c>
      <c r="B45" s="134">
        <v>42156</v>
      </c>
      <c r="C45" s="91">
        <f>SUM('Energy Acct Tracking of 2540221'!G232:G236)</f>
        <v>-28812.73</v>
      </c>
      <c r="D45" s="54">
        <f t="shared" si="2"/>
        <v>-19400006.340000004</v>
      </c>
      <c r="E45" s="51">
        <f>SUM('Layer 1 25400291'!C231:D233)</f>
        <v>140811.96</v>
      </c>
      <c r="F45" s="140">
        <f>+D45+SUM($E$3:E45)</f>
        <v>-1853847.7200000063</v>
      </c>
      <c r="G45" s="91">
        <f t="shared" si="0"/>
        <v>-648846.70200000214</v>
      </c>
      <c r="H45" s="129">
        <f t="shared" si="1"/>
        <v>-1205001.0180000041</v>
      </c>
      <c r="I45" s="396">
        <v>6.6900000000000001E-2</v>
      </c>
      <c r="J45" s="395">
        <v>0.65</v>
      </c>
      <c r="K45" s="127">
        <f t="shared" si="9"/>
        <v>-10647.398892625037</v>
      </c>
      <c r="L45" s="583">
        <f t="shared" si="10"/>
        <v>-1726009.1494728962</v>
      </c>
      <c r="M45" s="381">
        <f t="shared" si="6"/>
        <v>12341.369999999879</v>
      </c>
      <c r="N45" s="588">
        <f>SUM('SAP 301, 311 Interest'!X$64:X226)</f>
        <v>1664839.32</v>
      </c>
      <c r="O45" s="381">
        <f t="shared" si="11"/>
        <v>-10647.398892625037</v>
      </c>
      <c r="P45" s="592">
        <f>SUM('SAP 301, 311 Interest'!Y$64:Y226)</f>
        <v>-1724762.5199999998</v>
      </c>
    </row>
    <row r="46" spans="1:20">
      <c r="A46" s="82" t="s">
        <v>103</v>
      </c>
      <c r="B46" s="134">
        <v>42186</v>
      </c>
      <c r="C46" s="91">
        <f>SUM('Energy Acct Tracking of 2540221'!G237:G242)</f>
        <v>12145.55</v>
      </c>
      <c r="D46" s="54">
        <f t="shared" si="2"/>
        <v>-19387860.790000003</v>
      </c>
      <c r="E46" s="51">
        <f>SUM('Layer 1 25400291'!C235:D237)</f>
        <v>148139.27000000002</v>
      </c>
      <c r="F46" s="140">
        <f>+D46+SUM($E$3:E46)</f>
        <v>-1693562.900000006</v>
      </c>
      <c r="G46" s="91">
        <f t="shared" si="0"/>
        <v>-592747.01500000199</v>
      </c>
      <c r="H46" s="129">
        <f t="shared" si="1"/>
        <v>-1100815.885000004</v>
      </c>
      <c r="I46" s="396">
        <v>6.6900000000000001E-2</v>
      </c>
      <c r="J46" s="395">
        <v>0.65</v>
      </c>
      <c r="K46" s="127">
        <f t="shared" si="9"/>
        <v>-9888.407103250036</v>
      </c>
      <c r="L46" s="583">
        <f t="shared" si="10"/>
        <v>-1735897.5565761463</v>
      </c>
      <c r="M46" s="381">
        <f t="shared" si="6"/>
        <v>12983.580000000075</v>
      </c>
      <c r="N46" s="588">
        <f>SUM('SAP 301, 311 Interest'!X$64:X230)</f>
        <v>1677822.9000000001</v>
      </c>
      <c r="O46" s="381">
        <f t="shared" si="11"/>
        <v>-9888.407103250036</v>
      </c>
      <c r="P46" s="592">
        <f>SUM('SAP 301, 311 Interest'!Y$64:Y230)</f>
        <v>-1734393.4999999998</v>
      </c>
    </row>
    <row r="47" spans="1:20">
      <c r="A47" s="82" t="s">
        <v>103</v>
      </c>
      <c r="B47" s="134">
        <v>42217</v>
      </c>
      <c r="C47" s="91">
        <f>SUM('Energy Acct Tracking of 2540221'!G243:G245)</f>
        <v>-11753.95</v>
      </c>
      <c r="D47" s="54">
        <f t="shared" si="2"/>
        <v>-19399614.740000002</v>
      </c>
      <c r="E47" s="51">
        <f>SUM('Layer 1 25400291'!C239:D241)</f>
        <v>143773.70000000001</v>
      </c>
      <c r="F47" s="140">
        <f>+D47+SUM($E$3:E47)</f>
        <v>-1561543.150000006</v>
      </c>
      <c r="G47" s="91">
        <f t="shared" si="0"/>
        <v>-546540.10250000202</v>
      </c>
      <c r="H47" s="129">
        <f t="shared" si="1"/>
        <v>-1015003.0475000039</v>
      </c>
      <c r="I47" s="396">
        <v>6.6900000000000001E-2</v>
      </c>
      <c r="J47" s="395">
        <v>0.65</v>
      </c>
      <c r="K47" s="127">
        <f t="shared" si="9"/>
        <v>-9073.6081143750343</v>
      </c>
      <c r="L47" s="583">
        <f t="shared" si="10"/>
        <v>-1744971.1646905213</v>
      </c>
      <c r="M47" s="381">
        <f t="shared" si="6"/>
        <v>12600.949999999721</v>
      </c>
      <c r="N47" s="588">
        <f>SUM('SAP 301, 311 Interest'!X$64:X234)</f>
        <v>1690423.8499999999</v>
      </c>
      <c r="O47" s="381">
        <f t="shared" si="11"/>
        <v>-9073.6081143750343</v>
      </c>
      <c r="P47" s="592">
        <f>SUM('SAP 301, 311 Interest'!Y$64:Y234)</f>
        <v>-1743209.67</v>
      </c>
      <c r="Q47" s="576"/>
      <c r="R47" s="576"/>
      <c r="S47" s="576"/>
      <c r="T47" s="576"/>
    </row>
    <row r="48" spans="1:20">
      <c r="A48" s="82" t="s">
        <v>103</v>
      </c>
      <c r="B48" s="134">
        <v>42248</v>
      </c>
      <c r="C48" s="139"/>
      <c r="D48" s="54">
        <f t="shared" si="2"/>
        <v>-19399614.740000002</v>
      </c>
      <c r="E48" s="51">
        <f>SUM('Layer 1 25400291'!C243:D245)</f>
        <v>131278.28</v>
      </c>
      <c r="F48" s="140">
        <f>+D48+SUM($E$3:E48)</f>
        <v>-1430264.8700000048</v>
      </c>
      <c r="G48" s="91">
        <f t="shared" si="0"/>
        <v>-500592.70450000162</v>
      </c>
      <c r="H48" s="129">
        <f t="shared" si="1"/>
        <v>-929672.16550000315</v>
      </c>
      <c r="I48" s="396">
        <v>6.6900000000000001E-2</v>
      </c>
      <c r="J48" s="395">
        <v>0.65</v>
      </c>
      <c r="K48" s="127">
        <f t="shared" si="9"/>
        <v>-8339.6648557500303</v>
      </c>
      <c r="L48" s="583">
        <f t="shared" si="10"/>
        <v>-1753310.8295462714</v>
      </c>
      <c r="M48" s="381">
        <f t="shared" si="6"/>
        <v>11505.79000000027</v>
      </c>
      <c r="N48" s="588">
        <f>SUM('SAP 301, 311 Interest'!X$64:X238)</f>
        <v>1701929.6400000001</v>
      </c>
      <c r="O48" s="381">
        <f t="shared" si="11"/>
        <v>-8339.6648557500303</v>
      </c>
      <c r="P48" s="592">
        <f>SUM('SAP 301, 311 Interest'!Y$64:Y238)</f>
        <v>-1751291.9</v>
      </c>
      <c r="Q48" s="576"/>
      <c r="R48" s="577">
        <v>1508921.263914108</v>
      </c>
      <c r="S48" s="576" t="s">
        <v>295</v>
      </c>
      <c r="T48" s="576"/>
    </row>
    <row r="49" spans="1:20">
      <c r="A49" s="82" t="s">
        <v>103</v>
      </c>
      <c r="B49" s="134">
        <v>42278</v>
      </c>
      <c r="C49" s="91">
        <f>SUM('Energy Acct Tracking of 2540221'!G246:G254)</f>
        <v>3641.74</v>
      </c>
      <c r="D49" s="54">
        <f t="shared" si="2"/>
        <v>-19395973.000000004</v>
      </c>
      <c r="E49" s="51">
        <f>SUM('Layer 1 25400291'!C247:D249)</f>
        <v>143362.88999999996</v>
      </c>
      <c r="F49" s="140">
        <f>+D49+SUM($E$3:E49)</f>
        <v>-1283260.2400000058</v>
      </c>
      <c r="G49" s="91">
        <f t="shared" si="0"/>
        <v>-449141.08400000201</v>
      </c>
      <c r="H49" s="129">
        <f t="shared" si="1"/>
        <v>-834119.1560000038</v>
      </c>
      <c r="I49" s="396">
        <v>6.6900000000000001E-2</v>
      </c>
      <c r="J49" s="395">
        <v>0.65</v>
      </c>
      <c r="K49" s="127">
        <f t="shared" si="9"/>
        <v>-7563.9512441250299</v>
      </c>
      <c r="L49" s="583">
        <f t="shared" si="10"/>
        <v>-1760874.7807903965</v>
      </c>
      <c r="M49" s="381">
        <f t="shared" si="6"/>
        <v>12564.949999999953</v>
      </c>
      <c r="N49" s="588">
        <f>SUM('SAP 301, 311 Interest'!X$64:X242)</f>
        <v>1714494.59</v>
      </c>
      <c r="O49" s="381">
        <f t="shared" si="11"/>
        <v>-7563.9512441250299</v>
      </c>
      <c r="P49" s="592">
        <f>SUM('SAP 301, 311 Interest'!Y$64:Y242)</f>
        <v>-1758598.42</v>
      </c>
      <c r="Q49" s="377"/>
      <c r="R49" s="577">
        <v>1513436.556152439</v>
      </c>
      <c r="S49" s="576" t="s">
        <v>295</v>
      </c>
      <c r="T49" s="576"/>
    </row>
    <row r="50" spans="1:20">
      <c r="A50" s="424" t="s">
        <v>104</v>
      </c>
      <c r="B50" s="134">
        <v>42309</v>
      </c>
      <c r="C50" s="139"/>
      <c r="D50" s="54">
        <f t="shared" si="2"/>
        <v>-19395973.000000004</v>
      </c>
      <c r="E50" s="399">
        <f>-'2015 Rev Req '!$B$6*R50/SUM($R$50:$R$61)</f>
        <v>161930.6563038817</v>
      </c>
      <c r="F50" s="140">
        <f>+D50+SUM($E$3:E50)</f>
        <v>-1121329.5836961232</v>
      </c>
      <c r="G50" s="91">
        <f t="shared" si="0"/>
        <v>-392465.35429364309</v>
      </c>
      <c r="H50" s="129">
        <f t="shared" si="1"/>
        <v>-728864.22940248018</v>
      </c>
      <c r="I50" s="396">
        <v>6.6900000000000001E-2</v>
      </c>
      <c r="J50" s="395">
        <v>0.65</v>
      </c>
      <c r="K50" s="127">
        <f t="shared" si="9"/>
        <v>-6702.7941335529595</v>
      </c>
      <c r="L50" s="583">
        <f t="shared" si="10"/>
        <v>-1767577.5749239495</v>
      </c>
      <c r="M50" s="399">
        <f>-SUM('2015 Rev Req '!$B$4:$B$5)*R50/SUM($R$50:$R$61)</f>
        <v>14192.305707923155</v>
      </c>
      <c r="N50" s="589">
        <f t="shared" ref="N50:N63" si="12">+M50+N49</f>
        <v>1728686.8957079232</v>
      </c>
      <c r="O50" s="381">
        <f t="shared" si="11"/>
        <v>-6702.7941335529595</v>
      </c>
      <c r="P50" s="593">
        <f t="shared" ref="P50:P63" si="13">+O50+P49</f>
        <v>-1765301.214133553</v>
      </c>
      <c r="Q50" s="576"/>
      <c r="R50" s="577">
        <v>1725710.1264937925</v>
      </c>
      <c r="S50" s="576" t="s">
        <v>295</v>
      </c>
      <c r="T50" s="576"/>
    </row>
    <row r="51" spans="1:20">
      <c r="A51" s="424" t="s">
        <v>104</v>
      </c>
      <c r="B51" s="135">
        <v>42339</v>
      </c>
      <c r="C51" s="141"/>
      <c r="D51" s="55">
        <f t="shared" si="2"/>
        <v>-19395973.000000004</v>
      </c>
      <c r="E51" s="399">
        <f>-'2015 Rev Req '!$B$6*R51/SUM($R$50:$R$61)</f>
        <v>190330.6885460543</v>
      </c>
      <c r="F51" s="142">
        <f>+D51+SUM($E$3:E51)</f>
        <v>-930998.89515006915</v>
      </c>
      <c r="G51" s="151">
        <f t="shared" si="0"/>
        <v>-325849.6133025242</v>
      </c>
      <c r="H51" s="130">
        <f t="shared" si="1"/>
        <v>-605149.28184754495</v>
      </c>
      <c r="I51" s="397">
        <v>6.6900000000000001E-2</v>
      </c>
      <c r="J51" s="161">
        <v>0.65</v>
      </c>
      <c r="K51" s="55">
        <f t="shared" si="9"/>
        <v>-5720.8656347837623</v>
      </c>
      <c r="L51" s="584">
        <f t="shared" si="10"/>
        <v>-1773298.4405587334</v>
      </c>
      <c r="M51" s="399">
        <f>-SUM('2015 Rev Req '!$B$4:$B$5)*R51/SUM($R$50:$R$61)</f>
        <v>16681.407826668325</v>
      </c>
      <c r="N51" s="589">
        <f t="shared" si="12"/>
        <v>1745368.3035345916</v>
      </c>
      <c r="O51" s="381">
        <f t="shared" si="11"/>
        <v>-5720.8656347837623</v>
      </c>
      <c r="P51" s="593">
        <f t="shared" si="13"/>
        <v>-1771022.0797683368</v>
      </c>
      <c r="Q51" s="377">
        <f>+P51+N51</f>
        <v>-25653.776233745273</v>
      </c>
      <c r="R51" s="577">
        <v>2028371.9223003513</v>
      </c>
      <c r="S51" s="576" t="s">
        <v>295</v>
      </c>
      <c r="T51" s="576"/>
    </row>
    <row r="52" spans="1:20">
      <c r="A52" s="557" t="s">
        <v>104</v>
      </c>
      <c r="B52" s="133">
        <v>42370</v>
      </c>
      <c r="C52" s="91"/>
      <c r="D52" s="548">
        <f t="shared" ref="D52:D63" si="14">+C52+D51</f>
        <v>-19395973.000000004</v>
      </c>
      <c r="E52" s="375">
        <f t="shared" ref="E52:E63" si="15">-$F$51*R52/SUM($R$52:$R$63)</f>
        <v>96495.284428292085</v>
      </c>
      <c r="F52" s="144">
        <f>+D52+SUM($E$3:E52)</f>
        <v>-834503.61072177812</v>
      </c>
      <c r="G52" s="152">
        <f t="shared" ref="G52:G63" si="16">+F52*0.35</f>
        <v>-292076.2637526223</v>
      </c>
      <c r="H52" s="128">
        <f t="shared" ref="H52:H63" si="17">+F52-G52</f>
        <v>-542427.34696915583</v>
      </c>
      <c r="I52" s="164">
        <v>6.6900000000000001E-2</v>
      </c>
      <c r="J52" s="163">
        <v>0.65</v>
      </c>
      <c r="K52" s="126">
        <f t="shared" ref="K52:K63" si="18">+(H51+H52)/2*I52/12/J52</f>
        <v>-4921.3382351177743</v>
      </c>
      <c r="L52" s="585">
        <f t="shared" ref="L52:L63" si="19">+L51+K52</f>
        <v>-1778219.7787938511</v>
      </c>
      <c r="M52" s="548">
        <f t="shared" ref="M52:M63" si="20">-$E$90*R52/SUM($R$52:$R$63)</f>
        <v>6004.3534450765719</v>
      </c>
      <c r="N52" s="587">
        <f t="shared" si="12"/>
        <v>1751372.6569796682</v>
      </c>
      <c r="O52" s="548">
        <f t="shared" si="11"/>
        <v>-4921.3382351177743</v>
      </c>
      <c r="P52" s="591">
        <f t="shared" si="13"/>
        <v>-1775943.4180034546</v>
      </c>
      <c r="Q52" s="576"/>
      <c r="R52" s="577">
        <v>2162419.9557936732</v>
      </c>
      <c r="S52" s="576" t="s">
        <v>295</v>
      </c>
      <c r="T52" s="576"/>
    </row>
    <row r="53" spans="1:20">
      <c r="A53" s="424" t="s">
        <v>104</v>
      </c>
      <c r="B53" s="134">
        <v>42401</v>
      </c>
      <c r="C53" s="91"/>
      <c r="D53" s="393">
        <f t="shared" si="14"/>
        <v>-19395973.000000004</v>
      </c>
      <c r="E53" s="51">
        <f t="shared" si="15"/>
        <v>91289.834764722764</v>
      </c>
      <c r="F53" s="140">
        <f>+D53+SUM($E$3:E53)</f>
        <v>-743213.77595705539</v>
      </c>
      <c r="G53" s="91">
        <f t="shared" si="16"/>
        <v>-260124.82158496938</v>
      </c>
      <c r="H53" s="129">
        <f t="shared" si="17"/>
        <v>-483088.95437208598</v>
      </c>
      <c r="I53" s="396">
        <v>6.6900000000000001E-2</v>
      </c>
      <c r="J53" s="395">
        <v>0.65</v>
      </c>
      <c r="K53" s="127">
        <f t="shared" si="18"/>
        <v>-4397.8872153672492</v>
      </c>
      <c r="L53" s="583">
        <f t="shared" si="19"/>
        <v>-1782617.6660092184</v>
      </c>
      <c r="M53" s="393">
        <f t="shared" si="20"/>
        <v>5680.4478800968473</v>
      </c>
      <c r="N53" s="588">
        <f t="shared" si="12"/>
        <v>1757053.1048597649</v>
      </c>
      <c r="O53" s="393">
        <f t="shared" si="11"/>
        <v>-4397.8872153672492</v>
      </c>
      <c r="P53" s="592">
        <f t="shared" si="13"/>
        <v>-1780341.3052188219</v>
      </c>
      <c r="Q53" s="576"/>
      <c r="R53" s="577">
        <v>2045767.9525577363</v>
      </c>
      <c r="S53" s="576" t="s">
        <v>295</v>
      </c>
      <c r="T53" s="576"/>
    </row>
    <row r="54" spans="1:20">
      <c r="A54" s="424" t="s">
        <v>104</v>
      </c>
      <c r="B54" s="134">
        <v>42430</v>
      </c>
      <c r="C54" s="91"/>
      <c r="D54" s="393">
        <f t="shared" si="14"/>
        <v>-19395973.000000004</v>
      </c>
      <c r="E54" s="51">
        <f t="shared" si="15"/>
        <v>89502.288819941532</v>
      </c>
      <c r="F54" s="140">
        <f>+D54+SUM($E$3:E54)</f>
        <v>-653711.48713711277</v>
      </c>
      <c r="G54" s="91">
        <f t="shared" si="16"/>
        <v>-228799.02049798946</v>
      </c>
      <c r="H54" s="129">
        <f t="shared" si="17"/>
        <v>-424912.46663912327</v>
      </c>
      <c r="I54" s="396">
        <v>6.6900000000000001E-2</v>
      </c>
      <c r="J54" s="395">
        <v>0.65</v>
      </c>
      <c r="K54" s="127">
        <f t="shared" si="18"/>
        <v>-3893.9291708749938</v>
      </c>
      <c r="L54" s="583">
        <f t="shared" si="19"/>
        <v>-1786511.5951800933</v>
      </c>
      <c r="M54" s="393">
        <f t="shared" si="20"/>
        <v>5569.2190494304559</v>
      </c>
      <c r="N54" s="588">
        <f t="shared" si="12"/>
        <v>1762622.3239091954</v>
      </c>
      <c r="O54" s="393">
        <f t="shared" si="11"/>
        <v>-3893.9291708749938</v>
      </c>
      <c r="P54" s="592">
        <f t="shared" si="13"/>
        <v>-1784235.2343896967</v>
      </c>
      <c r="Q54" s="576"/>
      <c r="R54" s="577">
        <v>2005709.7772200031</v>
      </c>
      <c r="S54" s="576" t="s">
        <v>295</v>
      </c>
      <c r="T54" s="576"/>
    </row>
    <row r="55" spans="1:20">
      <c r="A55" s="424" t="s">
        <v>104</v>
      </c>
      <c r="B55" s="134">
        <v>42461</v>
      </c>
      <c r="C55" s="91"/>
      <c r="D55" s="393">
        <f t="shared" si="14"/>
        <v>-19395973.000000004</v>
      </c>
      <c r="E55" s="51">
        <f t="shared" si="15"/>
        <v>77089.771924488887</v>
      </c>
      <c r="F55" s="140">
        <f>+D55+SUM($E$3:E55)</f>
        <v>-576621.71521262452</v>
      </c>
      <c r="G55" s="91">
        <f t="shared" si="16"/>
        <v>-201817.60032441857</v>
      </c>
      <c r="H55" s="129">
        <f t="shared" si="17"/>
        <v>-374804.11488820595</v>
      </c>
      <c r="I55" s="396">
        <v>6.6900000000000001E-2</v>
      </c>
      <c r="J55" s="395">
        <v>0.65</v>
      </c>
      <c r="K55" s="127">
        <f t="shared" si="18"/>
        <v>-3429.5538015498928</v>
      </c>
      <c r="L55" s="583">
        <f t="shared" si="19"/>
        <v>-1789941.1489816431</v>
      </c>
      <c r="M55" s="393">
        <f t="shared" si="20"/>
        <v>4796.8586276249052</v>
      </c>
      <c r="N55" s="588">
        <f t="shared" si="12"/>
        <v>1767419.1825368202</v>
      </c>
      <c r="O55" s="393">
        <f t="shared" si="11"/>
        <v>-3429.5538015498928</v>
      </c>
      <c r="P55" s="592">
        <f t="shared" si="13"/>
        <v>-1787664.7881912466</v>
      </c>
      <c r="Q55" s="576"/>
      <c r="R55" s="577">
        <v>1727550.3376641856</v>
      </c>
      <c r="S55" s="576" t="s">
        <v>295</v>
      </c>
      <c r="T55" s="576"/>
    </row>
    <row r="56" spans="1:20">
      <c r="A56" s="424" t="s">
        <v>104</v>
      </c>
      <c r="B56" s="134">
        <v>42491</v>
      </c>
      <c r="C56" s="91"/>
      <c r="D56" s="393">
        <f t="shared" si="14"/>
        <v>-19395973.000000004</v>
      </c>
      <c r="E56" s="51">
        <f t="shared" si="15"/>
        <v>71742.264330479869</v>
      </c>
      <c r="F56" s="140">
        <f>+D56+SUM($E$3:E56)</f>
        <v>-504879.45088214427</v>
      </c>
      <c r="G56" s="91">
        <f t="shared" si="16"/>
        <v>-176707.80780875048</v>
      </c>
      <c r="H56" s="129">
        <f t="shared" si="17"/>
        <v>-328171.64307339379</v>
      </c>
      <c r="I56" s="396">
        <v>6.6900000000000001E-2</v>
      </c>
      <c r="J56" s="395">
        <v>0.65</v>
      </c>
      <c r="K56" s="127">
        <f t="shared" si="18"/>
        <v>-3014.6845004891679</v>
      </c>
      <c r="L56" s="583">
        <f t="shared" si="19"/>
        <v>-1792955.8334821323</v>
      </c>
      <c r="M56" s="393">
        <f t="shared" si="20"/>
        <v>4464.113604540159</v>
      </c>
      <c r="N56" s="588">
        <f t="shared" si="12"/>
        <v>1771883.2961413604</v>
      </c>
      <c r="O56" s="393">
        <f t="shared" si="11"/>
        <v>-3014.6845004891679</v>
      </c>
      <c r="P56" s="592">
        <f t="shared" si="13"/>
        <v>-1790679.4726917357</v>
      </c>
      <c r="Q56" s="576"/>
      <c r="R56" s="577">
        <v>1607714.8741640341</v>
      </c>
      <c r="S56" s="576" t="s">
        <v>295</v>
      </c>
      <c r="T56" s="576"/>
    </row>
    <row r="57" spans="1:20">
      <c r="A57" s="424" t="s">
        <v>104</v>
      </c>
      <c r="B57" s="134">
        <v>42522</v>
      </c>
      <c r="C57" s="91"/>
      <c r="D57" s="393">
        <f t="shared" si="14"/>
        <v>-19395973.000000004</v>
      </c>
      <c r="E57" s="51">
        <f t="shared" si="15"/>
        <v>68171.344523552238</v>
      </c>
      <c r="F57" s="140">
        <f>+D57+SUM($E$3:E57)</f>
        <v>-436708.10635859147</v>
      </c>
      <c r="G57" s="91">
        <f t="shared" si="16"/>
        <v>-152847.83722550701</v>
      </c>
      <c r="H57" s="129">
        <f t="shared" si="17"/>
        <v>-283860.26913308445</v>
      </c>
      <c r="I57" s="396">
        <v>6.6900000000000001E-2</v>
      </c>
      <c r="J57" s="395">
        <v>0.65</v>
      </c>
      <c r="K57" s="127">
        <f t="shared" si="18"/>
        <v>-2624.6753158085507</v>
      </c>
      <c r="L57" s="583">
        <f t="shared" si="19"/>
        <v>-1795580.5087979408</v>
      </c>
      <c r="M57" s="393">
        <f t="shared" si="20"/>
        <v>4241.9155482118058</v>
      </c>
      <c r="N57" s="588">
        <f t="shared" si="12"/>
        <v>1776125.2116895723</v>
      </c>
      <c r="O57" s="393">
        <f t="shared" si="11"/>
        <v>-2624.6753158085507</v>
      </c>
      <c r="P57" s="592">
        <f t="shared" si="13"/>
        <v>-1793304.1480075442</v>
      </c>
      <c r="Q57" s="576"/>
      <c r="R57" s="577">
        <v>1527692.0181582831</v>
      </c>
      <c r="S57" s="576" t="s">
        <v>295</v>
      </c>
      <c r="T57" s="576"/>
    </row>
    <row r="58" spans="1:20">
      <c r="A58" s="424" t="s">
        <v>104</v>
      </c>
      <c r="B58" s="134">
        <v>42552</v>
      </c>
      <c r="C58" s="91"/>
      <c r="D58" s="393">
        <f t="shared" si="14"/>
        <v>-19395973.000000004</v>
      </c>
      <c r="E58" s="51">
        <f t="shared" si="15"/>
        <v>66370.447256317566</v>
      </c>
      <c r="F58" s="140">
        <f>+D58+SUM($E$3:E58)</f>
        <v>-370337.65910227224</v>
      </c>
      <c r="G58" s="91">
        <f t="shared" si="16"/>
        <v>-129618.18068579528</v>
      </c>
      <c r="H58" s="129">
        <f t="shared" si="17"/>
        <v>-240719.47841647698</v>
      </c>
      <c r="I58" s="396">
        <v>6.6900000000000001E-2</v>
      </c>
      <c r="J58" s="395">
        <v>0.65</v>
      </c>
      <c r="K58" s="127">
        <f t="shared" si="18"/>
        <v>-2249.6400712221575</v>
      </c>
      <c r="L58" s="583">
        <f t="shared" si="19"/>
        <v>-1797830.1488691629</v>
      </c>
      <c r="M58" s="393">
        <f t="shared" si="20"/>
        <v>4129.8559405862643</v>
      </c>
      <c r="N58" s="588">
        <f t="shared" si="12"/>
        <v>1780255.0676301585</v>
      </c>
      <c r="O58" s="393">
        <f t="shared" si="11"/>
        <v>-2249.6400712221575</v>
      </c>
      <c r="P58" s="592">
        <f t="shared" si="13"/>
        <v>-1795553.7880787663</v>
      </c>
      <c r="Q58" s="576"/>
      <c r="R58" s="577">
        <v>1487334.6451314541</v>
      </c>
      <c r="S58" s="576" t="s">
        <v>295</v>
      </c>
      <c r="T58" s="576"/>
    </row>
    <row r="59" spans="1:20">
      <c r="A59" s="424" t="s">
        <v>104</v>
      </c>
      <c r="B59" s="134">
        <v>42583</v>
      </c>
      <c r="C59" s="91"/>
      <c r="D59" s="393">
        <f t="shared" si="14"/>
        <v>-19395973.000000004</v>
      </c>
      <c r="E59" s="51">
        <f t="shared" si="15"/>
        <v>67540.975751541671</v>
      </c>
      <c r="F59" s="140">
        <f>+D59+SUM($E$3:E59)</f>
        <v>-302796.68335073069</v>
      </c>
      <c r="G59" s="91">
        <f t="shared" si="16"/>
        <v>-105978.83917275573</v>
      </c>
      <c r="H59" s="129">
        <f t="shared" si="17"/>
        <v>-196817.84417797497</v>
      </c>
      <c r="I59" s="396">
        <v>6.6900000000000001E-2</v>
      </c>
      <c r="J59" s="395">
        <v>0.65</v>
      </c>
      <c r="K59" s="127">
        <f t="shared" si="18"/>
        <v>-1876.361979587746</v>
      </c>
      <c r="L59" s="583">
        <f t="shared" si="19"/>
        <v>-1799706.5108487506</v>
      </c>
      <c r="M59" s="393">
        <f t="shared" si="20"/>
        <v>4202.6912801005183</v>
      </c>
      <c r="N59" s="588">
        <f t="shared" si="12"/>
        <v>1784457.758910259</v>
      </c>
      <c r="O59" s="393">
        <f t="shared" si="11"/>
        <v>-1876.361979587746</v>
      </c>
      <c r="P59" s="592">
        <f t="shared" si="13"/>
        <v>-1797430.150058354</v>
      </c>
      <c r="Q59" s="576"/>
      <c r="R59" s="577">
        <v>1513565.7111560197</v>
      </c>
      <c r="S59" s="576" t="s">
        <v>295</v>
      </c>
      <c r="T59" s="576"/>
    </row>
    <row r="60" spans="1:20">
      <c r="A60" s="424" t="s">
        <v>104</v>
      </c>
      <c r="B60" s="134">
        <v>42614</v>
      </c>
      <c r="C60" s="139"/>
      <c r="D60" s="393">
        <f t="shared" si="14"/>
        <v>-19395973.000000004</v>
      </c>
      <c r="E60" s="546">
        <f t="shared" si="15"/>
        <v>67623.57130690859</v>
      </c>
      <c r="F60" s="140">
        <f>+D60+SUM($E$3:E60)</f>
        <v>-235173.11204382032</v>
      </c>
      <c r="G60" s="91">
        <f t="shared" si="16"/>
        <v>-82310.58921533711</v>
      </c>
      <c r="H60" s="129">
        <f t="shared" si="17"/>
        <v>-152862.5228284832</v>
      </c>
      <c r="I60" s="396">
        <v>6.6900000000000001E-2</v>
      </c>
      <c r="J60" s="395">
        <v>0.65</v>
      </c>
      <c r="K60" s="127">
        <f t="shared" si="18"/>
        <v>-1499.590804662311</v>
      </c>
      <c r="L60" s="583">
        <f t="shared" si="19"/>
        <v>-1801206.1016534129</v>
      </c>
      <c r="M60" s="393">
        <f t="shared" si="20"/>
        <v>4207.8307323582485</v>
      </c>
      <c r="N60" s="588">
        <f t="shared" si="12"/>
        <v>1788665.5896426172</v>
      </c>
      <c r="O60" s="393">
        <f t="shared" si="11"/>
        <v>-1499.590804662311</v>
      </c>
      <c r="P60" s="592">
        <f t="shared" si="13"/>
        <v>-1798929.7408630163</v>
      </c>
      <c r="Q60" s="576"/>
      <c r="R60" s="577">
        <v>1515416.6438543734</v>
      </c>
      <c r="S60" s="576" t="s">
        <v>295</v>
      </c>
      <c r="T60" s="576"/>
    </row>
    <row r="61" spans="1:20">
      <c r="A61" s="424" t="s">
        <v>104</v>
      </c>
      <c r="B61" s="134">
        <v>42644</v>
      </c>
      <c r="C61" s="139"/>
      <c r="D61" s="393">
        <f t="shared" si="14"/>
        <v>-19395973.000000004</v>
      </c>
      <c r="E61" s="546">
        <f t="shared" si="15"/>
        <v>67743.922758375411</v>
      </c>
      <c r="F61" s="140">
        <f>+D61+SUM($E$3:E61)</f>
        <v>-167429.18928544596</v>
      </c>
      <c r="G61" s="91">
        <f t="shared" si="16"/>
        <v>-58600.21624990608</v>
      </c>
      <c r="H61" s="129">
        <f t="shared" si="17"/>
        <v>-108828.97303553988</v>
      </c>
      <c r="I61" s="396">
        <v>6.6900000000000001E-2</v>
      </c>
      <c r="J61" s="395">
        <v>0.65</v>
      </c>
      <c r="K61" s="127">
        <f t="shared" si="18"/>
        <v>-1122.2539149553297</v>
      </c>
      <c r="L61" s="583">
        <f t="shared" si="19"/>
        <v>-1802328.3555683682</v>
      </c>
      <c r="M61" s="393">
        <f t="shared" si="20"/>
        <v>4215.3195195722164</v>
      </c>
      <c r="N61" s="588">
        <f t="shared" si="12"/>
        <v>1792880.9091621893</v>
      </c>
      <c r="O61" s="393">
        <f t="shared" si="11"/>
        <v>-1122.2539149553297</v>
      </c>
      <c r="P61" s="592">
        <f t="shared" si="13"/>
        <v>-1800051.9947779716</v>
      </c>
      <c r="Q61" s="576"/>
      <c r="R61" s="577">
        <v>1518113.6707806371</v>
      </c>
      <c r="S61" s="576" t="s">
        <v>295</v>
      </c>
      <c r="T61" s="576"/>
    </row>
    <row r="62" spans="1:20">
      <c r="A62" s="424" t="s">
        <v>104</v>
      </c>
      <c r="B62" s="134">
        <v>42675</v>
      </c>
      <c r="C62" s="139"/>
      <c r="D62" s="393">
        <f t="shared" si="14"/>
        <v>-19395973.000000004</v>
      </c>
      <c r="E62" s="546">
        <f t="shared" si="15"/>
        <v>77023.420700827031</v>
      </c>
      <c r="F62" s="140">
        <f>+D62+SUM($E$3:E62)</f>
        <v>-90405.768584620208</v>
      </c>
      <c r="G62" s="91">
        <f t="shared" si="16"/>
        <v>-31642.019004617072</v>
      </c>
      <c r="H62" s="129">
        <f t="shared" si="17"/>
        <v>-58763.749580003132</v>
      </c>
      <c r="I62" s="396">
        <v>6.6900000000000001E-2</v>
      </c>
      <c r="J62" s="395">
        <v>0.65</v>
      </c>
      <c r="K62" s="127">
        <f t="shared" si="18"/>
        <v>-718.71494506280942</v>
      </c>
      <c r="L62" s="583">
        <f t="shared" si="19"/>
        <v>-1803047.070513431</v>
      </c>
      <c r="M62" s="393">
        <f t="shared" si="20"/>
        <v>4792.72996785941</v>
      </c>
      <c r="N62" s="588">
        <f t="shared" si="12"/>
        <v>1797673.6391300487</v>
      </c>
      <c r="O62" s="393">
        <f t="shared" si="11"/>
        <v>-718.71494506280942</v>
      </c>
      <c r="P62" s="592">
        <f t="shared" si="13"/>
        <v>-1800770.7097230344</v>
      </c>
      <c r="Q62" s="576"/>
      <c r="R62" s="577">
        <v>1726063.4338119631</v>
      </c>
      <c r="S62" s="576" t="s">
        <v>295</v>
      </c>
      <c r="T62" s="576"/>
    </row>
    <row r="63" spans="1:20">
      <c r="A63" s="424" t="s">
        <v>104</v>
      </c>
      <c r="B63" s="135">
        <v>42705</v>
      </c>
      <c r="C63" s="141"/>
      <c r="D63" s="394">
        <f t="shared" si="14"/>
        <v>-19395973.000000004</v>
      </c>
      <c r="E63" s="547">
        <f t="shared" si="15"/>
        <v>90405.768584621459</v>
      </c>
      <c r="F63" s="142">
        <f>+D63+SUM($E$3:E63)</f>
        <v>0</v>
      </c>
      <c r="G63" s="151">
        <f t="shared" si="16"/>
        <v>0</v>
      </c>
      <c r="H63" s="130">
        <f t="shared" si="17"/>
        <v>0</v>
      </c>
      <c r="I63" s="397">
        <v>6.6900000000000001E-2</v>
      </c>
      <c r="J63" s="161">
        <v>0.65</v>
      </c>
      <c r="K63" s="55">
        <f t="shared" si="18"/>
        <v>-252.00607992962881</v>
      </c>
      <c r="L63" s="584">
        <f t="shared" si="19"/>
        <v>-1803299.0765933606</v>
      </c>
      <c r="M63" s="394">
        <f t="shared" si="20"/>
        <v>5625.4374633120606</v>
      </c>
      <c r="N63" s="586">
        <f t="shared" si="12"/>
        <v>1803299.0765933609</v>
      </c>
      <c r="O63" s="394">
        <f t="shared" si="11"/>
        <v>-252.00607992962881</v>
      </c>
      <c r="P63" s="590">
        <f t="shared" si="13"/>
        <v>-1801022.7158029641</v>
      </c>
      <c r="Q63" s="607">
        <f>+P63+N63</f>
        <v>2276.3607903968077</v>
      </c>
      <c r="R63" s="577">
        <v>2025956.3901438862</v>
      </c>
      <c r="S63" s="576" t="s">
        <v>295</v>
      </c>
      <c r="T63" s="576"/>
    </row>
    <row r="64" spans="1:20">
      <c r="A64" s="424"/>
      <c r="B64" s="388"/>
      <c r="C64" s="91"/>
      <c r="D64" s="377"/>
      <c r="E64" s="612"/>
      <c r="F64" s="390"/>
      <c r="G64" s="91"/>
      <c r="H64" s="389"/>
      <c r="I64" s="101"/>
      <c r="J64" s="102"/>
      <c r="K64" s="389"/>
      <c r="L64" s="132"/>
      <c r="M64" s="377"/>
      <c r="N64" s="377"/>
      <c r="O64" s="377"/>
      <c r="P64" s="616"/>
      <c r="Q64" s="609">
        <f>+D79</f>
        <v>-2276.3607903965749</v>
      </c>
      <c r="R64" s="577"/>
      <c r="S64" s="576"/>
      <c r="T64" s="576"/>
    </row>
    <row r="65" spans="1:20" ht="13.8" thickBot="1">
      <c r="A65" s="558"/>
      <c r="B65" s="388"/>
      <c r="C65" s="91"/>
      <c r="D65" s="389"/>
      <c r="E65" s="132"/>
      <c r="F65" s="390"/>
      <c r="G65" s="91"/>
      <c r="H65" s="389"/>
      <c r="I65" s="101"/>
      <c r="J65" s="102"/>
      <c r="K65" s="389"/>
      <c r="L65" s="132"/>
      <c r="M65" s="377"/>
      <c r="N65" s="391"/>
      <c r="O65" s="392"/>
      <c r="P65" s="617" t="s">
        <v>367</v>
      </c>
      <c r="Q65" s="610">
        <f>SUM(Q63:Q64)</f>
        <v>2.3283064365386963E-10</v>
      </c>
      <c r="R65" s="577"/>
      <c r="S65" s="576"/>
      <c r="T65" s="576"/>
    </row>
    <row r="66" spans="1:20" ht="14.4" thickTop="1" thickBot="1">
      <c r="B66" s="5" t="s">
        <v>300</v>
      </c>
      <c r="C66" s="92">
        <f>SUM(C3:C65)</f>
        <v>-16615772.359999996</v>
      </c>
      <c r="D66" s="93"/>
      <c r="E66" s="94">
        <f>SUM(E3:E65)</f>
        <v>19395973.000000004</v>
      </c>
      <c r="F66" s="95"/>
      <c r="G66" s="92"/>
      <c r="H66" s="93"/>
      <c r="I66" s="97"/>
      <c r="J66" s="94"/>
      <c r="K66" s="94"/>
      <c r="L66" s="94"/>
      <c r="M66" s="94"/>
      <c r="N66" s="613"/>
      <c r="O66" s="614"/>
      <c r="P66" s="618"/>
      <c r="R66" s="576"/>
      <c r="S66" s="576"/>
      <c r="T66" s="576"/>
    </row>
    <row r="67" spans="1:20">
      <c r="C67" s="386">
        <f>+'Energy Acct Tracking of 2540221'!G404+SUM('Energy Acct Tracking of 2540221'!J10:J12)</f>
        <v>-16615772.360000005</v>
      </c>
      <c r="D67" s="6"/>
      <c r="E67" s="387">
        <f>+D49</f>
        <v>-19395973.000000004</v>
      </c>
      <c r="F67" s="387">
        <f>+F39--SUM(E40:E51)</f>
        <v>-162965.63515006332</v>
      </c>
      <c r="G67" s="6"/>
      <c r="H67" s="6"/>
      <c r="N67" s="615"/>
      <c r="O67" s="615"/>
      <c r="P67" s="387"/>
      <c r="R67" s="576"/>
      <c r="S67" s="576"/>
      <c r="T67" s="576"/>
    </row>
    <row r="68" spans="1:20">
      <c r="C68" s="386">
        <f>+C66-C67</f>
        <v>0</v>
      </c>
      <c r="E68" s="386">
        <f>+E66+E67</f>
        <v>0</v>
      </c>
      <c r="F68" s="35"/>
      <c r="G68" s="35"/>
      <c r="H68" s="36"/>
      <c r="N68" s="578"/>
      <c r="O68" s="615"/>
      <c r="P68" s="611"/>
      <c r="R68" s="576"/>
      <c r="S68" s="576"/>
      <c r="T68" s="576"/>
    </row>
    <row r="69" spans="1:20" ht="13.8" thickBot="1">
      <c r="C69" s="4"/>
      <c r="F69" s="3"/>
      <c r="G69" s="35"/>
      <c r="H69" s="36"/>
      <c r="M69" s="581"/>
      <c r="R69" s="576"/>
      <c r="S69" s="576"/>
      <c r="T69" s="576"/>
    </row>
    <row r="70" spans="1:20" ht="13.8" thickBot="1">
      <c r="C70" s="4"/>
      <c r="E70" s="118" t="s">
        <v>115</v>
      </c>
      <c r="F70" s="119" t="s">
        <v>42</v>
      </c>
      <c r="G70" s="35"/>
      <c r="H70" s="36"/>
    </row>
    <row r="71" spans="1:20">
      <c r="A71" s="438" t="s">
        <v>96</v>
      </c>
      <c r="C71" s="4"/>
      <c r="E71" s="439" t="s">
        <v>92</v>
      </c>
      <c r="F71" s="124"/>
      <c r="G71" s="35"/>
      <c r="H71" s="36"/>
    </row>
    <row r="72" spans="1:20">
      <c r="A72" t="s">
        <v>297</v>
      </c>
      <c r="E72" s="106">
        <f>+D49</f>
        <v>-19395973.000000004</v>
      </c>
      <c r="F72" s="106"/>
      <c r="G72" s="35"/>
      <c r="H72" s="36"/>
    </row>
    <row r="73" spans="1:20">
      <c r="A73" t="s">
        <v>298</v>
      </c>
      <c r="E73" s="106">
        <f>SUM(E8:E51)</f>
        <v>18464974.104849935</v>
      </c>
      <c r="F73" s="106"/>
      <c r="G73" s="35"/>
      <c r="H73" s="36"/>
    </row>
    <row r="74" spans="1:20">
      <c r="A74" s="86" t="s">
        <v>299</v>
      </c>
      <c r="E74" s="120">
        <f>+E73+E72</f>
        <v>-930998.89515006915</v>
      </c>
      <c r="F74" s="120"/>
      <c r="G74" s="35"/>
      <c r="H74" s="36"/>
    </row>
    <row r="75" spans="1:20">
      <c r="A75"/>
      <c r="E75" s="106"/>
      <c r="F75" s="125"/>
      <c r="G75" s="35"/>
      <c r="H75" s="36"/>
    </row>
    <row r="76" spans="1:20">
      <c r="A76" s="438" t="s">
        <v>97</v>
      </c>
      <c r="E76" s="121"/>
      <c r="F76" s="125"/>
      <c r="G76" s="35"/>
      <c r="H76" s="36"/>
    </row>
    <row r="77" spans="1:20">
      <c r="A77" t="s">
        <v>302</v>
      </c>
      <c r="D77" s="4">
        <f>+L51</f>
        <v>-1773298.4405587334</v>
      </c>
      <c r="E77" s="121"/>
      <c r="F77" s="125"/>
      <c r="G77" s="35"/>
      <c r="H77" s="36"/>
    </row>
    <row r="78" spans="1:20">
      <c r="A78" t="s">
        <v>303</v>
      </c>
      <c r="D78" s="400">
        <f>+P51</f>
        <v>-1771022.0797683368</v>
      </c>
      <c r="E78" s="121"/>
      <c r="F78" s="125"/>
      <c r="G78" s="35"/>
      <c r="H78" s="36"/>
    </row>
    <row r="79" spans="1:20">
      <c r="A79" t="s">
        <v>266</v>
      </c>
      <c r="D79" s="81">
        <f>+D77-D78</f>
        <v>-2276.3607903965749</v>
      </c>
      <c r="E79" s="121"/>
      <c r="F79" s="125"/>
      <c r="G79" s="35"/>
      <c r="H79" s="36"/>
    </row>
    <row r="80" spans="1:20">
      <c r="A80"/>
      <c r="E80" s="121"/>
      <c r="F80" s="125"/>
      <c r="G80" s="35"/>
      <c r="H80" s="36"/>
    </row>
    <row r="81" spans="1:8">
      <c r="A81" t="s">
        <v>304</v>
      </c>
      <c r="D81" s="4">
        <f>-D77</f>
        <v>1773298.4405587334</v>
      </c>
      <c r="E81" s="121"/>
      <c r="F81" s="125"/>
      <c r="G81" s="35"/>
      <c r="H81" s="36"/>
    </row>
    <row r="82" spans="1:8">
      <c r="A82" t="s">
        <v>305</v>
      </c>
      <c r="D82" s="400">
        <f>+N51</f>
        <v>1745368.3035345916</v>
      </c>
      <c r="E82" s="121"/>
      <c r="F82" s="125"/>
      <c r="G82" s="35"/>
      <c r="H82" s="36"/>
    </row>
    <row r="83" spans="1:8">
      <c r="A83" t="s">
        <v>118</v>
      </c>
      <c r="D83" s="81">
        <f>-D81--D82</f>
        <v>-27930.137024141848</v>
      </c>
      <c r="E83" s="121"/>
      <c r="F83" s="125"/>
      <c r="G83" s="35"/>
      <c r="H83" s="36"/>
    </row>
    <row r="84" spans="1:8">
      <c r="A84"/>
      <c r="D84" s="401"/>
      <c r="E84" s="121"/>
      <c r="F84" s="125"/>
      <c r="G84" s="35"/>
      <c r="H84" s="36"/>
    </row>
    <row r="85" spans="1:8">
      <c r="A85" s="117" t="s">
        <v>251</v>
      </c>
      <c r="D85" s="4">
        <f>+D83+D79</f>
        <v>-30206.497814538423</v>
      </c>
      <c r="E85" s="121"/>
      <c r="F85" s="125"/>
      <c r="G85" s="35"/>
      <c r="H85" s="36"/>
    </row>
    <row r="86" spans="1:8">
      <c r="A86"/>
      <c r="E86" s="439" t="s">
        <v>95</v>
      </c>
      <c r="F86" s="439" t="s">
        <v>111</v>
      </c>
    </row>
    <row r="87" spans="1:8">
      <c r="A87" t="s">
        <v>306</v>
      </c>
      <c r="D87" s="437" t="s">
        <v>113</v>
      </c>
      <c r="E87" s="106">
        <f>SUM(K52:K63)</f>
        <v>-30000.636034627616</v>
      </c>
      <c r="F87" s="121"/>
      <c r="G87" t="s">
        <v>309</v>
      </c>
    </row>
    <row r="88" spans="1:8">
      <c r="A88" t="s">
        <v>307</v>
      </c>
      <c r="D88" s="437" t="s">
        <v>114</v>
      </c>
      <c r="E88" s="106"/>
      <c r="F88" s="106">
        <f>+D79</f>
        <v>-2276.3607903965749</v>
      </c>
      <c r="G88" t="s">
        <v>310</v>
      </c>
    </row>
    <row r="89" spans="1:8">
      <c r="A89" t="s">
        <v>308</v>
      </c>
      <c r="D89" s="437" t="s">
        <v>262</v>
      </c>
      <c r="E89" s="106">
        <f>+D83</f>
        <v>-27930.137024141848</v>
      </c>
      <c r="F89" s="106"/>
      <c r="G89" t="s">
        <v>311</v>
      </c>
    </row>
    <row r="90" spans="1:8">
      <c r="A90" s="86" t="s">
        <v>316</v>
      </c>
      <c r="E90" s="120">
        <f>SUM(E87:E89)</f>
        <v>-57930.773058769468</v>
      </c>
      <c r="F90" s="120">
        <f>SUM(F87:F89)</f>
        <v>-2276.3607903965749</v>
      </c>
    </row>
    <row r="91" spans="1:8">
      <c r="A91"/>
      <c r="E91" s="121"/>
      <c r="F91" s="106"/>
    </row>
    <row r="92" spans="1:8">
      <c r="A92" s="2" t="s">
        <v>317</v>
      </c>
      <c r="E92" s="121"/>
      <c r="F92" s="121"/>
    </row>
    <row r="93" spans="1:8">
      <c r="A93" t="s">
        <v>219</v>
      </c>
      <c r="E93" s="106">
        <f>+E74</f>
        <v>-930998.89515006915</v>
      </c>
      <c r="F93" s="121"/>
    </row>
    <row r="94" spans="1:8">
      <c r="A94" t="s">
        <v>220</v>
      </c>
      <c r="E94" s="106">
        <f>+E90</f>
        <v>-57930.773058769468</v>
      </c>
      <c r="F94" s="121"/>
    </row>
    <row r="95" spans="1:8">
      <c r="A95" t="s">
        <v>99</v>
      </c>
      <c r="E95" s="120">
        <f>+E94+E93</f>
        <v>-988929.66820883867</v>
      </c>
      <c r="F95" s="121"/>
    </row>
    <row r="96" spans="1:8">
      <c r="A96" t="s">
        <v>100</v>
      </c>
      <c r="E96" s="122">
        <v>0.95437899999999998</v>
      </c>
      <c r="F96" s="121"/>
    </row>
    <row r="97" spans="1:16" ht="13.8" thickBot="1">
      <c r="A97"/>
      <c r="D97" t="s">
        <v>119</v>
      </c>
      <c r="E97" s="123">
        <f>+E95/E96</f>
        <v>-1036202.2511065716</v>
      </c>
      <c r="F97" s="121"/>
    </row>
    <row r="98" spans="1:16" ht="14.4" thickTop="1" thickBot="1">
      <c r="A98"/>
      <c r="E98" s="107"/>
      <c r="F98" s="107"/>
    </row>
    <row r="99" spans="1:16">
      <c r="A99"/>
    </row>
    <row r="100" spans="1:16">
      <c r="E100" s="4"/>
    </row>
    <row r="102" spans="1:16">
      <c r="A102" s="153" t="s">
        <v>370</v>
      </c>
      <c r="B102" s="154"/>
      <c r="C102" s="154"/>
      <c r="D102" s="154"/>
      <c r="E102" s="154"/>
      <c r="F102" s="154"/>
      <c r="G102" s="154"/>
      <c r="H102" s="154"/>
      <c r="I102" s="154"/>
      <c r="J102" s="154"/>
      <c r="K102" s="154"/>
      <c r="L102" s="154"/>
      <c r="M102" s="154"/>
      <c r="N102" s="154"/>
      <c r="O102" s="154"/>
      <c r="P102" s="154"/>
    </row>
    <row r="103" spans="1:16">
      <c r="A103" s="82" t="s">
        <v>351</v>
      </c>
      <c r="C103" s="82"/>
      <c r="D103" s="82"/>
      <c r="E103" s="82"/>
      <c r="F103" s="82"/>
    </row>
    <row r="104" spans="1:16">
      <c r="A104" s="82" t="s">
        <v>76</v>
      </c>
      <c r="C104" s="83">
        <f>+'Layer 1 25400291'!F54</f>
        <v>-515226.97999999986</v>
      </c>
      <c r="D104" s="82" t="s">
        <v>345</v>
      </c>
      <c r="E104" s="82"/>
      <c r="F104" s="82"/>
    </row>
    <row r="105" spans="1:16">
      <c r="A105" s="82" t="s">
        <v>108</v>
      </c>
      <c r="C105" s="113">
        <f>+'Energy Acct Tracking of 2540221'!G410</f>
        <v>-768033.26000002236</v>
      </c>
      <c r="D105" s="82" t="s">
        <v>109</v>
      </c>
      <c r="E105" s="82"/>
      <c r="F105" s="82"/>
    </row>
    <row r="106" spans="1:16" ht="13.8" thickBot="1">
      <c r="A106" s="82" t="s">
        <v>110</v>
      </c>
      <c r="C106" s="85">
        <f>SUM(C104:C105)</f>
        <v>-1283260.2400000221</v>
      </c>
      <c r="D106" s="470">
        <f>+F49</f>
        <v>-1283260.2400000058</v>
      </c>
      <c r="E106" s="82" t="s">
        <v>280</v>
      </c>
      <c r="F106" s="82"/>
    </row>
    <row r="107" spans="1:16" ht="13.8" thickTop="1">
      <c r="C107" s="83">
        <f>+D106-C106</f>
        <v>1.6298145055770874E-8</v>
      </c>
      <c r="D107" s="82"/>
      <c r="E107" s="82"/>
      <c r="F107" s="82"/>
    </row>
    <row r="108" spans="1:16">
      <c r="C108" s="82"/>
      <c r="D108" s="82"/>
      <c r="E108" s="82"/>
      <c r="F108" s="82"/>
    </row>
    <row r="109" spans="1:16">
      <c r="A109"/>
    </row>
    <row r="110" spans="1:16">
      <c r="A110" s="82" t="s">
        <v>93</v>
      </c>
      <c r="C110" s="82"/>
      <c r="D110" s="82"/>
    </row>
    <row r="111" spans="1:16">
      <c r="A111" s="82" t="s">
        <v>346</v>
      </c>
      <c r="C111" s="83">
        <f>+P51</f>
        <v>-1771022.0797683368</v>
      </c>
      <c r="D111" s="82"/>
    </row>
    <row r="112" spans="1:16">
      <c r="A112" s="82" t="s">
        <v>221</v>
      </c>
      <c r="C112" s="84">
        <f>+F90</f>
        <v>-2276.3607903965749</v>
      </c>
      <c r="D112" s="82"/>
    </row>
    <row r="113" spans="1:5">
      <c r="A113" s="82" t="s">
        <v>347</v>
      </c>
      <c r="C113" s="84">
        <f>SUM(K52:K63)</f>
        <v>-30000.636034627616</v>
      </c>
      <c r="D113" s="82"/>
    </row>
    <row r="114" spans="1:5" ht="13.8" thickBot="1">
      <c r="C114" s="159">
        <f>SUM(C111:C113)</f>
        <v>-1803299.0765933611</v>
      </c>
      <c r="D114" s="84">
        <f>+K66</f>
        <v>0</v>
      </c>
      <c r="E114" s="82" t="s">
        <v>348</v>
      </c>
    </row>
    <row r="115" spans="1:5" ht="13.8" thickTop="1">
      <c r="C115" s="84"/>
      <c r="D115" s="578">
        <f>+D114-C114</f>
        <v>1803299.0765933611</v>
      </c>
      <c r="E115" s="82"/>
    </row>
    <row r="116" spans="1:5">
      <c r="C116" s="82"/>
      <c r="D116" s="82"/>
      <c r="E116" s="82"/>
    </row>
    <row r="117" spans="1:5">
      <c r="A117" s="82" t="s">
        <v>94</v>
      </c>
      <c r="C117" s="82"/>
      <c r="D117" s="82"/>
      <c r="E117" s="82"/>
    </row>
    <row r="118" spans="1:5">
      <c r="A118" s="82" t="s">
        <v>349</v>
      </c>
      <c r="C118" s="83">
        <f>+N51</f>
        <v>1745368.3035345916</v>
      </c>
      <c r="D118" s="82"/>
      <c r="E118" s="82"/>
    </row>
    <row r="119" spans="1:5">
      <c r="A119" s="82" t="s">
        <v>222</v>
      </c>
      <c r="C119" s="84">
        <f>-E89</f>
        <v>27930.137024141848</v>
      </c>
      <c r="D119" s="82"/>
      <c r="E119" s="82"/>
    </row>
    <row r="120" spans="1:5">
      <c r="A120" s="82" t="s">
        <v>350</v>
      </c>
      <c r="C120" s="84">
        <f>-C113</f>
        <v>30000.636034627616</v>
      </c>
      <c r="D120" s="82"/>
      <c r="E120" s="82"/>
    </row>
    <row r="121" spans="1:5" ht="13.8" thickBot="1">
      <c r="B121" s="82"/>
      <c r="C121" s="159">
        <f>SUM(C118:C120)</f>
        <v>1803299.0765933611</v>
      </c>
      <c r="D121" s="84">
        <f>-K66</f>
        <v>0</v>
      </c>
      <c r="E121" s="82" t="s">
        <v>348</v>
      </c>
    </row>
    <row r="122" spans="1:5" ht="13.8" thickTop="1">
      <c r="D122" s="578">
        <f>+C121-D121</f>
        <v>1803299.0765933611</v>
      </c>
      <c r="E122" s="82"/>
    </row>
    <row r="123" spans="1:5">
      <c r="E123" s="82"/>
    </row>
    <row r="124" spans="1:5">
      <c r="E124" s="82"/>
    </row>
    <row r="125" spans="1:5">
      <c r="E125" s="82"/>
    </row>
    <row r="126" spans="1:5">
      <c r="E126" s="82"/>
    </row>
  </sheetData>
  <pageMargins left="0.7" right="0.7" top="0.75" bottom="0.75" header="0.3" footer="0.3"/>
  <pageSetup paperSize="17" scale="44"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66FF"/>
    <pageSetUpPr fitToPage="1"/>
  </sheetPr>
  <dimension ref="A1:Z132"/>
  <sheetViews>
    <sheetView workbookViewId="0">
      <pane xSplit="2" ySplit="2" topLeftCell="C50" activePane="bottomRight" state="frozen"/>
      <selection activeCell="B16" sqref="B16"/>
      <selection pane="topRight" activeCell="B16" sqref="B16"/>
      <selection pane="bottomLeft" activeCell="B16" sqref="B16"/>
      <selection pane="bottomRight" activeCell="B102" sqref="B102"/>
    </sheetView>
  </sheetViews>
  <sheetFormatPr defaultColWidth="9.109375" defaultRowHeight="13.2" outlineLevelRow="1"/>
  <cols>
    <col min="1" max="1" width="9.109375" style="18"/>
    <col min="2" max="2" width="17" style="18" bestFit="1" customWidth="1"/>
    <col min="3" max="8" width="17" style="18" customWidth="1"/>
    <col min="9" max="9" width="9.6640625" style="18" bestFit="1" customWidth="1"/>
    <col min="10" max="10" width="4.6640625" style="18" bestFit="1" customWidth="1"/>
    <col min="11" max="11" width="10.6640625" style="18" customWidth="1"/>
    <col min="12" max="12" width="12.33203125" style="18" customWidth="1"/>
    <col min="13" max="16" width="10.6640625" style="18" customWidth="1"/>
    <col min="17" max="18" width="11.88671875" style="18" bestFit="1" customWidth="1"/>
    <col min="19" max="19" width="10.6640625" style="18" customWidth="1"/>
    <col min="20" max="20" width="6.109375" style="18" customWidth="1"/>
    <col min="21" max="21" width="12.88671875" style="18" bestFit="1" customWidth="1"/>
    <col min="22" max="22" width="14" style="368" bestFit="1" customWidth="1"/>
    <col min="23" max="23" width="14.5546875" style="368" bestFit="1" customWidth="1"/>
    <col min="24" max="24" width="14.5546875" style="18" bestFit="1" customWidth="1"/>
    <col min="25" max="25" width="14" style="18" bestFit="1" customWidth="1"/>
    <col min="26" max="26" width="11.88671875" style="18" bestFit="1" customWidth="1"/>
    <col min="27" max="16384" width="9.109375" style="18"/>
  </cols>
  <sheetData>
    <row r="1" spans="1:23" ht="16.5" customHeight="1" thickBot="1">
      <c r="C1" s="402" t="s">
        <v>253</v>
      </c>
      <c r="D1" s="403"/>
      <c r="E1" s="403"/>
      <c r="F1" s="404"/>
      <c r="G1" s="418" t="s">
        <v>117</v>
      </c>
      <c r="H1" s="416"/>
      <c r="I1" s="416"/>
      <c r="J1" s="416"/>
      <c r="K1" s="416"/>
      <c r="L1" s="416"/>
      <c r="M1" s="416"/>
      <c r="N1" s="416"/>
      <c r="O1" s="416"/>
      <c r="P1" s="417"/>
      <c r="Q1"/>
      <c r="R1"/>
      <c r="S1"/>
      <c r="U1"/>
    </row>
    <row r="2" spans="1:23" s="168" customFormat="1" ht="53.4" thickBot="1">
      <c r="B2" s="165" t="s">
        <v>0</v>
      </c>
      <c r="C2" s="405" t="s">
        <v>123</v>
      </c>
      <c r="D2" s="406" t="s">
        <v>124</v>
      </c>
      <c r="E2" s="406" t="s">
        <v>38</v>
      </c>
      <c r="F2" s="407" t="s">
        <v>252</v>
      </c>
      <c r="G2" s="405" t="s">
        <v>1</v>
      </c>
      <c r="H2" s="406" t="s">
        <v>2</v>
      </c>
      <c r="I2" s="406" t="s">
        <v>3</v>
      </c>
      <c r="J2" s="408" t="s">
        <v>4</v>
      </c>
      <c r="K2" s="409" t="s">
        <v>125</v>
      </c>
      <c r="L2" s="410" t="s">
        <v>254</v>
      </c>
      <c r="M2" s="411" t="s">
        <v>106</v>
      </c>
      <c r="N2" s="411" t="s">
        <v>101</v>
      </c>
      <c r="O2" s="411" t="s">
        <v>107</v>
      </c>
      <c r="P2" s="412" t="s">
        <v>102</v>
      </c>
      <c r="Q2" s="427"/>
      <c r="R2" s="549" t="s">
        <v>296</v>
      </c>
      <c r="S2" s="427"/>
      <c r="T2" s="166"/>
      <c r="U2"/>
      <c r="V2" s="374"/>
      <c r="W2" s="374"/>
    </row>
    <row r="3" spans="1:23">
      <c r="B3" s="169">
        <v>40575</v>
      </c>
      <c r="C3" s="170">
        <f t="array" ref="C3:C35">TRANSPOSE(Tracker!D15:AJ15)</f>
        <v>0</v>
      </c>
      <c r="D3" s="170">
        <f>+C3</f>
        <v>0</v>
      </c>
      <c r="E3" s="170"/>
      <c r="F3" s="170">
        <f>+D3+SUM($E$3:E3)</f>
        <v>0</v>
      </c>
      <c r="G3" s="170">
        <f>+F3*0.35</f>
        <v>0</v>
      </c>
      <c r="H3" s="129">
        <f t="shared" ref="H3:H54" si="0">+F3-G3</f>
        <v>0</v>
      </c>
      <c r="I3" s="171">
        <v>6.9000000000000006E-2</v>
      </c>
      <c r="J3" s="172">
        <v>0.65</v>
      </c>
      <c r="K3" s="170">
        <f t="shared" ref="K3:K8" si="1">+H3*I3/12/J3</f>
        <v>0</v>
      </c>
      <c r="L3" s="594">
        <f>+K3</f>
        <v>0</v>
      </c>
      <c r="M3" s="170"/>
      <c r="N3" s="594">
        <f>+M3</f>
        <v>0</v>
      </c>
      <c r="O3" s="170"/>
      <c r="P3" s="594">
        <f>+O3</f>
        <v>0</v>
      </c>
      <c r="Q3" s="170"/>
      <c r="R3" s="170"/>
      <c r="S3" s="170"/>
      <c r="T3" s="170"/>
      <c r="U3"/>
    </row>
    <row r="4" spans="1:23">
      <c r="B4" s="169">
        <v>40603</v>
      </c>
      <c r="C4" s="170">
        <v>0</v>
      </c>
      <c r="D4" s="170">
        <f>+C4+D3</f>
        <v>0</v>
      </c>
      <c r="E4" s="170"/>
      <c r="F4" s="170">
        <f>+D4+SUM($E$3:E4)</f>
        <v>0</v>
      </c>
      <c r="G4" s="170">
        <f t="shared" ref="G4:G54" si="2">+F4*0.35</f>
        <v>0</v>
      </c>
      <c r="H4" s="170">
        <f t="shared" si="0"/>
        <v>0</v>
      </c>
      <c r="I4" s="171">
        <v>6.9000000000000006E-2</v>
      </c>
      <c r="J4" s="172">
        <v>0.65</v>
      </c>
      <c r="K4" s="170">
        <f t="shared" si="1"/>
        <v>0</v>
      </c>
      <c r="L4" s="594">
        <f>+K4+L3</f>
        <v>0</v>
      </c>
      <c r="M4" s="170"/>
      <c r="N4" s="594">
        <f>+M4+N3</f>
        <v>0</v>
      </c>
      <c r="O4" s="170"/>
      <c r="P4" s="594">
        <f>+O4+P3</f>
        <v>0</v>
      </c>
      <c r="Q4" s="170"/>
      <c r="R4" s="170"/>
      <c r="S4" s="170"/>
      <c r="T4" s="170"/>
      <c r="U4"/>
    </row>
    <row r="5" spans="1:23">
      <c r="B5" s="169">
        <v>40634</v>
      </c>
      <c r="C5" s="170">
        <v>0</v>
      </c>
      <c r="D5" s="170">
        <f t="shared" ref="D5:D50" si="3">+C5+D4</f>
        <v>0</v>
      </c>
      <c r="E5" s="170"/>
      <c r="F5" s="170">
        <f>+D5+SUM($E$3:E5)</f>
        <v>0</v>
      </c>
      <c r="G5" s="170">
        <f t="shared" si="2"/>
        <v>0</v>
      </c>
      <c r="H5" s="170">
        <f t="shared" si="0"/>
        <v>0</v>
      </c>
      <c r="I5" s="171">
        <v>6.9000000000000006E-2</v>
      </c>
      <c r="J5" s="172">
        <v>0.65</v>
      </c>
      <c r="K5" s="170">
        <f t="shared" si="1"/>
        <v>0</v>
      </c>
      <c r="L5" s="594">
        <f>+K5+L4</f>
        <v>0</v>
      </c>
      <c r="M5" s="170"/>
      <c r="N5" s="594">
        <f>+M5+N4</f>
        <v>0</v>
      </c>
      <c r="O5" s="170"/>
      <c r="P5" s="594">
        <f>+O5+P4</f>
        <v>0</v>
      </c>
      <c r="Q5" s="170"/>
      <c r="R5" s="170"/>
      <c r="S5" s="170"/>
      <c r="T5" s="170"/>
      <c r="U5"/>
    </row>
    <row r="6" spans="1:23">
      <c r="B6" s="169">
        <v>40664</v>
      </c>
      <c r="C6" s="170">
        <v>0</v>
      </c>
      <c r="D6" s="170">
        <f t="shared" si="3"/>
        <v>0</v>
      </c>
      <c r="E6" s="170"/>
      <c r="F6" s="170">
        <f>+D6+SUM($E$3:E6)</f>
        <v>0</v>
      </c>
      <c r="G6" s="170">
        <f t="shared" si="2"/>
        <v>0</v>
      </c>
      <c r="H6" s="170">
        <f t="shared" si="0"/>
        <v>0</v>
      </c>
      <c r="I6" s="171">
        <v>6.9000000000000006E-2</v>
      </c>
      <c r="J6" s="172">
        <v>0.65</v>
      </c>
      <c r="K6" s="170">
        <f t="shared" si="1"/>
        <v>0</v>
      </c>
      <c r="L6" s="594">
        <f t="shared" ref="L6:P54" si="4">+K6+L5</f>
        <v>0</v>
      </c>
      <c r="M6" s="170"/>
      <c r="N6" s="594">
        <f t="shared" si="4"/>
        <v>0</v>
      </c>
      <c r="O6" s="170"/>
      <c r="P6" s="594">
        <f t="shared" si="4"/>
        <v>0</v>
      </c>
      <c r="Q6" s="170"/>
      <c r="R6" s="170"/>
      <c r="S6" s="170"/>
      <c r="T6" s="170"/>
      <c r="U6"/>
    </row>
    <row r="7" spans="1:23">
      <c r="B7" s="169">
        <v>40695</v>
      </c>
      <c r="C7" s="170">
        <v>0</v>
      </c>
      <c r="D7" s="170">
        <f t="shared" si="3"/>
        <v>0</v>
      </c>
      <c r="E7" s="170"/>
      <c r="F7" s="170">
        <f>+D7+SUM($E$3:E7)</f>
        <v>0</v>
      </c>
      <c r="G7" s="170">
        <f t="shared" si="2"/>
        <v>0</v>
      </c>
      <c r="H7" s="170">
        <f t="shared" si="0"/>
        <v>0</v>
      </c>
      <c r="I7" s="171">
        <v>6.9000000000000006E-2</v>
      </c>
      <c r="J7" s="172">
        <v>0.65</v>
      </c>
      <c r="K7" s="170">
        <f t="shared" si="1"/>
        <v>0</v>
      </c>
      <c r="L7" s="594">
        <f t="shared" si="4"/>
        <v>0</v>
      </c>
      <c r="M7" s="170"/>
      <c r="N7" s="594">
        <f t="shared" si="4"/>
        <v>0</v>
      </c>
      <c r="O7" s="170"/>
      <c r="P7" s="594">
        <f t="shared" si="4"/>
        <v>0</v>
      </c>
      <c r="Q7" s="170"/>
      <c r="R7" s="170"/>
      <c r="S7" s="170"/>
      <c r="T7" s="170"/>
      <c r="U7"/>
    </row>
    <row r="8" spans="1:23">
      <c r="B8" s="169">
        <v>40725</v>
      </c>
      <c r="C8" s="170">
        <v>0</v>
      </c>
      <c r="D8" s="170">
        <f t="shared" si="3"/>
        <v>0</v>
      </c>
      <c r="E8" s="170"/>
      <c r="F8" s="170">
        <f>+D8+SUM($E$3:E8)</f>
        <v>0</v>
      </c>
      <c r="G8" s="170">
        <f t="shared" si="2"/>
        <v>0</v>
      </c>
      <c r="H8" s="170">
        <f t="shared" si="0"/>
        <v>0</v>
      </c>
      <c r="I8" s="171">
        <v>6.9000000000000006E-2</v>
      </c>
      <c r="J8" s="172">
        <v>0.65</v>
      </c>
      <c r="K8" s="170">
        <f t="shared" si="1"/>
        <v>0</v>
      </c>
      <c r="L8" s="594">
        <f t="shared" si="4"/>
        <v>0</v>
      </c>
      <c r="M8" s="170"/>
      <c r="N8" s="594">
        <f t="shared" si="4"/>
        <v>0</v>
      </c>
      <c r="O8" s="170"/>
      <c r="P8" s="594">
        <f t="shared" si="4"/>
        <v>0</v>
      </c>
      <c r="Q8" s="170"/>
      <c r="R8" s="170"/>
      <c r="S8" s="170"/>
      <c r="T8" s="170"/>
      <c r="U8"/>
    </row>
    <row r="9" spans="1:23">
      <c r="B9" s="169">
        <v>40756</v>
      </c>
      <c r="C9" s="170">
        <v>-40920</v>
      </c>
      <c r="D9" s="170">
        <f t="shared" si="3"/>
        <v>-40920</v>
      </c>
      <c r="E9" s="170"/>
      <c r="F9" s="170">
        <f>+D9+SUM($E$3:E9)</f>
        <v>-40920</v>
      </c>
      <c r="G9" s="170">
        <f t="shared" si="2"/>
        <v>-14322</v>
      </c>
      <c r="H9" s="170">
        <f t="shared" si="0"/>
        <v>-26598</v>
      </c>
      <c r="I9" s="171">
        <v>6.9000000000000006E-2</v>
      </c>
      <c r="J9" s="172">
        <v>0.65</v>
      </c>
      <c r="K9" s="170">
        <f t="shared" ref="K9:K54" si="5">+(H8+H9)/2*I9/12/J9</f>
        <v>-117.645</v>
      </c>
      <c r="L9" s="594">
        <f t="shared" si="4"/>
        <v>-117.645</v>
      </c>
      <c r="M9" s="170"/>
      <c r="N9" s="594">
        <f t="shared" si="4"/>
        <v>0</v>
      </c>
      <c r="O9" s="170"/>
      <c r="P9" s="594">
        <f t="shared" si="4"/>
        <v>0</v>
      </c>
      <c r="Q9" s="170"/>
      <c r="R9" s="170"/>
      <c r="S9" s="170"/>
      <c r="T9" s="170"/>
      <c r="U9"/>
    </row>
    <row r="10" spans="1:23">
      <c r="B10" s="169">
        <v>40787</v>
      </c>
      <c r="C10" s="170">
        <v>-110880.00000000001</v>
      </c>
      <c r="D10" s="170">
        <f t="shared" si="3"/>
        <v>-151800</v>
      </c>
      <c r="E10" s="170"/>
      <c r="F10" s="170">
        <f>+D10+SUM($E$3:E10)</f>
        <v>-151800</v>
      </c>
      <c r="G10" s="170">
        <f t="shared" si="2"/>
        <v>-53130</v>
      </c>
      <c r="H10" s="170">
        <f t="shared" si="0"/>
        <v>-98670</v>
      </c>
      <c r="I10" s="171">
        <v>6.9000000000000006E-2</v>
      </c>
      <c r="J10" s="172">
        <v>0.65</v>
      </c>
      <c r="K10" s="170">
        <f t="shared" si="5"/>
        <v>-554.07000000000005</v>
      </c>
      <c r="L10" s="594">
        <f t="shared" si="4"/>
        <v>-671.71500000000003</v>
      </c>
      <c r="M10" s="170"/>
      <c r="N10" s="594">
        <f t="shared" si="4"/>
        <v>0</v>
      </c>
      <c r="O10" s="170"/>
      <c r="P10" s="594">
        <f t="shared" si="4"/>
        <v>0</v>
      </c>
      <c r="Q10" s="170"/>
      <c r="R10" s="170"/>
      <c r="S10" s="170"/>
      <c r="T10" s="170"/>
      <c r="U10"/>
    </row>
    <row r="11" spans="1:23">
      <c r="B11" s="169">
        <v>40817</v>
      </c>
      <c r="C11" s="170">
        <v>0</v>
      </c>
      <c r="D11" s="170">
        <f t="shared" si="3"/>
        <v>-151800</v>
      </c>
      <c r="E11" s="170"/>
      <c r="F11" s="170">
        <f>+D11+SUM($E$3:E11)</f>
        <v>-151800</v>
      </c>
      <c r="G11" s="170">
        <f t="shared" si="2"/>
        <v>-53130</v>
      </c>
      <c r="H11" s="170">
        <f t="shared" si="0"/>
        <v>-98670</v>
      </c>
      <c r="I11" s="171">
        <v>6.9000000000000006E-2</v>
      </c>
      <c r="J11" s="172">
        <v>0.65</v>
      </c>
      <c r="K11" s="170">
        <f t="shared" si="5"/>
        <v>-872.85000000000014</v>
      </c>
      <c r="L11" s="594">
        <f t="shared" si="4"/>
        <v>-1544.5650000000001</v>
      </c>
      <c r="M11" s="170"/>
      <c r="N11" s="594">
        <f t="shared" si="4"/>
        <v>0</v>
      </c>
      <c r="O11" s="170"/>
      <c r="P11" s="594">
        <f t="shared" si="4"/>
        <v>0</v>
      </c>
      <c r="Q11" s="170"/>
      <c r="R11" s="170"/>
      <c r="S11" s="170"/>
      <c r="T11" s="170"/>
      <c r="U11"/>
    </row>
    <row r="12" spans="1:23">
      <c r="B12" s="169">
        <v>40848</v>
      </c>
      <c r="C12" s="170">
        <v>0</v>
      </c>
      <c r="D12" s="170">
        <f t="shared" si="3"/>
        <v>-151800</v>
      </c>
      <c r="E12" s="170"/>
      <c r="F12" s="170">
        <f>+D12+SUM($E$3:E12)</f>
        <v>-151800</v>
      </c>
      <c r="G12" s="170">
        <f t="shared" si="2"/>
        <v>-53130</v>
      </c>
      <c r="H12" s="170">
        <f t="shared" si="0"/>
        <v>-98670</v>
      </c>
      <c r="I12" s="171">
        <v>6.9000000000000006E-2</v>
      </c>
      <c r="J12" s="172">
        <v>0.65</v>
      </c>
      <c r="K12" s="170">
        <f t="shared" si="5"/>
        <v>-872.85000000000014</v>
      </c>
      <c r="L12" s="594">
        <f t="shared" si="4"/>
        <v>-2417.415</v>
      </c>
      <c r="M12" s="170"/>
      <c r="N12" s="594">
        <f t="shared" si="4"/>
        <v>0</v>
      </c>
      <c r="O12" s="170"/>
      <c r="P12" s="594">
        <f t="shared" si="4"/>
        <v>0</v>
      </c>
      <c r="Q12" s="170"/>
      <c r="R12" s="170"/>
      <c r="S12" s="170"/>
      <c r="T12" s="170"/>
    </row>
    <row r="13" spans="1:23">
      <c r="B13" s="169">
        <v>40878</v>
      </c>
      <c r="C13" s="170">
        <v>14490</v>
      </c>
      <c r="D13" s="170">
        <f t="shared" si="3"/>
        <v>-137310</v>
      </c>
      <c r="E13" s="170"/>
      <c r="F13" s="170">
        <f>+D13+SUM($E$3:E13)</f>
        <v>-137310</v>
      </c>
      <c r="G13" s="170">
        <f t="shared" si="2"/>
        <v>-48058.5</v>
      </c>
      <c r="H13" s="170">
        <f t="shared" si="0"/>
        <v>-89251.5</v>
      </c>
      <c r="I13" s="171">
        <v>6.9000000000000006E-2</v>
      </c>
      <c r="J13" s="172">
        <v>0.65</v>
      </c>
      <c r="K13" s="170">
        <f t="shared" si="5"/>
        <v>-831.19125000000008</v>
      </c>
      <c r="L13" s="594">
        <f t="shared" si="4"/>
        <v>-3248.6062499999998</v>
      </c>
      <c r="M13" s="170"/>
      <c r="N13" s="594">
        <f t="shared" si="4"/>
        <v>0</v>
      </c>
      <c r="O13" s="170"/>
      <c r="P13" s="594">
        <f t="shared" si="4"/>
        <v>0</v>
      </c>
      <c r="Q13" s="170"/>
      <c r="R13" s="170"/>
      <c r="S13" s="170"/>
      <c r="T13" s="170"/>
    </row>
    <row r="14" spans="1:23">
      <c r="B14" s="169">
        <v>40909</v>
      </c>
      <c r="C14" s="170">
        <v>0</v>
      </c>
      <c r="D14" s="170">
        <f t="shared" si="3"/>
        <v>-137310</v>
      </c>
      <c r="E14" s="170"/>
      <c r="F14" s="170">
        <f>+D14+SUM($E$3:E14)</f>
        <v>-137310</v>
      </c>
      <c r="G14" s="170">
        <f t="shared" si="2"/>
        <v>-48058.5</v>
      </c>
      <c r="H14" s="170">
        <f t="shared" si="0"/>
        <v>-89251.5</v>
      </c>
      <c r="I14" s="171">
        <v>6.9000000000000006E-2</v>
      </c>
      <c r="J14" s="172">
        <v>0.65</v>
      </c>
      <c r="K14" s="170">
        <f t="shared" si="5"/>
        <v>-789.53250000000003</v>
      </c>
      <c r="L14" s="594">
        <f t="shared" si="4"/>
        <v>-4038.1387500000001</v>
      </c>
      <c r="M14" s="170"/>
      <c r="N14" s="594">
        <f t="shared" si="4"/>
        <v>0</v>
      </c>
      <c r="O14" s="170"/>
      <c r="P14" s="594">
        <f t="shared" si="4"/>
        <v>0</v>
      </c>
      <c r="Q14" s="170"/>
      <c r="R14" s="170"/>
      <c r="S14" s="170"/>
      <c r="T14" s="170"/>
    </row>
    <row r="15" spans="1:23">
      <c r="A15" s="82" t="s">
        <v>103</v>
      </c>
      <c r="B15" s="169">
        <v>40940</v>
      </c>
      <c r="C15" s="170">
        <v>0</v>
      </c>
      <c r="D15" s="170">
        <f t="shared" si="3"/>
        <v>-137310</v>
      </c>
      <c r="E15" s="170"/>
      <c r="F15" s="170">
        <f>+D15+SUM($E$3:E15)</f>
        <v>-137310</v>
      </c>
      <c r="G15" s="170">
        <f t="shared" si="2"/>
        <v>-48058.5</v>
      </c>
      <c r="H15" s="170">
        <f t="shared" si="0"/>
        <v>-89251.5</v>
      </c>
      <c r="I15" s="171">
        <v>6.9000000000000006E-2</v>
      </c>
      <c r="J15" s="172">
        <v>0.65</v>
      </c>
      <c r="K15" s="170">
        <f t="shared" si="5"/>
        <v>-789.53250000000003</v>
      </c>
      <c r="L15" s="594">
        <f t="shared" si="4"/>
        <v>-4827.6712500000003</v>
      </c>
      <c r="M15" s="170"/>
      <c r="N15" s="594">
        <f t="shared" si="4"/>
        <v>0</v>
      </c>
      <c r="O15" s="170"/>
      <c r="P15" s="594">
        <f t="shared" si="4"/>
        <v>0</v>
      </c>
      <c r="Q15" s="170"/>
      <c r="R15" s="170"/>
      <c r="S15" s="170"/>
      <c r="T15" s="170"/>
    </row>
    <row r="16" spans="1:23">
      <c r="A16" s="82" t="s">
        <v>103</v>
      </c>
      <c r="B16" s="169">
        <v>40969</v>
      </c>
      <c r="C16" s="170">
        <v>0</v>
      </c>
      <c r="D16" s="170">
        <f t="shared" si="3"/>
        <v>-137310</v>
      </c>
      <c r="E16" s="170"/>
      <c r="F16" s="170">
        <f>+D16+SUM($E$3:E16)</f>
        <v>-137310</v>
      </c>
      <c r="G16" s="170">
        <f t="shared" si="2"/>
        <v>-48058.5</v>
      </c>
      <c r="H16" s="170">
        <f t="shared" si="0"/>
        <v>-89251.5</v>
      </c>
      <c r="I16" s="171">
        <v>6.9000000000000006E-2</v>
      </c>
      <c r="J16" s="172">
        <v>0.65</v>
      </c>
      <c r="K16" s="170">
        <f t="shared" si="5"/>
        <v>-789.53250000000003</v>
      </c>
      <c r="L16" s="594">
        <f t="shared" si="4"/>
        <v>-5617.2037500000006</v>
      </c>
      <c r="M16" s="170"/>
      <c r="N16" s="594">
        <f t="shared" si="4"/>
        <v>0</v>
      </c>
      <c r="O16" s="170"/>
      <c r="P16" s="594">
        <f t="shared" si="4"/>
        <v>0</v>
      </c>
      <c r="Q16" s="170"/>
      <c r="R16" s="170"/>
      <c r="S16" s="170"/>
      <c r="T16" s="170"/>
    </row>
    <row r="17" spans="1:26">
      <c r="A17" s="82" t="s">
        <v>103</v>
      </c>
      <c r="B17" s="169">
        <v>41000</v>
      </c>
      <c r="C17" s="170">
        <v>-3580.21</v>
      </c>
      <c r="D17" s="170">
        <f t="shared" si="3"/>
        <v>-140890.21</v>
      </c>
      <c r="E17" s="170"/>
      <c r="F17" s="170">
        <f>+D17+SUM($E$3:E17)</f>
        <v>-140890.21</v>
      </c>
      <c r="G17" s="170">
        <f t="shared" si="2"/>
        <v>-49311.573499999991</v>
      </c>
      <c r="H17" s="170">
        <f t="shared" si="0"/>
        <v>-91578.636499999993</v>
      </c>
      <c r="I17" s="171">
        <v>6.9000000000000006E-2</v>
      </c>
      <c r="J17" s="172">
        <v>0.65</v>
      </c>
      <c r="K17" s="170">
        <f t="shared" si="5"/>
        <v>-799.82560374999991</v>
      </c>
      <c r="L17" s="594">
        <f t="shared" si="4"/>
        <v>-6417.0293537500002</v>
      </c>
      <c r="M17" s="170"/>
      <c r="N17" s="594">
        <f t="shared" si="4"/>
        <v>0</v>
      </c>
      <c r="O17" s="170"/>
      <c r="P17" s="594">
        <f t="shared" si="4"/>
        <v>0</v>
      </c>
      <c r="Q17" s="170"/>
      <c r="R17" s="170"/>
      <c r="S17" s="170"/>
      <c r="T17" s="170"/>
    </row>
    <row r="18" spans="1:26">
      <c r="A18" s="82" t="s">
        <v>103</v>
      </c>
      <c r="B18" s="169">
        <v>41030</v>
      </c>
      <c r="C18" s="170">
        <v>0</v>
      </c>
      <c r="D18" s="170">
        <f t="shared" si="3"/>
        <v>-140890.21</v>
      </c>
      <c r="E18" s="170"/>
      <c r="F18" s="170">
        <f>+D18+SUM($E$3:E18)</f>
        <v>-140890.21</v>
      </c>
      <c r="G18" s="170">
        <f t="shared" si="2"/>
        <v>-49311.573499999991</v>
      </c>
      <c r="H18" s="170">
        <f t="shared" si="0"/>
        <v>-91578.636499999993</v>
      </c>
      <c r="I18" s="173">
        <v>6.7100000000000007E-2</v>
      </c>
      <c r="J18" s="172">
        <v>0.65</v>
      </c>
      <c r="K18" s="170">
        <f>(+(H17+H18)/2*I17/12/31*14/J18)+(+(H17+H18)/2*I18/12/31*17/J18)</f>
        <v>-797.88549840591395</v>
      </c>
      <c r="L18" s="594">
        <f t="shared" si="4"/>
        <v>-7214.9148521559146</v>
      </c>
      <c r="M18" s="170"/>
      <c r="N18" s="594">
        <f t="shared" si="4"/>
        <v>0</v>
      </c>
      <c r="O18" s="170"/>
      <c r="P18" s="594">
        <f t="shared" si="4"/>
        <v>0</v>
      </c>
      <c r="Q18" s="170"/>
      <c r="R18" s="170"/>
      <c r="S18" s="170"/>
      <c r="T18" s="170"/>
    </row>
    <row r="19" spans="1:26">
      <c r="A19" s="82" t="s">
        <v>103</v>
      </c>
      <c r="B19" s="169">
        <v>41061</v>
      </c>
      <c r="C19" s="170">
        <v>13055.68</v>
      </c>
      <c r="D19" s="170">
        <f t="shared" si="3"/>
        <v>-127834.53</v>
      </c>
      <c r="E19" s="170"/>
      <c r="F19" s="170">
        <f>+D19+SUM($E$3:E19)</f>
        <v>-127834.53</v>
      </c>
      <c r="G19" s="170">
        <f t="shared" si="2"/>
        <v>-44742.085499999994</v>
      </c>
      <c r="H19" s="170">
        <f t="shared" si="0"/>
        <v>-83092.444500000012</v>
      </c>
      <c r="I19" s="173">
        <v>6.7100000000000007E-2</v>
      </c>
      <c r="J19" s="172">
        <v>0.65</v>
      </c>
      <c r="K19" s="170">
        <f t="shared" si="5"/>
        <v>-751.3095855833335</v>
      </c>
      <c r="L19" s="594">
        <f t="shared" si="4"/>
        <v>-7966.2244377392481</v>
      </c>
      <c r="M19" s="170"/>
      <c r="N19" s="594">
        <f t="shared" si="4"/>
        <v>0</v>
      </c>
      <c r="O19" s="170"/>
      <c r="P19" s="594">
        <f t="shared" si="4"/>
        <v>0</v>
      </c>
      <c r="Q19" s="170"/>
      <c r="R19" s="170"/>
      <c r="S19" s="170"/>
      <c r="T19" s="170"/>
    </row>
    <row r="20" spans="1:26">
      <c r="A20" s="82" t="s">
        <v>103</v>
      </c>
      <c r="B20" s="169">
        <v>41091</v>
      </c>
      <c r="C20" s="170">
        <v>0</v>
      </c>
      <c r="D20" s="170">
        <f t="shared" si="3"/>
        <v>-127834.53</v>
      </c>
      <c r="E20" s="170"/>
      <c r="F20" s="170">
        <f>+D20+SUM($E$3:E20)</f>
        <v>-127834.53</v>
      </c>
      <c r="G20" s="170">
        <f t="shared" si="2"/>
        <v>-44742.085499999994</v>
      </c>
      <c r="H20" s="170">
        <f t="shared" si="0"/>
        <v>-83092.444500000012</v>
      </c>
      <c r="I20" s="173">
        <v>6.7100000000000007E-2</v>
      </c>
      <c r="J20" s="172">
        <v>0.65</v>
      </c>
      <c r="K20" s="170">
        <f t="shared" si="5"/>
        <v>-714.80808025000022</v>
      </c>
      <c r="L20" s="594">
        <f t="shared" si="4"/>
        <v>-8681.0325179892479</v>
      </c>
      <c r="M20" s="170"/>
      <c r="N20" s="594">
        <f t="shared" si="4"/>
        <v>0</v>
      </c>
      <c r="O20" s="170"/>
      <c r="P20" s="594">
        <f t="shared" si="4"/>
        <v>0</v>
      </c>
      <c r="Q20" s="170"/>
      <c r="R20" s="170"/>
      <c r="S20" s="170"/>
      <c r="T20" s="170"/>
    </row>
    <row r="21" spans="1:26">
      <c r="A21" s="82" t="s">
        <v>103</v>
      </c>
      <c r="B21" s="169">
        <v>41122</v>
      </c>
      <c r="C21" s="170">
        <v>-201056.69999999998</v>
      </c>
      <c r="D21" s="170">
        <f t="shared" si="3"/>
        <v>-328891.23</v>
      </c>
      <c r="E21" s="170"/>
      <c r="F21" s="170">
        <f>+D21+SUM($E$3:E21)</f>
        <v>-328891.23</v>
      </c>
      <c r="G21" s="170">
        <f t="shared" si="2"/>
        <v>-115111.93049999999</v>
      </c>
      <c r="H21" s="170">
        <f t="shared" si="0"/>
        <v>-213779.29949999999</v>
      </c>
      <c r="I21" s="173">
        <v>6.7100000000000007E-2</v>
      </c>
      <c r="J21" s="172">
        <v>0.65</v>
      </c>
      <c r="K21" s="170">
        <f t="shared" si="5"/>
        <v>-1276.9291040000003</v>
      </c>
      <c r="L21" s="594">
        <f t="shared" si="4"/>
        <v>-9957.9616219892487</v>
      </c>
      <c r="M21" s="170"/>
      <c r="N21" s="594">
        <f t="shared" si="4"/>
        <v>0</v>
      </c>
      <c r="O21" s="170"/>
      <c r="P21" s="594">
        <f t="shared" si="4"/>
        <v>0</v>
      </c>
      <c r="Q21" s="170"/>
      <c r="R21" s="170"/>
      <c r="S21" s="170"/>
      <c r="T21" s="170"/>
    </row>
    <row r="22" spans="1:26">
      <c r="A22" s="82" t="s">
        <v>103</v>
      </c>
      <c r="B22" s="169">
        <v>41153</v>
      </c>
      <c r="C22" s="170">
        <v>-214271.88999999998</v>
      </c>
      <c r="D22" s="170">
        <f t="shared" si="3"/>
        <v>-543163.12</v>
      </c>
      <c r="E22" s="170"/>
      <c r="F22" s="170">
        <f>+D22+SUM($E$3:E22)</f>
        <v>-543163.12</v>
      </c>
      <c r="G22" s="170">
        <f t="shared" si="2"/>
        <v>-190107.09199999998</v>
      </c>
      <c r="H22" s="170">
        <f t="shared" si="0"/>
        <v>-353056.02800000005</v>
      </c>
      <c r="I22" s="173">
        <v>6.7100000000000007E-2</v>
      </c>
      <c r="J22" s="172">
        <v>0.65</v>
      </c>
      <c r="K22" s="170">
        <f t="shared" si="5"/>
        <v>-2438.1186202083336</v>
      </c>
      <c r="L22" s="594">
        <f t="shared" si="4"/>
        <v>-12396.080242197582</v>
      </c>
      <c r="M22" s="170"/>
      <c r="N22" s="594">
        <f t="shared" si="4"/>
        <v>0</v>
      </c>
      <c r="O22" s="170"/>
      <c r="P22" s="594">
        <f t="shared" si="4"/>
        <v>0</v>
      </c>
      <c r="Q22" s="170"/>
      <c r="R22" s="170"/>
      <c r="S22" s="170"/>
      <c r="T22" s="170"/>
    </row>
    <row r="23" spans="1:26">
      <c r="A23" s="82" t="s">
        <v>103</v>
      </c>
      <c r="B23" s="169">
        <v>41183</v>
      </c>
      <c r="C23" s="170">
        <v>-219314.68</v>
      </c>
      <c r="D23" s="170">
        <f t="shared" si="3"/>
        <v>-762477.8</v>
      </c>
      <c r="E23" s="170"/>
      <c r="F23" s="170">
        <f>+D23+SUM($E$3:E23)</f>
        <v>-762477.8</v>
      </c>
      <c r="G23" s="170">
        <f t="shared" si="2"/>
        <v>-266867.23</v>
      </c>
      <c r="H23" s="170">
        <f t="shared" si="0"/>
        <v>-495610.57000000007</v>
      </c>
      <c r="I23" s="173">
        <v>6.7100000000000007E-2</v>
      </c>
      <c r="J23" s="172">
        <v>0.65</v>
      </c>
      <c r="K23" s="170">
        <f t="shared" si="5"/>
        <v>-3650.3544055000011</v>
      </c>
      <c r="L23" s="594">
        <f t="shared" si="4"/>
        <v>-16046.434647697584</v>
      </c>
      <c r="M23" s="170"/>
      <c r="N23" s="594">
        <f t="shared" si="4"/>
        <v>0</v>
      </c>
      <c r="O23" s="170"/>
      <c r="P23" s="594">
        <f t="shared" si="4"/>
        <v>0</v>
      </c>
      <c r="Q23" s="170"/>
      <c r="R23" s="170"/>
      <c r="S23" s="170"/>
      <c r="T23" s="170"/>
    </row>
    <row r="24" spans="1:26">
      <c r="A24" s="82" t="s">
        <v>103</v>
      </c>
      <c r="B24" s="169">
        <v>41214</v>
      </c>
      <c r="C24" s="170">
        <v>-194181.08000000002</v>
      </c>
      <c r="D24" s="170">
        <f t="shared" si="3"/>
        <v>-956658.88000000012</v>
      </c>
      <c r="E24" s="170"/>
      <c r="F24" s="170">
        <f>+D24+SUM($E$3:E24)</f>
        <v>-956658.88000000012</v>
      </c>
      <c r="G24" s="170">
        <f t="shared" si="2"/>
        <v>-334830.60800000001</v>
      </c>
      <c r="H24" s="170">
        <f t="shared" si="0"/>
        <v>-621828.27200000011</v>
      </c>
      <c r="I24" s="173">
        <v>6.7100000000000007E-2</v>
      </c>
      <c r="J24" s="172">
        <v>0.65</v>
      </c>
      <c r="K24" s="170">
        <f t="shared" si="5"/>
        <v>-4806.4196345000018</v>
      </c>
      <c r="L24" s="594">
        <f t="shared" si="4"/>
        <v>-20852.854282197586</v>
      </c>
      <c r="M24" s="170"/>
      <c r="N24" s="594">
        <f t="shared" si="4"/>
        <v>0</v>
      </c>
      <c r="O24" s="170"/>
      <c r="P24" s="594">
        <f t="shared" si="4"/>
        <v>0</v>
      </c>
      <c r="Q24" s="170"/>
      <c r="R24" s="170"/>
      <c r="S24" s="170"/>
      <c r="T24" s="170"/>
      <c r="X24" s="369"/>
    </row>
    <row r="25" spans="1:26">
      <c r="A25" s="82" t="s">
        <v>103</v>
      </c>
      <c r="B25" s="169">
        <v>41244</v>
      </c>
      <c r="C25" s="170">
        <v>0</v>
      </c>
      <c r="D25" s="170">
        <f t="shared" si="3"/>
        <v>-956658.88000000012</v>
      </c>
      <c r="E25" s="170"/>
      <c r="F25" s="170">
        <f>+D25+SUM($E$3:E25)</f>
        <v>-956658.88000000012</v>
      </c>
      <c r="G25" s="170">
        <f t="shared" si="2"/>
        <v>-334830.60800000001</v>
      </c>
      <c r="H25" s="170">
        <f t="shared" si="0"/>
        <v>-621828.27200000011</v>
      </c>
      <c r="I25" s="173">
        <v>6.7100000000000007E-2</v>
      </c>
      <c r="J25" s="172">
        <v>0.65</v>
      </c>
      <c r="K25" s="170">
        <f t="shared" si="5"/>
        <v>-5349.3175706666689</v>
      </c>
      <c r="L25" s="594">
        <f t="shared" si="4"/>
        <v>-26202.171852864256</v>
      </c>
      <c r="M25" s="170"/>
      <c r="N25" s="594">
        <f t="shared" si="4"/>
        <v>0</v>
      </c>
      <c r="O25" s="170"/>
      <c r="P25" s="594">
        <f t="shared" si="4"/>
        <v>0</v>
      </c>
      <c r="Q25" s="170"/>
      <c r="R25" s="170"/>
      <c r="S25" s="170"/>
      <c r="T25" s="170"/>
      <c r="X25" s="369"/>
    </row>
    <row r="26" spans="1:26">
      <c r="A26" s="82" t="s">
        <v>103</v>
      </c>
      <c r="B26" s="169">
        <v>41275</v>
      </c>
      <c r="C26" s="170">
        <v>0</v>
      </c>
      <c r="D26" s="170">
        <f t="shared" si="3"/>
        <v>-956658.88000000012</v>
      </c>
      <c r="E26" s="170"/>
      <c r="F26" s="170">
        <f>+D26+SUM($E$3:E26)</f>
        <v>-956658.88000000012</v>
      </c>
      <c r="G26" s="170">
        <f t="shared" si="2"/>
        <v>-334830.60800000001</v>
      </c>
      <c r="H26" s="170">
        <f t="shared" si="0"/>
        <v>-621828.27200000011</v>
      </c>
      <c r="I26" s="173">
        <v>6.7100000000000007E-2</v>
      </c>
      <c r="J26" s="172">
        <v>0.65</v>
      </c>
      <c r="K26" s="170">
        <f t="shared" si="5"/>
        <v>-5349.3175706666689</v>
      </c>
      <c r="L26" s="594">
        <f t="shared" si="4"/>
        <v>-31551.489423530926</v>
      </c>
      <c r="M26" s="170"/>
      <c r="N26" s="594">
        <f t="shared" si="4"/>
        <v>0</v>
      </c>
      <c r="O26" s="170"/>
      <c r="P26" s="594">
        <f t="shared" si="4"/>
        <v>0</v>
      </c>
      <c r="Q26" s="170"/>
      <c r="R26" s="170"/>
      <c r="S26" s="170"/>
      <c r="T26" s="170"/>
      <c r="X26" s="369"/>
    </row>
    <row r="27" spans="1:26">
      <c r="A27" s="82" t="s">
        <v>103</v>
      </c>
      <c r="B27" s="169">
        <v>41306</v>
      </c>
      <c r="C27" s="170">
        <v>68853.510000000009</v>
      </c>
      <c r="D27" s="170">
        <f t="shared" si="3"/>
        <v>-887805.37000000011</v>
      </c>
      <c r="E27" s="170"/>
      <c r="F27" s="170">
        <f>+D27+SUM($E$3:E27)</f>
        <v>-887805.37000000011</v>
      </c>
      <c r="G27" s="170">
        <f t="shared" si="2"/>
        <v>-310731.87950000004</v>
      </c>
      <c r="H27" s="170">
        <f t="shared" si="0"/>
        <v>-577073.49050000007</v>
      </c>
      <c r="I27" s="173">
        <v>6.7100000000000007E-2</v>
      </c>
      <c r="J27" s="172">
        <v>0.65</v>
      </c>
      <c r="K27" s="170">
        <f t="shared" si="5"/>
        <v>-5156.8146322916682</v>
      </c>
      <c r="L27" s="594">
        <f t="shared" si="4"/>
        <v>-36708.304055822591</v>
      </c>
      <c r="M27" s="170"/>
      <c r="N27" s="594">
        <f t="shared" si="4"/>
        <v>0</v>
      </c>
      <c r="O27" s="170"/>
      <c r="P27" s="594">
        <f t="shared" si="4"/>
        <v>0</v>
      </c>
      <c r="Q27" s="170"/>
      <c r="R27" s="170"/>
      <c r="S27" s="170"/>
      <c r="T27" s="170"/>
      <c r="X27" s="369"/>
    </row>
    <row r="28" spans="1:26">
      <c r="A28" s="82" t="s">
        <v>103</v>
      </c>
      <c r="B28" s="169">
        <v>41334</v>
      </c>
      <c r="C28" s="170">
        <v>50746.3</v>
      </c>
      <c r="D28" s="170">
        <f t="shared" si="3"/>
        <v>-837059.07000000007</v>
      </c>
      <c r="E28" s="170"/>
      <c r="F28" s="170">
        <f>+D28+SUM($E$3:E28)</f>
        <v>-837059.07000000007</v>
      </c>
      <c r="G28" s="170">
        <f t="shared" si="2"/>
        <v>-292970.67450000002</v>
      </c>
      <c r="H28" s="170">
        <f t="shared" si="0"/>
        <v>-544088.3955000001</v>
      </c>
      <c r="I28" s="173">
        <v>6.7100000000000007E-2</v>
      </c>
      <c r="J28" s="172">
        <v>0.65</v>
      </c>
      <c r="K28" s="170">
        <f t="shared" si="5"/>
        <v>-4822.4334968333342</v>
      </c>
      <c r="L28" s="594">
        <f t="shared" si="4"/>
        <v>-41530.737552655926</v>
      </c>
      <c r="M28" s="170"/>
      <c r="N28" s="594">
        <f t="shared" si="4"/>
        <v>0</v>
      </c>
      <c r="O28" s="170"/>
      <c r="P28" s="594">
        <f t="shared" si="4"/>
        <v>0</v>
      </c>
      <c r="Q28" s="170"/>
      <c r="R28" s="170"/>
      <c r="S28" s="170"/>
      <c r="T28" s="170"/>
      <c r="X28" s="369"/>
    </row>
    <row r="29" spans="1:26">
      <c r="A29" s="82" t="s">
        <v>103</v>
      </c>
      <c r="B29" s="169">
        <v>41365</v>
      </c>
      <c r="C29" s="170">
        <v>50315.42</v>
      </c>
      <c r="D29" s="170">
        <f t="shared" si="3"/>
        <v>-786743.65</v>
      </c>
      <c r="E29" s="170"/>
      <c r="F29" s="170">
        <f>+D29+SUM($E$3:E29)</f>
        <v>-786743.65</v>
      </c>
      <c r="G29" s="170">
        <f t="shared" si="2"/>
        <v>-275360.27749999997</v>
      </c>
      <c r="H29" s="170">
        <f t="shared" si="0"/>
        <v>-511383.37250000006</v>
      </c>
      <c r="I29" s="173">
        <v>6.7100000000000007E-2</v>
      </c>
      <c r="J29" s="172">
        <v>0.65</v>
      </c>
      <c r="K29" s="170">
        <f t="shared" si="5"/>
        <v>-4539.8817713333337</v>
      </c>
      <c r="L29" s="594">
        <f t="shared" si="4"/>
        <v>-46070.61932398926</v>
      </c>
      <c r="M29" s="170"/>
      <c r="N29" s="594">
        <f t="shared" si="4"/>
        <v>0</v>
      </c>
      <c r="O29" s="170"/>
      <c r="P29" s="594">
        <f t="shared" si="4"/>
        <v>0</v>
      </c>
      <c r="Q29" s="170"/>
      <c r="R29" s="170"/>
      <c r="S29" s="170"/>
      <c r="T29" s="170"/>
      <c r="X29" s="369"/>
    </row>
    <row r="30" spans="1:26">
      <c r="A30" s="82" t="s">
        <v>103</v>
      </c>
      <c r="B30" s="169">
        <v>41395</v>
      </c>
      <c r="C30" s="170">
        <v>62436.94</v>
      </c>
      <c r="D30" s="170">
        <f t="shared" si="3"/>
        <v>-724306.71</v>
      </c>
      <c r="E30" s="170"/>
      <c r="F30" s="170">
        <f>+D30+SUM($E$3:E30)</f>
        <v>-724306.71</v>
      </c>
      <c r="G30" s="170">
        <f t="shared" si="2"/>
        <v>-253507.34849999996</v>
      </c>
      <c r="H30" s="170">
        <f t="shared" si="0"/>
        <v>-470799.3615</v>
      </c>
      <c r="I30" s="173">
        <v>6.7100000000000007E-2</v>
      </c>
      <c r="J30" s="172">
        <v>0.65</v>
      </c>
      <c r="K30" s="170">
        <f t="shared" si="5"/>
        <v>-4224.6449648333337</v>
      </c>
      <c r="L30" s="594">
        <f t="shared" si="4"/>
        <v>-50295.264288822596</v>
      </c>
      <c r="M30" s="170"/>
      <c r="N30" s="594">
        <f t="shared" si="4"/>
        <v>0</v>
      </c>
      <c r="O30" s="170"/>
      <c r="P30" s="594">
        <f t="shared" si="4"/>
        <v>0</v>
      </c>
      <c r="Q30" s="170"/>
      <c r="R30" s="170"/>
      <c r="S30" s="170"/>
      <c r="T30" s="170"/>
      <c r="X30" s="369"/>
    </row>
    <row r="31" spans="1:26">
      <c r="A31" s="82" t="s">
        <v>103</v>
      </c>
      <c r="B31" s="169">
        <v>41426</v>
      </c>
      <c r="C31" s="170">
        <v>-1646320.01</v>
      </c>
      <c r="D31" s="170">
        <f t="shared" si="3"/>
        <v>-2370626.7199999997</v>
      </c>
      <c r="E31" s="170"/>
      <c r="F31" s="170">
        <f>+D31+SUM($E$3:E31)</f>
        <v>-2370626.7199999997</v>
      </c>
      <c r="G31" s="170">
        <f t="shared" si="2"/>
        <v>-829719.35199999984</v>
      </c>
      <c r="H31" s="170">
        <f t="shared" si="0"/>
        <v>-1540907.3679999998</v>
      </c>
      <c r="I31" s="173">
        <v>6.7100000000000007E-2</v>
      </c>
      <c r="J31" s="172">
        <v>0.65</v>
      </c>
      <c r="K31" s="170">
        <f t="shared" si="5"/>
        <v>-8652.9180480416671</v>
      </c>
      <c r="L31" s="594">
        <f t="shared" si="4"/>
        <v>-58948.182336864265</v>
      </c>
      <c r="M31" s="170"/>
      <c r="N31" s="594">
        <f t="shared" si="4"/>
        <v>0</v>
      </c>
      <c r="O31" s="170"/>
      <c r="P31" s="594">
        <f t="shared" si="4"/>
        <v>0</v>
      </c>
      <c r="Q31" s="170"/>
      <c r="R31" s="170"/>
      <c r="S31" s="170"/>
      <c r="T31" s="170"/>
      <c r="X31" s="369"/>
      <c r="Y31" s="170"/>
      <c r="Z31" s="369"/>
    </row>
    <row r="32" spans="1:26">
      <c r="A32" s="82" t="s">
        <v>103</v>
      </c>
      <c r="B32" s="169">
        <v>41456</v>
      </c>
      <c r="C32" s="170">
        <v>-2582976.6399999997</v>
      </c>
      <c r="D32" s="170">
        <f t="shared" si="3"/>
        <v>-4953603.3599999994</v>
      </c>
      <c r="E32" s="170"/>
      <c r="F32" s="170">
        <f>+D32+SUM($E$3:E32)</f>
        <v>-4953603.3599999994</v>
      </c>
      <c r="G32" s="170">
        <f t="shared" si="2"/>
        <v>-1733761.1759999997</v>
      </c>
      <c r="H32" s="170">
        <f t="shared" si="0"/>
        <v>-3219842.1839999994</v>
      </c>
      <c r="I32" s="174">
        <v>6.6900000000000001E-2</v>
      </c>
      <c r="J32" s="172">
        <v>0.65</v>
      </c>
      <c r="K32" s="170">
        <f t="shared" si="5"/>
        <v>-20416.291347999995</v>
      </c>
      <c r="L32" s="594">
        <f t="shared" si="4"/>
        <v>-79364.473684864264</v>
      </c>
      <c r="M32" s="170"/>
      <c r="N32" s="594">
        <f t="shared" si="4"/>
        <v>0</v>
      </c>
      <c r="O32" s="170"/>
      <c r="P32" s="594">
        <f t="shared" si="4"/>
        <v>0</v>
      </c>
      <c r="Q32" s="170"/>
      <c r="R32" s="170"/>
      <c r="S32" s="170"/>
      <c r="T32" s="170"/>
      <c r="X32" s="369"/>
      <c r="Z32" s="369"/>
    </row>
    <row r="33" spans="1:24">
      <c r="A33" s="82" t="s">
        <v>103</v>
      </c>
      <c r="B33" s="169">
        <v>41487</v>
      </c>
      <c r="C33" s="170">
        <v>-2856753.92</v>
      </c>
      <c r="D33" s="170">
        <f t="shared" si="3"/>
        <v>-7810357.2799999993</v>
      </c>
      <c r="E33" s="170"/>
      <c r="F33" s="170">
        <f>+D33+SUM($E$3:E33)</f>
        <v>-7810357.2799999993</v>
      </c>
      <c r="G33" s="170">
        <f t="shared" si="2"/>
        <v>-2733625.0479999995</v>
      </c>
      <c r="H33" s="170">
        <f t="shared" si="0"/>
        <v>-5076732.2319999998</v>
      </c>
      <c r="I33" s="174">
        <v>6.6900000000000001E-2</v>
      </c>
      <c r="J33" s="172">
        <v>0.65</v>
      </c>
      <c r="K33" s="170">
        <f t="shared" si="5"/>
        <v>-35579.540283999995</v>
      </c>
      <c r="L33" s="594">
        <f t="shared" si="4"/>
        <v>-114944.01396886425</v>
      </c>
      <c r="M33" s="170"/>
      <c r="N33" s="594">
        <f t="shared" si="4"/>
        <v>0</v>
      </c>
      <c r="O33" s="170"/>
      <c r="P33" s="594">
        <f t="shared" si="4"/>
        <v>0</v>
      </c>
      <c r="Q33" s="170"/>
      <c r="R33" s="170"/>
      <c r="S33" s="170"/>
      <c r="T33" s="170"/>
      <c r="X33" s="369"/>
    </row>
    <row r="34" spans="1:24">
      <c r="A34" s="82" t="s">
        <v>103</v>
      </c>
      <c r="B34" s="169">
        <v>41518</v>
      </c>
      <c r="C34" s="170">
        <v>-1063855.96</v>
      </c>
      <c r="D34" s="170">
        <f t="shared" si="3"/>
        <v>-8874213.2399999984</v>
      </c>
      <c r="E34" s="170"/>
      <c r="F34" s="170">
        <f>+D34+SUM($E$3:E34)</f>
        <v>-8874213.2399999984</v>
      </c>
      <c r="G34" s="170">
        <f t="shared" si="2"/>
        <v>-3105974.6339999991</v>
      </c>
      <c r="H34" s="170">
        <f t="shared" si="0"/>
        <v>-5768238.6059999987</v>
      </c>
      <c r="I34" s="174">
        <v>6.6900000000000001E-2</v>
      </c>
      <c r="J34" s="172">
        <v>0.65</v>
      </c>
      <c r="K34" s="170">
        <f t="shared" si="5"/>
        <v>-46508.240324500002</v>
      </c>
      <c r="L34" s="594">
        <f t="shared" si="4"/>
        <v>-161452.25429336424</v>
      </c>
      <c r="M34" s="170"/>
      <c r="N34" s="594">
        <f t="shared" si="4"/>
        <v>0</v>
      </c>
      <c r="O34" s="170"/>
      <c r="P34" s="594">
        <f t="shared" si="4"/>
        <v>0</v>
      </c>
      <c r="Q34" s="170"/>
      <c r="R34" s="170"/>
      <c r="S34" s="170"/>
      <c r="T34" s="170"/>
      <c r="X34" s="369"/>
    </row>
    <row r="35" spans="1:24">
      <c r="A35" s="82" t="s">
        <v>103</v>
      </c>
      <c r="B35" s="169">
        <v>41548</v>
      </c>
      <c r="C35" s="170">
        <v>-1607317.62</v>
      </c>
      <c r="D35" s="170">
        <f t="shared" si="3"/>
        <v>-10481530.859999999</v>
      </c>
      <c r="E35" s="170"/>
      <c r="F35" s="170">
        <f>+D35+SUM($E$3:E35)</f>
        <v>-10481530.859999999</v>
      </c>
      <c r="G35" s="170">
        <f t="shared" si="2"/>
        <v>-3668535.8009999995</v>
      </c>
      <c r="H35" s="170">
        <f t="shared" si="0"/>
        <v>-6812995.0590000004</v>
      </c>
      <c r="I35" s="174">
        <v>6.6900000000000001E-2</v>
      </c>
      <c r="J35" s="172">
        <v>0.65</v>
      </c>
      <c r="K35" s="170">
        <f t="shared" si="5"/>
        <v>-53954.136678749994</v>
      </c>
      <c r="L35" s="594">
        <f t="shared" si="4"/>
        <v>-215406.39097211423</v>
      </c>
      <c r="M35" s="170"/>
      <c r="N35" s="594">
        <f t="shared" si="4"/>
        <v>0</v>
      </c>
      <c r="O35" s="170"/>
      <c r="P35" s="594">
        <f t="shared" si="4"/>
        <v>0</v>
      </c>
      <c r="Q35" s="170"/>
      <c r="R35" s="170"/>
      <c r="S35" s="170"/>
      <c r="T35" s="170"/>
      <c r="X35" s="369"/>
    </row>
    <row r="36" spans="1:24">
      <c r="A36" s="480" t="s">
        <v>103</v>
      </c>
      <c r="B36" s="413">
        <v>41579</v>
      </c>
      <c r="C36" s="180">
        <f>+'Tracker 2013-2014'!AK7</f>
        <v>-81799.37</v>
      </c>
      <c r="D36" s="180">
        <f t="shared" si="3"/>
        <v>-10563330.229999999</v>
      </c>
      <c r="E36" s="180"/>
      <c r="F36" s="180">
        <f>+D36+SUM($E$3:E36)</f>
        <v>-10563330.229999999</v>
      </c>
      <c r="G36" s="180">
        <f t="shared" si="2"/>
        <v>-3697165.5804999992</v>
      </c>
      <c r="H36" s="180">
        <f t="shared" si="0"/>
        <v>-6866164.6494999994</v>
      </c>
      <c r="I36" s="414">
        <v>6.6900000000000001E-2</v>
      </c>
      <c r="J36" s="415">
        <v>0.65</v>
      </c>
      <c r="K36" s="180">
        <f t="shared" si="5"/>
        <v>-58662.550288375001</v>
      </c>
      <c r="L36" s="595">
        <f t="shared" si="4"/>
        <v>-274068.94126048923</v>
      </c>
      <c r="M36" s="180"/>
      <c r="N36" s="595">
        <f t="shared" si="4"/>
        <v>0</v>
      </c>
      <c r="O36" s="180">
        <f>SUM('Biogas Interest 25400441'!D53:D54)</f>
        <v>-274069</v>
      </c>
      <c r="P36" s="595">
        <f t="shared" si="4"/>
        <v>-274069</v>
      </c>
      <c r="Q36" s="428"/>
      <c r="R36" s="428"/>
      <c r="S36" s="428"/>
      <c r="T36" s="170"/>
      <c r="X36" s="369"/>
    </row>
    <row r="37" spans="1:24">
      <c r="A37" s="483" t="s">
        <v>103</v>
      </c>
      <c r="B37" s="475">
        <v>41609</v>
      </c>
      <c r="C37" s="476">
        <f>+'Tracker 2013-2014'!AL11</f>
        <v>-11649.79</v>
      </c>
      <c r="D37" s="476">
        <f t="shared" si="3"/>
        <v>-10574980.019999998</v>
      </c>
      <c r="E37" s="476"/>
      <c r="F37" s="476">
        <f>+D37+SUM($E$3:E37)</f>
        <v>-10574980.019999998</v>
      </c>
      <c r="G37" s="476">
        <f t="shared" si="2"/>
        <v>-3701243.0069999988</v>
      </c>
      <c r="H37" s="476">
        <f t="shared" si="0"/>
        <v>-6873737.0129999984</v>
      </c>
      <c r="I37" s="478">
        <v>6.6900000000000001E-2</v>
      </c>
      <c r="J37" s="479">
        <v>0.65</v>
      </c>
      <c r="K37" s="476">
        <f t="shared" si="5"/>
        <v>-58923.039821874991</v>
      </c>
      <c r="L37" s="596">
        <f t="shared" si="4"/>
        <v>-332991.98108236422</v>
      </c>
      <c r="M37" s="476"/>
      <c r="N37" s="596">
        <f t="shared" si="4"/>
        <v>0</v>
      </c>
      <c r="O37" s="476">
        <f>+'Biogas Interest 25400441'!D56</f>
        <v>-58923</v>
      </c>
      <c r="P37" s="596">
        <f t="shared" si="4"/>
        <v>-332992</v>
      </c>
      <c r="Q37" s="170"/>
      <c r="R37" s="170"/>
      <c r="S37" s="170"/>
      <c r="T37" s="170"/>
      <c r="X37" s="369"/>
    </row>
    <row r="38" spans="1:24">
      <c r="A38" s="480" t="s">
        <v>103</v>
      </c>
      <c r="B38" s="413">
        <v>41640</v>
      </c>
      <c r="C38" s="180">
        <f>+'Tracker 2013-2014'!AM13</f>
        <v>2580</v>
      </c>
      <c r="D38" s="180">
        <f t="shared" si="3"/>
        <v>-10572400.019999998</v>
      </c>
      <c r="E38" s="180">
        <f>SUM('Tracker 2013-2014'!AM15:AM16)</f>
        <v>1360929.6</v>
      </c>
      <c r="F38" s="180">
        <f>+D38+SUM($E$3:E38)</f>
        <v>-9211470.4199999981</v>
      </c>
      <c r="G38" s="180">
        <f t="shared" si="2"/>
        <v>-3224014.6469999989</v>
      </c>
      <c r="H38" s="180">
        <f t="shared" si="0"/>
        <v>-5987455.7729999991</v>
      </c>
      <c r="I38" s="414">
        <v>6.6900000000000001E-2</v>
      </c>
      <c r="J38" s="415">
        <v>0.65</v>
      </c>
      <c r="K38" s="180">
        <f t="shared" si="5"/>
        <v>-55154.730601499992</v>
      </c>
      <c r="L38" s="595">
        <f t="shared" si="4"/>
        <v>-388146.71168386424</v>
      </c>
      <c r="M38" s="180">
        <f>SUM('Biogas Interest 25400441'!C59:C60)</f>
        <v>27968.14</v>
      </c>
      <c r="N38" s="595">
        <f t="shared" si="4"/>
        <v>27968.14</v>
      </c>
      <c r="O38" s="180">
        <f>+'Biogas Interest 25400441'!D58</f>
        <v>-55155</v>
      </c>
      <c r="P38" s="595">
        <f t="shared" si="4"/>
        <v>-388147</v>
      </c>
      <c r="Q38" s="170"/>
      <c r="R38" s="170"/>
      <c r="S38" s="170"/>
      <c r="T38" s="170"/>
      <c r="U38" s="419"/>
      <c r="X38" s="369"/>
    </row>
    <row r="39" spans="1:24">
      <c r="A39" s="481" t="s">
        <v>103</v>
      </c>
      <c r="B39" s="472">
        <v>41671</v>
      </c>
      <c r="C39" s="428"/>
      <c r="D39" s="428">
        <f t="shared" si="3"/>
        <v>-10572400.019999998</v>
      </c>
      <c r="E39" s="428">
        <f>SUM('Tracker 2013-2014'!AN15:AN17)</f>
        <v>934842.72</v>
      </c>
      <c r="F39" s="428">
        <f>+D39+SUM($E$3:E39)</f>
        <v>-8276627.6999999974</v>
      </c>
      <c r="G39" s="428">
        <f t="shared" si="2"/>
        <v>-2896819.6949999989</v>
      </c>
      <c r="H39" s="428">
        <f t="shared" si="0"/>
        <v>-5379808.004999999</v>
      </c>
      <c r="I39" s="420">
        <v>6.6900000000000001E-2</v>
      </c>
      <c r="J39" s="474">
        <v>0.65</v>
      </c>
      <c r="K39" s="428">
        <f t="shared" si="5"/>
        <v>-48748.073509499991</v>
      </c>
      <c r="L39" s="597">
        <f t="shared" si="4"/>
        <v>-436894.78519336425</v>
      </c>
      <c r="M39" s="428">
        <f>SUM('Biogas Interest 25400441'!C63:D65)</f>
        <v>19211.739999999998</v>
      </c>
      <c r="N39" s="597">
        <f t="shared" si="4"/>
        <v>47179.88</v>
      </c>
      <c r="O39" s="428">
        <f>+'Biogas Interest 25400441'!D62</f>
        <v>-48748</v>
      </c>
      <c r="P39" s="597">
        <f t="shared" si="4"/>
        <v>-436895</v>
      </c>
      <c r="Q39" s="170"/>
      <c r="R39" s="170"/>
      <c r="S39" s="170"/>
      <c r="T39" s="170"/>
      <c r="U39" s="419"/>
      <c r="X39" s="369"/>
    </row>
    <row r="40" spans="1:24">
      <c r="A40" s="481" t="s">
        <v>103</v>
      </c>
      <c r="B40" s="472">
        <v>41699</v>
      </c>
      <c r="C40" s="428">
        <f>SUM('Tracker 2013-2014'!AO7)</f>
        <v>-578485.08000000007</v>
      </c>
      <c r="D40" s="428">
        <f t="shared" si="3"/>
        <v>-11150885.099999998</v>
      </c>
      <c r="E40" s="428">
        <f>SUM('Tracker 2013-2014'!AO15:AO17)</f>
        <v>920610.04</v>
      </c>
      <c r="F40" s="428">
        <f>+D40+SUM($E$3:E40)</f>
        <v>-7934502.7399999974</v>
      </c>
      <c r="G40" s="428">
        <f t="shared" si="2"/>
        <v>-2777075.9589999989</v>
      </c>
      <c r="H40" s="428">
        <f t="shared" si="0"/>
        <v>-5157426.7809999986</v>
      </c>
      <c r="I40" s="420">
        <v>6.6900000000000001E-2</v>
      </c>
      <c r="J40" s="474">
        <v>0.65</v>
      </c>
      <c r="K40" s="428">
        <f t="shared" si="5"/>
        <v>-45188.526101499985</v>
      </c>
      <c r="L40" s="597">
        <f t="shared" si="4"/>
        <v>-482083.31129486422</v>
      </c>
      <c r="M40" s="428">
        <f>SUM('Biogas Interest 25400441'!C68:D70)</f>
        <v>18919.239999999998</v>
      </c>
      <c r="N40" s="597">
        <f t="shared" si="4"/>
        <v>66099.12</v>
      </c>
      <c r="O40" s="428">
        <f>+'Biogas Interest 25400441'!D67</f>
        <v>-45189</v>
      </c>
      <c r="P40" s="597">
        <f t="shared" si="4"/>
        <v>-482084</v>
      </c>
      <c r="Q40" s="170"/>
      <c r="R40" s="170"/>
      <c r="S40" s="170"/>
      <c r="T40" s="170"/>
      <c r="U40" s="419"/>
      <c r="X40" s="369"/>
    </row>
    <row r="41" spans="1:24">
      <c r="A41" s="481" t="s">
        <v>103</v>
      </c>
      <c r="B41" s="472">
        <v>41730</v>
      </c>
      <c r="C41" s="428"/>
      <c r="D41" s="428">
        <f t="shared" si="3"/>
        <v>-11150885.099999998</v>
      </c>
      <c r="E41" s="428">
        <f>SUM('Tracker 2013-2014'!AP15:AP17)</f>
        <v>841509.65000000014</v>
      </c>
      <c r="F41" s="428">
        <f>+D41+SUM($E$3:E41)</f>
        <v>-7092993.0899999971</v>
      </c>
      <c r="G41" s="428">
        <f t="shared" si="2"/>
        <v>-2482547.5814999989</v>
      </c>
      <c r="H41" s="428">
        <f t="shared" si="0"/>
        <v>-4610445.5084999986</v>
      </c>
      <c r="I41" s="420">
        <v>6.6900000000000001E-2</v>
      </c>
      <c r="J41" s="474">
        <v>0.65</v>
      </c>
      <c r="K41" s="428">
        <f t="shared" si="5"/>
        <v>-41889.144626124988</v>
      </c>
      <c r="L41" s="597">
        <f t="shared" si="4"/>
        <v>-523972.45592098922</v>
      </c>
      <c r="M41" s="428">
        <f>SUM('Biogas Interest 25400441'!C73:D75)</f>
        <v>17293.669999999998</v>
      </c>
      <c r="N41" s="597">
        <f t="shared" si="4"/>
        <v>83392.789999999994</v>
      </c>
      <c r="O41" s="428">
        <f>+'Biogas Interest 25400441'!D72</f>
        <v>-43325</v>
      </c>
      <c r="P41" s="597">
        <f t="shared" si="4"/>
        <v>-525409</v>
      </c>
      <c r="Q41" s="170"/>
      <c r="R41" s="170"/>
      <c r="S41" s="170"/>
      <c r="T41" s="170"/>
      <c r="U41" s="419"/>
      <c r="X41" s="369"/>
    </row>
    <row r="42" spans="1:24">
      <c r="A42" s="481" t="s">
        <v>103</v>
      </c>
      <c r="B42" s="472">
        <v>41760</v>
      </c>
      <c r="C42" s="428"/>
      <c r="D42" s="428">
        <f t="shared" si="3"/>
        <v>-11150885.099999998</v>
      </c>
      <c r="E42" s="428">
        <f>SUM('Tracker 2013-2014'!AQ15:AQ17)</f>
        <v>691360.75</v>
      </c>
      <c r="F42" s="428">
        <f>+D42+SUM($E$3:E42)</f>
        <v>-6401632.3399999971</v>
      </c>
      <c r="G42" s="428">
        <f t="shared" si="2"/>
        <v>-2240571.3189999987</v>
      </c>
      <c r="H42" s="428">
        <f t="shared" si="0"/>
        <v>-4161061.0209999983</v>
      </c>
      <c r="I42" s="420">
        <v>6.6900000000000001E-2</v>
      </c>
      <c r="J42" s="474">
        <v>0.65</v>
      </c>
      <c r="K42" s="428">
        <f t="shared" si="5"/>
        <v>-37616.268386124982</v>
      </c>
      <c r="L42" s="597">
        <f t="shared" si="4"/>
        <v>-561588.72430711426</v>
      </c>
      <c r="M42" s="568">
        <f>SUM('Biogas Interest 25400441'!C78:D80)</f>
        <v>14208.33</v>
      </c>
      <c r="N42" s="597">
        <f t="shared" si="4"/>
        <v>97601.12</v>
      </c>
      <c r="O42" s="568">
        <f>SUM('Biogas Interest 25400441'!D77,'Biogas Interest 25400441'!C81)</f>
        <v>-36180</v>
      </c>
      <c r="P42" s="597">
        <f t="shared" si="4"/>
        <v>-561589</v>
      </c>
      <c r="Q42" s="170"/>
      <c r="R42" s="170"/>
      <c r="S42" s="170"/>
      <c r="T42" s="170"/>
      <c r="U42" s="419"/>
      <c r="X42" s="369"/>
    </row>
    <row r="43" spans="1:24">
      <c r="A43" s="481" t="s">
        <v>103</v>
      </c>
      <c r="B43" s="472">
        <v>41791</v>
      </c>
      <c r="C43" s="428">
        <f>+'Tracker 2013-2014'!AR7</f>
        <v>-8178.6300000000101</v>
      </c>
      <c r="D43" s="428">
        <f t="shared" si="3"/>
        <v>-11159063.729999999</v>
      </c>
      <c r="E43" s="428">
        <f>SUM('Tracker 2013-2014'!AR15:AR17)</f>
        <v>716710.90999999992</v>
      </c>
      <c r="F43" s="428">
        <f>+D43+SUM($E$3:E43)</f>
        <v>-5693100.0599999977</v>
      </c>
      <c r="G43" s="428">
        <f t="shared" si="2"/>
        <v>-1992585.020999999</v>
      </c>
      <c r="H43" s="428">
        <f t="shared" si="0"/>
        <v>-3700515.0389999989</v>
      </c>
      <c r="I43" s="420">
        <v>6.6900000000000001E-2</v>
      </c>
      <c r="J43" s="474">
        <v>0.65</v>
      </c>
      <c r="K43" s="428">
        <f t="shared" si="5"/>
        <v>-33714.066564999986</v>
      </c>
      <c r="L43" s="597">
        <f t="shared" si="4"/>
        <v>-595302.79087211424</v>
      </c>
      <c r="M43" s="568">
        <f>SUM('Biogas Interest 25400441'!C84:D86)</f>
        <v>14729.15</v>
      </c>
      <c r="N43" s="597">
        <f t="shared" si="4"/>
        <v>112330.26999999999</v>
      </c>
      <c r="O43" s="568">
        <f>+'Biogas Interest 25400441'!D83</f>
        <v>-33714</v>
      </c>
      <c r="P43" s="597">
        <f t="shared" si="4"/>
        <v>-595303</v>
      </c>
      <c r="Q43" s="170"/>
      <c r="R43" s="170"/>
      <c r="S43" s="170"/>
      <c r="T43" s="170"/>
      <c r="U43" s="419"/>
      <c r="X43" s="369"/>
    </row>
    <row r="44" spans="1:24">
      <c r="A44" s="481" t="s">
        <v>103</v>
      </c>
      <c r="B44" s="472">
        <v>41821</v>
      </c>
      <c r="C44" s="428"/>
      <c r="D44" s="428">
        <f t="shared" si="3"/>
        <v>-11159063.729999999</v>
      </c>
      <c r="E44" s="428">
        <f>SUM('Tracker 2013-2014'!AS15:AS17)</f>
        <v>799859.92999999993</v>
      </c>
      <c r="F44" s="428">
        <f>+D44+SUM($E$3:E44)</f>
        <v>-4893240.129999998</v>
      </c>
      <c r="G44" s="428">
        <f t="shared" si="2"/>
        <v>-1712634.0454999993</v>
      </c>
      <c r="H44" s="428">
        <f t="shared" si="0"/>
        <v>-3180606.0844999989</v>
      </c>
      <c r="I44" s="420">
        <v>6.6900000000000001E-2</v>
      </c>
      <c r="J44" s="474">
        <v>0.65</v>
      </c>
      <c r="K44" s="428">
        <f t="shared" si="5"/>
        <v>-29509.423279624993</v>
      </c>
      <c r="L44" s="597">
        <f t="shared" si="4"/>
        <v>-624812.21415173926</v>
      </c>
      <c r="M44" s="568">
        <f>SUM('Biogas Interest 25400441'!C89:D91)</f>
        <v>16437.96</v>
      </c>
      <c r="N44" s="597">
        <f t="shared" si="4"/>
        <v>128768.22999999998</v>
      </c>
      <c r="O44" s="568">
        <f>+'Biogas Interest 25400441'!D88</f>
        <v>-29509</v>
      </c>
      <c r="P44" s="597">
        <f t="shared" si="4"/>
        <v>-624812</v>
      </c>
      <c r="Q44"/>
      <c r="R44"/>
      <c r="S44" s="170"/>
      <c r="T44" s="170"/>
      <c r="U44" s="419"/>
      <c r="X44" s="369"/>
    </row>
    <row r="45" spans="1:24">
      <c r="A45" s="482" t="s">
        <v>103</v>
      </c>
      <c r="B45" s="472">
        <v>41852</v>
      </c>
      <c r="C45" s="428">
        <f>+'Tracker 2013-2014'!AT7</f>
        <v>-155406.39999999999</v>
      </c>
      <c r="D45" s="428">
        <f t="shared" si="3"/>
        <v>-11314470.129999999</v>
      </c>
      <c r="E45" s="428">
        <f>SUM('Tracker 2013-2014'!AT15:AT17)</f>
        <v>773129.37000000011</v>
      </c>
      <c r="F45" s="428">
        <f>+D45+SUM($E$3:E45)</f>
        <v>-4275517.1599999983</v>
      </c>
      <c r="G45" s="428">
        <f t="shared" si="2"/>
        <v>-1496431.0059999994</v>
      </c>
      <c r="H45" s="428">
        <f t="shared" si="0"/>
        <v>-2779086.1539999992</v>
      </c>
      <c r="I45" s="420">
        <v>6.6900000000000001E-2</v>
      </c>
      <c r="J45" s="474">
        <v>0.65</v>
      </c>
      <c r="K45" s="428">
        <f t="shared" si="5"/>
        <v>-25557.910945874995</v>
      </c>
      <c r="L45" s="597">
        <f t="shared" si="4"/>
        <v>-650370.12509761425</v>
      </c>
      <c r="M45" s="568">
        <f>SUM('Biogas Interest 25400441'!C94:D96)</f>
        <v>15888.619999999999</v>
      </c>
      <c r="N45" s="597">
        <f t="shared" si="4"/>
        <v>144656.84999999998</v>
      </c>
      <c r="O45" s="568">
        <f>+'Biogas Interest 25400441'!D93</f>
        <v>-25558</v>
      </c>
      <c r="P45" s="597">
        <f t="shared" si="4"/>
        <v>-650370</v>
      </c>
      <c r="Q45"/>
      <c r="R45"/>
      <c r="S45" s="170"/>
      <c r="T45" s="170"/>
      <c r="U45" s="419"/>
      <c r="X45" s="369"/>
    </row>
    <row r="46" spans="1:24">
      <c r="A46" s="482" t="s">
        <v>103</v>
      </c>
      <c r="B46" s="472">
        <v>41883</v>
      </c>
      <c r="C46" s="428">
        <f>SUM('Tracker 2013-2014'!AU7:AU11)</f>
        <v>-167788.08000000002</v>
      </c>
      <c r="D46" s="428">
        <f t="shared" si="3"/>
        <v>-11482258.209999999</v>
      </c>
      <c r="E46" s="428">
        <f>SUM('Tracker 2013-2014'!AU15:AU17)</f>
        <v>709365.91999999993</v>
      </c>
      <c r="F46" s="428">
        <f>+D46+SUM($E$3:E46)</f>
        <v>-3733939.3199999984</v>
      </c>
      <c r="G46" s="428">
        <f t="shared" si="2"/>
        <v>-1306878.7619999994</v>
      </c>
      <c r="H46" s="428">
        <f t="shared" si="0"/>
        <v>-2427060.5579999993</v>
      </c>
      <c r="I46" s="420">
        <v>6.6900000000000001E-2</v>
      </c>
      <c r="J46" s="474">
        <v>0.65</v>
      </c>
      <c r="K46" s="428">
        <f t="shared" si="5"/>
        <v>-22326.359937999994</v>
      </c>
      <c r="L46" s="597">
        <f t="shared" si="4"/>
        <v>-672696.48503561423</v>
      </c>
      <c r="M46" s="568">
        <f>SUM('Biogas Interest 25400441'!C99:D101)</f>
        <v>14578.21</v>
      </c>
      <c r="N46" s="597">
        <f t="shared" si="4"/>
        <v>159235.05999999997</v>
      </c>
      <c r="O46" s="568">
        <f>+'Biogas Interest 25400441'!D98</f>
        <v>-22326</v>
      </c>
      <c r="P46" s="597">
        <f t="shared" si="4"/>
        <v>-672696</v>
      </c>
      <c r="Q46"/>
      <c r="R46"/>
      <c r="S46" s="170"/>
      <c r="T46" s="170"/>
      <c r="U46" s="419"/>
      <c r="X46" s="369"/>
    </row>
    <row r="47" spans="1:24">
      <c r="A47" s="482" t="s">
        <v>103</v>
      </c>
      <c r="B47" s="472">
        <v>41913</v>
      </c>
      <c r="C47" s="428">
        <f>SUM('Tracker 2013-2014'!AV7:AV7)</f>
        <v>61429.36</v>
      </c>
      <c r="D47" s="428">
        <f t="shared" si="3"/>
        <v>-11420828.85</v>
      </c>
      <c r="E47" s="428">
        <f>SUM('Tracker 2013-2014'!AV15:AV17)</f>
        <v>779906.02</v>
      </c>
      <c r="F47" s="428">
        <f>+D47+SUM($E$3:E47)</f>
        <v>-2892603.9399999995</v>
      </c>
      <c r="G47" s="428">
        <f t="shared" si="2"/>
        <v>-1012411.3789999997</v>
      </c>
      <c r="H47" s="428">
        <f t="shared" si="0"/>
        <v>-1880192.5609999998</v>
      </c>
      <c r="I47" s="420">
        <v>6.6900000000000001E-2</v>
      </c>
      <c r="J47" s="474">
        <v>0.65</v>
      </c>
      <c r="K47" s="428">
        <f t="shared" si="5"/>
        <v>-18471.489337249994</v>
      </c>
      <c r="L47" s="597">
        <f t="shared" si="4"/>
        <v>-691167.97437286424</v>
      </c>
      <c r="M47" s="568">
        <f>SUM('Biogas Interest 25400441'!C104:D106)</f>
        <v>16027.88</v>
      </c>
      <c r="N47" s="597">
        <f t="shared" si="4"/>
        <v>175262.93999999997</v>
      </c>
      <c r="O47" s="568">
        <f>+'Biogas Interest 25400441'!D103</f>
        <v>-18471</v>
      </c>
      <c r="P47" s="597">
        <f t="shared" si="4"/>
        <v>-691167</v>
      </c>
      <c r="Q47" s="36"/>
      <c r="R47" s="369"/>
      <c r="S47" s="170"/>
      <c r="T47" s="170"/>
      <c r="U47" s="419"/>
      <c r="X47" s="369"/>
    </row>
    <row r="48" spans="1:24">
      <c r="A48" s="482" t="s">
        <v>103</v>
      </c>
      <c r="B48" s="472">
        <v>41944</v>
      </c>
      <c r="C48" s="428"/>
      <c r="D48" s="428">
        <f t="shared" si="3"/>
        <v>-11420828.85</v>
      </c>
      <c r="E48" s="428">
        <f>SUM('Tracker 2013-2014'!AW15:AW17)</f>
        <v>928336.30999999994</v>
      </c>
      <c r="F48" s="428">
        <f>+D48+SUM($E$3:E48)</f>
        <v>-1964267.629999999</v>
      </c>
      <c r="G48" s="428">
        <f t="shared" si="2"/>
        <v>-687493.67049999954</v>
      </c>
      <c r="H48" s="428">
        <f t="shared" si="0"/>
        <v>-1276773.9594999994</v>
      </c>
      <c r="I48" s="420">
        <v>6.6900000000000001E-2</v>
      </c>
      <c r="J48" s="474">
        <v>0.65</v>
      </c>
      <c r="K48" s="428">
        <f t="shared" si="5"/>
        <v>-13538.529501374995</v>
      </c>
      <c r="L48" s="597">
        <f t="shared" si="4"/>
        <v>-704706.50387423928</v>
      </c>
      <c r="M48" s="568">
        <f>SUM('Biogas Interest 25400441'!C109:D111)</f>
        <v>19078.28</v>
      </c>
      <c r="N48" s="597">
        <f t="shared" si="4"/>
        <v>194341.21999999997</v>
      </c>
      <c r="O48" s="568">
        <f>+'Biogas Interest 25400441'!D108</f>
        <v>-13539</v>
      </c>
      <c r="P48" s="597">
        <f t="shared" si="4"/>
        <v>-704706</v>
      </c>
      <c r="Q48" s="170"/>
      <c r="R48" s="170"/>
      <c r="S48" s="170"/>
      <c r="T48" s="170"/>
      <c r="U48" s="419"/>
      <c r="X48" s="369"/>
    </row>
    <row r="49" spans="1:24">
      <c r="A49" s="482" t="s">
        <v>103</v>
      </c>
      <c r="B49" s="475">
        <v>41974</v>
      </c>
      <c r="C49" s="476"/>
      <c r="D49" s="476">
        <f t="shared" si="3"/>
        <v>-11420828.85</v>
      </c>
      <c r="E49" s="428">
        <f>SUM('Tracker 2013-2014'!AX15:AX17)</f>
        <v>1015622.1900000002</v>
      </c>
      <c r="F49" s="476">
        <f>+D49+SUM($E$3:E49)</f>
        <v>-948645.43999999948</v>
      </c>
      <c r="G49" s="476">
        <f t="shared" si="2"/>
        <v>-332025.90399999981</v>
      </c>
      <c r="H49" s="476">
        <f t="shared" si="0"/>
        <v>-616619.53599999961</v>
      </c>
      <c r="I49" s="478">
        <v>6.6900000000000001E-2</v>
      </c>
      <c r="J49" s="479">
        <v>0.65</v>
      </c>
      <c r="K49" s="476">
        <f t="shared" si="5"/>
        <v>-8119.7451826249953</v>
      </c>
      <c r="L49" s="596">
        <f t="shared" si="4"/>
        <v>-712826.2490568643</v>
      </c>
      <c r="M49" s="568">
        <f>SUM('Biogas Interest 25400441'!C114:D116)</f>
        <v>20872.099999999999</v>
      </c>
      <c r="N49" s="596">
        <f t="shared" si="4"/>
        <v>215213.31999999998</v>
      </c>
      <c r="O49" s="569">
        <f>+'Biogas Interest 25400441'!D113</f>
        <v>-8119</v>
      </c>
      <c r="P49" s="596">
        <f t="shared" si="4"/>
        <v>-712825</v>
      </c>
      <c r="Q49" s="170"/>
      <c r="R49" s="170"/>
      <c r="S49" s="170"/>
      <c r="T49" s="170"/>
      <c r="U49" s="419"/>
      <c r="X49" s="369"/>
    </row>
    <row r="50" spans="1:24" outlineLevel="1">
      <c r="A50" s="480" t="s">
        <v>103</v>
      </c>
      <c r="B50" s="413">
        <v>42005</v>
      </c>
      <c r="C50" s="180"/>
      <c r="D50" s="180">
        <f t="shared" si="3"/>
        <v>-11420828.85</v>
      </c>
      <c r="E50" s="471">
        <f>SUM('Tracker 2013-2014'!AY15:AY17)</f>
        <v>-346859.7</v>
      </c>
      <c r="F50" s="180">
        <f>+D50+SUM($E$3:E50)</f>
        <v>-1295505.1399999987</v>
      </c>
      <c r="G50" s="180">
        <f t="shared" si="2"/>
        <v>-453426.79899999953</v>
      </c>
      <c r="H50" s="180">
        <f t="shared" si="0"/>
        <v>-842078.3409999992</v>
      </c>
      <c r="I50" s="414">
        <v>6.6900000000000001E-2</v>
      </c>
      <c r="J50" s="415">
        <v>0.65</v>
      </c>
      <c r="K50" s="180">
        <f t="shared" si="5"/>
        <v>-6255.569741749996</v>
      </c>
      <c r="L50" s="595">
        <f t="shared" si="4"/>
        <v>-719081.81879861432</v>
      </c>
      <c r="M50" s="570">
        <f>SUM('Biogas Interest 25400441'!C119:D121)</f>
        <v>185121.50999999998</v>
      </c>
      <c r="N50" s="595">
        <f t="shared" si="4"/>
        <v>400334.82999999996</v>
      </c>
      <c r="O50" s="571">
        <f>+'Biogas Interest 25400441'!D118</f>
        <v>-6254</v>
      </c>
      <c r="P50" s="595">
        <f t="shared" si="4"/>
        <v>-719079</v>
      </c>
      <c r="Q50" s="170"/>
      <c r="R50" s="170"/>
      <c r="S50" s="170"/>
      <c r="T50" s="170"/>
      <c r="U50" s="419"/>
      <c r="X50" s="369"/>
    </row>
    <row r="51" spans="1:24" outlineLevel="1">
      <c r="A51" s="481" t="s">
        <v>103</v>
      </c>
      <c r="B51" s="472">
        <v>42036</v>
      </c>
      <c r="C51" s="428"/>
      <c r="D51" s="428">
        <f t="shared" ref="D51:D73" si="6">+C51+D50</f>
        <v>-11420828.85</v>
      </c>
      <c r="E51" s="428">
        <f>SUM('Tracker 2013-2014'!AZ15:AZ17)</f>
        <v>78429.540000000008</v>
      </c>
      <c r="F51" s="428">
        <f>+D51+SUM($E$3:E51)</f>
        <v>-1217075.5999999996</v>
      </c>
      <c r="G51" s="428">
        <f t="shared" si="2"/>
        <v>-425976.45999999985</v>
      </c>
      <c r="H51" s="428">
        <f t="shared" si="0"/>
        <v>-791099.13999999978</v>
      </c>
      <c r="I51" s="420">
        <v>6.6900000000000001E-2</v>
      </c>
      <c r="J51" s="474">
        <v>0.65</v>
      </c>
      <c r="K51" s="428">
        <f t="shared" si="5"/>
        <v>-7003.8188127499961</v>
      </c>
      <c r="L51" s="597">
        <f t="shared" si="4"/>
        <v>-726085.63761136436</v>
      </c>
      <c r="M51" s="572">
        <f>SUM('Biogas Interest 25400441'!C124:D126)</f>
        <v>48336.600000000006</v>
      </c>
      <c r="N51" s="597">
        <f t="shared" si="4"/>
        <v>448671.42999999993</v>
      </c>
      <c r="O51" s="569">
        <f>+'Biogas Interest 25400441'!D123</f>
        <v>-7002</v>
      </c>
      <c r="P51" s="597">
        <f t="shared" si="4"/>
        <v>-726081</v>
      </c>
      <c r="Q51" s="170"/>
      <c r="R51" s="170"/>
      <c r="S51" s="170"/>
      <c r="T51" s="170"/>
      <c r="U51" s="419"/>
      <c r="X51" s="369"/>
    </row>
    <row r="52" spans="1:24" outlineLevel="1">
      <c r="A52" s="481" t="s">
        <v>103</v>
      </c>
      <c r="B52" s="472">
        <v>42064</v>
      </c>
      <c r="C52" s="428"/>
      <c r="D52" s="428">
        <f t="shared" si="6"/>
        <v>-11420828.85</v>
      </c>
      <c r="E52" s="428">
        <f>SUM('Tracker 2013-2014'!BA15:BA17)</f>
        <v>70102.999999999985</v>
      </c>
      <c r="F52" s="428">
        <f>+D52+SUM($E$3:E52)</f>
        <v>-1146972.5999999996</v>
      </c>
      <c r="G52" s="428">
        <f t="shared" si="2"/>
        <v>-401440.40999999986</v>
      </c>
      <c r="H52" s="428">
        <f t="shared" si="0"/>
        <v>-745532.18999999971</v>
      </c>
      <c r="I52" s="420">
        <v>6.6900000000000001E-2</v>
      </c>
      <c r="J52" s="474">
        <v>0.65</v>
      </c>
      <c r="K52" s="428">
        <f t="shared" si="5"/>
        <v>-6589.784357499997</v>
      </c>
      <c r="L52" s="597">
        <f t="shared" si="4"/>
        <v>-732675.42196886439</v>
      </c>
      <c r="M52" s="572">
        <f>SUM('Biogas Interest 25400441'!C129:D131)</f>
        <v>43204.92</v>
      </c>
      <c r="N52" s="597">
        <f t="shared" si="4"/>
        <v>491876.34999999992</v>
      </c>
      <c r="O52" s="569">
        <f>+'Biogas Interest 25400441'!D128</f>
        <v>-6588</v>
      </c>
      <c r="P52" s="597">
        <f t="shared" si="4"/>
        <v>-732669</v>
      </c>
      <c r="Q52" s="170"/>
      <c r="R52" s="170"/>
      <c r="S52" s="170"/>
      <c r="T52" s="170"/>
      <c r="U52" s="419"/>
      <c r="X52" s="369"/>
    </row>
    <row r="53" spans="1:24" outlineLevel="1">
      <c r="A53" s="481" t="s">
        <v>103</v>
      </c>
      <c r="B53" s="472">
        <v>42095</v>
      </c>
      <c r="C53" s="428"/>
      <c r="D53" s="428">
        <f t="shared" si="6"/>
        <v>-11420828.85</v>
      </c>
      <c r="E53" s="428">
        <f>SUM('Tracker 2013-2014'!BB15:BB17)</f>
        <v>66298.94</v>
      </c>
      <c r="F53" s="428">
        <f>+D53+SUM($E$3:E53)</f>
        <v>-1080673.6600000001</v>
      </c>
      <c r="G53" s="428">
        <f t="shared" si="2"/>
        <v>-378235.78100000002</v>
      </c>
      <c r="H53" s="428">
        <f t="shared" si="0"/>
        <v>-702437.87900000019</v>
      </c>
      <c r="I53" s="420">
        <v>6.6900000000000001E-2</v>
      </c>
      <c r="J53" s="474">
        <v>0.65</v>
      </c>
      <c r="K53" s="428">
        <f t="shared" si="5"/>
        <v>-6209.5639497499997</v>
      </c>
      <c r="L53" s="597">
        <f t="shared" si="4"/>
        <v>-738884.98591861443</v>
      </c>
      <c r="M53" s="572">
        <f>SUM('Biogas Interest 25400441'!C134:D136)</f>
        <v>40860.449999999997</v>
      </c>
      <c r="N53" s="597">
        <f t="shared" si="4"/>
        <v>532736.79999999993</v>
      </c>
      <c r="O53" s="569">
        <f>+'Biogas Interest 25400441'!D133</f>
        <v>-6208</v>
      </c>
      <c r="P53" s="597">
        <f t="shared" si="4"/>
        <v>-738877</v>
      </c>
      <c r="Q53" s="170"/>
      <c r="R53" s="170"/>
      <c r="S53" s="170"/>
      <c r="T53" s="170"/>
      <c r="U53" s="419"/>
      <c r="X53" s="369"/>
    </row>
    <row r="54" spans="1:24" outlineLevel="1">
      <c r="A54" s="481" t="s">
        <v>103</v>
      </c>
      <c r="B54" s="472">
        <v>42125</v>
      </c>
      <c r="C54" s="428"/>
      <c r="D54" s="428">
        <f t="shared" si="6"/>
        <v>-11420828.85</v>
      </c>
      <c r="E54" s="428">
        <f>SUM('Tracker 2013-2014'!BC15:BC17)</f>
        <v>58459.30999999999</v>
      </c>
      <c r="F54" s="428">
        <f>+D54+SUM($E$3:E54)</f>
        <v>-1022214.3499999996</v>
      </c>
      <c r="G54" s="428">
        <f t="shared" si="2"/>
        <v>-357775.02249999985</v>
      </c>
      <c r="H54" s="428">
        <f t="shared" si="0"/>
        <v>-664439.32749999978</v>
      </c>
      <c r="I54" s="420">
        <v>6.6900000000000001E-2</v>
      </c>
      <c r="J54" s="474">
        <v>0.65</v>
      </c>
      <c r="K54" s="428">
        <f t="shared" si="5"/>
        <v>-5861.8003278749993</v>
      </c>
      <c r="L54" s="597">
        <f t="shared" si="4"/>
        <v>-744746.78624648938</v>
      </c>
      <c r="M54" s="572">
        <f>SUM('Biogas Interest 25400441'!C139:D141)</f>
        <v>36028.83</v>
      </c>
      <c r="N54" s="597">
        <f t="shared" si="4"/>
        <v>568765.62999999989</v>
      </c>
      <c r="O54" s="569">
        <f>+'Biogas Interest 25400441'!D138</f>
        <v>-5860</v>
      </c>
      <c r="P54" s="597">
        <f t="shared" si="4"/>
        <v>-744737</v>
      </c>
      <c r="Q54" s="170"/>
      <c r="R54" s="170"/>
      <c r="S54" s="170"/>
      <c r="T54" s="170"/>
      <c r="U54" s="419"/>
      <c r="X54" s="369"/>
    </row>
    <row r="55" spans="1:24" outlineLevel="1">
      <c r="A55" s="481" t="s">
        <v>103</v>
      </c>
      <c r="B55" s="472">
        <v>42156</v>
      </c>
      <c r="C55" s="428"/>
      <c r="D55" s="428">
        <f t="shared" si="6"/>
        <v>-11420828.85</v>
      </c>
      <c r="E55" s="428">
        <f>SUM('Tracker 2013-2014'!BD15:BD17)</f>
        <v>60830.810000000005</v>
      </c>
      <c r="F55" s="428">
        <f>+D55+SUM($E$3:E55)</f>
        <v>-961383.53999999911</v>
      </c>
      <c r="G55" s="428">
        <f t="shared" ref="G55:G73" si="7">+F55*0.35</f>
        <v>-336484.23899999965</v>
      </c>
      <c r="H55" s="428">
        <f t="shared" ref="H55:H73" si="8">+F55-G55</f>
        <v>-624899.30099999951</v>
      </c>
      <c r="I55" s="420">
        <v>6.6900000000000001E-2</v>
      </c>
      <c r="J55" s="474">
        <v>0.65</v>
      </c>
      <c r="K55" s="428">
        <f t="shared" ref="K55:K73" si="9">+(H54+H55)/2*I55/12/J55</f>
        <v>-5529.279118374996</v>
      </c>
      <c r="L55" s="597">
        <f t="shared" ref="L55:L73" si="10">+K55+L54</f>
        <v>-750276.06536486442</v>
      </c>
      <c r="M55" s="553">
        <f>SUM('Biogas Interest 25400441'!C144:D146)</f>
        <v>37490.409999999996</v>
      </c>
      <c r="N55" s="597">
        <f t="shared" ref="N55:N73" si="11">+M55+N54</f>
        <v>606256.03999999992</v>
      </c>
      <c r="O55" s="552">
        <f>+'Biogas Interest 25400441'!D143</f>
        <v>-5528</v>
      </c>
      <c r="P55" s="597">
        <f t="shared" ref="P55:P73" si="12">+O55+P54</f>
        <v>-750265</v>
      </c>
      <c r="Q55" s="170"/>
      <c r="R55" s="170"/>
      <c r="S55" s="170"/>
      <c r="T55" s="170"/>
      <c r="U55" s="419"/>
      <c r="X55" s="369"/>
    </row>
    <row r="56" spans="1:24" outlineLevel="1">
      <c r="A56" s="481" t="s">
        <v>103</v>
      </c>
      <c r="B56" s="472">
        <v>42186</v>
      </c>
      <c r="C56" s="428"/>
      <c r="D56" s="428">
        <f t="shared" si="6"/>
        <v>-11420828.85</v>
      </c>
      <c r="E56" s="428">
        <f>SUM('Tracker 2013-2014'!BE15:BE17)</f>
        <v>63996.210000000006</v>
      </c>
      <c r="F56" s="428">
        <f>+D56+SUM($E$3:E56)</f>
        <v>-897387.32999999821</v>
      </c>
      <c r="G56" s="428">
        <f t="shared" si="7"/>
        <v>-314085.56549999933</v>
      </c>
      <c r="H56" s="428">
        <f t="shared" si="8"/>
        <v>-583301.76449999888</v>
      </c>
      <c r="I56" s="420">
        <v>6.6900000000000001E-2</v>
      </c>
      <c r="J56" s="474">
        <v>0.65</v>
      </c>
      <c r="K56" s="428">
        <f t="shared" si="9"/>
        <v>-5181.3238001249929</v>
      </c>
      <c r="L56" s="597">
        <f t="shared" si="10"/>
        <v>-755457.38916498946</v>
      </c>
      <c r="M56" s="553">
        <f>SUM('Biogas Interest 25400441'!C149:D151)</f>
        <v>39441.25</v>
      </c>
      <c r="N56" s="597">
        <f t="shared" si="11"/>
        <v>645697.28999999992</v>
      </c>
      <c r="O56" s="552">
        <f>+'Biogas Interest 25400441'!D148</f>
        <v>-5180</v>
      </c>
      <c r="P56" s="597">
        <f t="shared" si="12"/>
        <v>-755445</v>
      </c>
      <c r="Q56" s="170"/>
      <c r="R56" s="170"/>
      <c r="S56" s="170"/>
      <c r="T56" s="170"/>
      <c r="U56" s="419"/>
      <c r="X56" s="369"/>
    </row>
    <row r="57" spans="1:24" outlineLevel="1">
      <c r="A57" s="482" t="s">
        <v>103</v>
      </c>
      <c r="B57" s="472">
        <v>42217</v>
      </c>
      <c r="C57" s="428"/>
      <c r="D57" s="428">
        <f t="shared" si="6"/>
        <v>-11420828.85</v>
      </c>
      <c r="E57" s="428">
        <f>SUM('Tracker 2013-2014'!BF15:BF17)</f>
        <v>62110.270000000004</v>
      </c>
      <c r="F57" s="428">
        <f>+D57+SUM($E$3:E57)</f>
        <v>-835277.05999999866</v>
      </c>
      <c r="G57" s="428">
        <f t="shared" si="7"/>
        <v>-292346.9709999995</v>
      </c>
      <c r="H57" s="428">
        <f t="shared" si="8"/>
        <v>-542930.08899999922</v>
      </c>
      <c r="I57" s="420">
        <v>6.6900000000000001E-2</v>
      </c>
      <c r="J57" s="474">
        <v>0.65</v>
      </c>
      <c r="K57" s="428">
        <f t="shared" si="9"/>
        <v>-4829.8019871249917</v>
      </c>
      <c r="L57" s="597">
        <f t="shared" si="10"/>
        <v>-760287.19115211442</v>
      </c>
      <c r="M57" s="553">
        <f>SUM('Biogas Interest 25400441'!C154:D156)</f>
        <v>38278.949999999997</v>
      </c>
      <c r="N57" s="597">
        <f t="shared" si="11"/>
        <v>683976.23999999987</v>
      </c>
      <c r="O57" s="552">
        <f>+'Biogas Interest 25400441'!D153</f>
        <v>-4828</v>
      </c>
      <c r="P57" s="597">
        <f t="shared" si="12"/>
        <v>-760273</v>
      </c>
      <c r="Q57" s="170"/>
      <c r="R57" s="170"/>
      <c r="S57" s="170"/>
      <c r="T57" s="170"/>
      <c r="U57" s="419"/>
      <c r="X57" s="369"/>
    </row>
    <row r="58" spans="1:24" outlineLevel="1">
      <c r="A58" s="482" t="s">
        <v>103</v>
      </c>
      <c r="B58" s="472">
        <v>42248</v>
      </c>
      <c r="C58" s="428"/>
      <c r="D58" s="428">
        <f t="shared" si="6"/>
        <v>-11420828.85</v>
      </c>
      <c r="E58" s="428">
        <f>SUM('Tracker 2013-2014'!BG15:BG17)</f>
        <v>56712.25</v>
      </c>
      <c r="F58" s="428">
        <f>+D58+SUM($E$3:E58)</f>
        <v>-778564.80999999866</v>
      </c>
      <c r="G58" s="428">
        <f t="shared" si="7"/>
        <v>-272497.68349999952</v>
      </c>
      <c r="H58" s="428">
        <f t="shared" si="8"/>
        <v>-506067.12649999914</v>
      </c>
      <c r="I58" s="420">
        <v>6.6900000000000001E-2</v>
      </c>
      <c r="J58" s="474">
        <v>0.65</v>
      </c>
      <c r="K58" s="428">
        <f t="shared" si="9"/>
        <v>-4498.5842126249927</v>
      </c>
      <c r="L58" s="597">
        <f t="shared" si="10"/>
        <v>-764785.77536473947</v>
      </c>
      <c r="M58" s="553">
        <f>SUM('Biogas Interest 25400441'!C159:D161)</f>
        <v>34952.120000000003</v>
      </c>
      <c r="N58" s="597">
        <f t="shared" si="11"/>
        <v>718928.35999999987</v>
      </c>
      <c r="O58" s="552">
        <f>+'Biogas Interest 25400441'!D158</f>
        <v>-4497</v>
      </c>
      <c r="P58" s="597">
        <f t="shared" si="12"/>
        <v>-764770</v>
      </c>
      <c r="Q58" s="170"/>
      <c r="R58" s="419">
        <f>+'REC Rider'!R48</f>
        <v>1508921.263914108</v>
      </c>
      <c r="S58" s="576" t="s">
        <v>295</v>
      </c>
      <c r="T58" s="170"/>
      <c r="X58" s="369"/>
    </row>
    <row r="59" spans="1:24" outlineLevel="1">
      <c r="A59" s="82" t="s">
        <v>103</v>
      </c>
      <c r="B59" s="472">
        <v>42278</v>
      </c>
      <c r="C59" s="428"/>
      <c r="D59" s="428">
        <f t="shared" si="6"/>
        <v>-11420828.85</v>
      </c>
      <c r="E59" s="428">
        <f>SUM('Tracker 2013-2014'!BH15:BH17)</f>
        <v>61932.819999999992</v>
      </c>
      <c r="F59" s="428">
        <f>+D59+SUM($E$3:E59)</f>
        <v>-716631.98999999836</v>
      </c>
      <c r="G59" s="428">
        <f t="shared" si="7"/>
        <v>-250821.19649999941</v>
      </c>
      <c r="H59" s="428">
        <f t="shared" si="8"/>
        <v>-465810.79349999898</v>
      </c>
      <c r="I59" s="420">
        <v>6.6900000000000001E-2</v>
      </c>
      <c r="J59" s="474">
        <v>0.65</v>
      </c>
      <c r="K59" s="428">
        <f t="shared" si="9"/>
        <v>-4167.8610799999915</v>
      </c>
      <c r="L59" s="597">
        <f t="shared" si="10"/>
        <v>-768953.63644473942</v>
      </c>
      <c r="M59" s="553">
        <f>SUM('Biogas Interest 25400441'!C164:D166)</f>
        <v>38169.569999999992</v>
      </c>
      <c r="N59" s="597">
        <f t="shared" si="11"/>
        <v>757097.92999999982</v>
      </c>
      <c r="O59" s="552">
        <f>+'Biogas Interest 25400441'!D163</f>
        <v>-4166</v>
      </c>
      <c r="P59" s="597">
        <f t="shared" si="12"/>
        <v>-768936</v>
      </c>
      <c r="Q59" s="170"/>
      <c r="R59" s="419">
        <f>+'REC Rider'!R49</f>
        <v>1513436.556152439</v>
      </c>
      <c r="S59" s="576" t="s">
        <v>295</v>
      </c>
      <c r="T59" s="170"/>
      <c r="X59" s="369"/>
    </row>
    <row r="60" spans="1:24" outlineLevel="1">
      <c r="A60" s="424" t="s">
        <v>104</v>
      </c>
      <c r="B60" s="134">
        <v>42309</v>
      </c>
      <c r="C60" s="428"/>
      <c r="D60" s="428">
        <f t="shared" si="6"/>
        <v>-11420828.85</v>
      </c>
      <c r="E60" s="563">
        <f>-'2015 Rev Req '!$C$6*$R60/SUM($R$60:$R$71)</f>
        <v>69954.087288594717</v>
      </c>
      <c r="F60" s="428">
        <f>+D60+SUM($E$3:E60)</f>
        <v>-646677.90271140449</v>
      </c>
      <c r="G60" s="428">
        <f t="shared" si="7"/>
        <v>-226337.26594899155</v>
      </c>
      <c r="H60" s="428">
        <f t="shared" si="8"/>
        <v>-420340.63676241296</v>
      </c>
      <c r="I60" s="420">
        <v>6.6900000000000001E-2</v>
      </c>
      <c r="J60" s="474">
        <v>0.65</v>
      </c>
      <c r="K60" s="428">
        <f t="shared" si="9"/>
        <v>-3800.2263259330357</v>
      </c>
      <c r="L60" s="597">
        <f t="shared" si="10"/>
        <v>-772753.86277067242</v>
      </c>
      <c r="M60" s="563">
        <f>-'2015 Rev Req '!$C$4*$R60/SUM($R$60:$R$71)</f>
        <v>43113.135815704016</v>
      </c>
      <c r="N60" s="597">
        <f t="shared" si="11"/>
        <v>800211.06581570383</v>
      </c>
      <c r="O60" s="473">
        <f>+K60</f>
        <v>-3800.2263259330357</v>
      </c>
      <c r="P60" s="597">
        <f t="shared" si="12"/>
        <v>-772736.22632593301</v>
      </c>
      <c r="Q60" s="170"/>
      <c r="R60" s="556">
        <f>+'REC Rider'!R50</f>
        <v>1725710.1264937925</v>
      </c>
      <c r="S60" s="576" t="s">
        <v>295</v>
      </c>
      <c r="T60" s="170"/>
      <c r="X60" s="369"/>
    </row>
    <row r="61" spans="1:24" outlineLevel="1">
      <c r="A61" s="424" t="s">
        <v>104</v>
      </c>
      <c r="B61" s="135">
        <v>42339</v>
      </c>
      <c r="C61" s="476"/>
      <c r="D61" s="476">
        <f t="shared" si="6"/>
        <v>-11420828.85</v>
      </c>
      <c r="E61" s="563">
        <f>-'2015 Rev Req '!$C$6*$R61/SUM($R$60:$R$71)</f>
        <v>82222.908892946027</v>
      </c>
      <c r="F61" s="476">
        <f>+D61+SUM($E$3:E61)</f>
        <v>-564454.99381845817</v>
      </c>
      <c r="G61" s="476">
        <f t="shared" si="7"/>
        <v>-197559.24783646036</v>
      </c>
      <c r="H61" s="476">
        <f t="shared" si="8"/>
        <v>-366895.74598199781</v>
      </c>
      <c r="I61" s="478">
        <v>6.6900000000000001E-2</v>
      </c>
      <c r="J61" s="479">
        <v>0.65</v>
      </c>
      <c r="K61" s="476">
        <f t="shared" si="9"/>
        <v>-3376.0329490769923</v>
      </c>
      <c r="L61" s="596">
        <f t="shared" si="10"/>
        <v>-776129.89571974939</v>
      </c>
      <c r="M61" s="563">
        <f>-'2015 Rev Req '!$C$4*$R61/SUM($R$60:$R$71)</f>
        <v>50674.486304702252</v>
      </c>
      <c r="N61" s="596">
        <f t="shared" si="11"/>
        <v>850885.55212040606</v>
      </c>
      <c r="O61" s="477">
        <f>+K61</f>
        <v>-3376.0329490769923</v>
      </c>
      <c r="P61" s="596">
        <f t="shared" si="12"/>
        <v>-776112.25927500997</v>
      </c>
      <c r="Q61" s="170"/>
      <c r="R61" s="556">
        <f>+'REC Rider'!R51</f>
        <v>2028371.9223003513</v>
      </c>
      <c r="S61" s="576" t="s">
        <v>295</v>
      </c>
      <c r="T61" s="170"/>
      <c r="X61" s="369"/>
    </row>
    <row r="62" spans="1:24" outlineLevel="1">
      <c r="A62" s="557" t="s">
        <v>104</v>
      </c>
      <c r="B62" s="133">
        <v>42370</v>
      </c>
      <c r="C62" s="180"/>
      <c r="D62" s="180">
        <f t="shared" si="6"/>
        <v>-11420828.85</v>
      </c>
      <c r="E62" s="471">
        <f>-$E$84*R62/SUM($R$62:$R$73)</f>
        <v>58504.092173710167</v>
      </c>
      <c r="F62" s="180">
        <f>+D62+SUM($E$3:E62)</f>
        <v>-505950.9016447477</v>
      </c>
      <c r="G62" s="180">
        <f t="shared" si="7"/>
        <v>-177082.81557566169</v>
      </c>
      <c r="H62" s="180">
        <f t="shared" si="8"/>
        <v>-328868.08606908598</v>
      </c>
      <c r="I62" s="414">
        <v>6.6900000000000001E-2</v>
      </c>
      <c r="J62" s="415">
        <v>0.65</v>
      </c>
      <c r="K62" s="180">
        <f t="shared" si="9"/>
        <v>-2983.7564336036862</v>
      </c>
      <c r="L62" s="595">
        <f t="shared" si="10"/>
        <v>-779113.65215335309</v>
      </c>
      <c r="M62" s="180">
        <f>-$E$100*R62/SUM($R$62:$R$73)</f>
        <v>-5862.9589998443671</v>
      </c>
      <c r="N62" s="595">
        <f t="shared" si="11"/>
        <v>845022.59312056168</v>
      </c>
      <c r="O62" s="180">
        <f>+K62</f>
        <v>-2983.7564336036862</v>
      </c>
      <c r="P62" s="595">
        <f t="shared" si="12"/>
        <v>-779096.01570861368</v>
      </c>
      <c r="Q62" s="170"/>
      <c r="R62" s="556">
        <f>+'REC Rider'!R52</f>
        <v>2162419.9557936732</v>
      </c>
      <c r="S62" s="576" t="s">
        <v>295</v>
      </c>
      <c r="T62" s="170"/>
      <c r="X62" s="369"/>
    </row>
    <row r="63" spans="1:24" outlineLevel="1">
      <c r="A63" s="424" t="s">
        <v>104</v>
      </c>
      <c r="B63" s="134">
        <v>42401</v>
      </c>
      <c r="C63" s="428"/>
      <c r="D63" s="428">
        <f t="shared" si="6"/>
        <v>-11420828.85</v>
      </c>
      <c r="E63" s="473">
        <f t="shared" ref="E63:E73" si="13">-$E$84*R63/SUM($R$62:$R$73)</f>
        <v>55348.081921733763</v>
      </c>
      <c r="F63" s="428">
        <f>+D63+SUM($E$3:E63)</f>
        <v>-450602.81972301379</v>
      </c>
      <c r="G63" s="428">
        <f t="shared" si="7"/>
        <v>-157710.98690305481</v>
      </c>
      <c r="H63" s="428">
        <f t="shared" si="8"/>
        <v>-292891.83281995897</v>
      </c>
      <c r="I63" s="420">
        <v>6.6900000000000001E-2</v>
      </c>
      <c r="J63" s="474">
        <v>0.65</v>
      </c>
      <c r="K63" s="428">
        <f t="shared" si="9"/>
        <v>-2666.3934983126351</v>
      </c>
      <c r="L63" s="597">
        <f t="shared" si="10"/>
        <v>-781780.04565166577</v>
      </c>
      <c r="M63" s="428">
        <f t="shared" ref="M63:M73" si="14">-$E$100*R63/SUM($R$62:$R$73)</f>
        <v>-5546.680975129696</v>
      </c>
      <c r="N63" s="597">
        <f t="shared" si="11"/>
        <v>839475.91214543197</v>
      </c>
      <c r="O63" s="428">
        <f t="shared" ref="O63:O73" si="15">+K63</f>
        <v>-2666.3934983126351</v>
      </c>
      <c r="P63" s="597">
        <f t="shared" si="12"/>
        <v>-781762.40920692636</v>
      </c>
      <c r="Q63" s="170"/>
      <c r="R63" s="556">
        <f>+'REC Rider'!R53</f>
        <v>2045767.9525577363</v>
      </c>
      <c r="S63" s="576" t="s">
        <v>295</v>
      </c>
      <c r="T63" s="170"/>
      <c r="X63" s="369"/>
    </row>
    <row r="64" spans="1:24" outlineLevel="1">
      <c r="A64" s="424" t="s">
        <v>104</v>
      </c>
      <c r="B64" s="134">
        <v>42430</v>
      </c>
      <c r="C64" s="428"/>
      <c r="D64" s="428">
        <f t="shared" si="6"/>
        <v>-11420828.85</v>
      </c>
      <c r="E64" s="473">
        <f t="shared" si="13"/>
        <v>54264.311317420579</v>
      </c>
      <c r="F64" s="428">
        <f>+D64+SUM($E$3:E64)</f>
        <v>-396338.50840559229</v>
      </c>
      <c r="G64" s="428">
        <f t="shared" si="7"/>
        <v>-138718.4779419573</v>
      </c>
      <c r="H64" s="428">
        <f t="shared" si="8"/>
        <v>-257620.03046363499</v>
      </c>
      <c r="I64" s="420">
        <v>6.6900000000000001E-2</v>
      </c>
      <c r="J64" s="474">
        <v>0.65</v>
      </c>
      <c r="K64" s="428">
        <f t="shared" si="9"/>
        <v>-2360.8489521584893</v>
      </c>
      <c r="L64" s="597">
        <f t="shared" si="10"/>
        <v>-784140.89460382424</v>
      </c>
      <c r="M64" s="428">
        <f t="shared" si="14"/>
        <v>-5438.0714337755944</v>
      </c>
      <c r="N64" s="597">
        <f t="shared" si="11"/>
        <v>834037.84071165638</v>
      </c>
      <c r="O64" s="428">
        <f t="shared" si="15"/>
        <v>-2360.8489521584893</v>
      </c>
      <c r="P64" s="597">
        <f t="shared" si="12"/>
        <v>-784123.25815908483</v>
      </c>
      <c r="Q64" s="170"/>
      <c r="R64" s="556">
        <f>+'REC Rider'!R54</f>
        <v>2005709.7772200031</v>
      </c>
      <c r="S64" s="576" t="s">
        <v>295</v>
      </c>
      <c r="T64" s="170"/>
      <c r="X64" s="369"/>
    </row>
    <row r="65" spans="1:24" outlineLevel="1">
      <c r="A65" s="424" t="s">
        <v>104</v>
      </c>
      <c r="B65" s="134">
        <v>42461</v>
      </c>
      <c r="C65" s="428"/>
      <c r="D65" s="428">
        <f t="shared" si="6"/>
        <v>-11420828.85</v>
      </c>
      <c r="E65" s="473">
        <f t="shared" si="13"/>
        <v>46738.73079955663</v>
      </c>
      <c r="F65" s="428">
        <f>+D65+SUM($E$3:E65)</f>
        <v>-349599.77760603651</v>
      </c>
      <c r="G65" s="428">
        <f t="shared" si="7"/>
        <v>-122359.92216211277</v>
      </c>
      <c r="H65" s="428">
        <f t="shared" si="8"/>
        <v>-227239.85544392373</v>
      </c>
      <c r="I65" s="420">
        <v>6.6900000000000001E-2</v>
      </c>
      <c r="J65" s="474">
        <v>0.65</v>
      </c>
      <c r="K65" s="428">
        <f t="shared" si="9"/>
        <v>-2079.3029722574151</v>
      </c>
      <c r="L65" s="597">
        <f t="shared" si="10"/>
        <v>-786220.19757608161</v>
      </c>
      <c r="M65" s="428">
        <f t="shared" si="14"/>
        <v>-4683.8990607515589</v>
      </c>
      <c r="N65" s="597">
        <f t="shared" si="11"/>
        <v>829353.94165090483</v>
      </c>
      <c r="O65" s="428">
        <f t="shared" si="15"/>
        <v>-2079.3029722574151</v>
      </c>
      <c r="P65" s="597">
        <f t="shared" si="12"/>
        <v>-786202.5611313422</v>
      </c>
      <c r="Q65" s="170"/>
      <c r="R65" s="556">
        <f>+'REC Rider'!R55</f>
        <v>1727550.3376641856</v>
      </c>
      <c r="S65" s="576" t="s">
        <v>295</v>
      </c>
      <c r="T65" s="170"/>
      <c r="X65" s="369"/>
    </row>
    <row r="66" spans="1:24" outlineLevel="1">
      <c r="A66" s="424" t="s">
        <v>104</v>
      </c>
      <c r="B66" s="134">
        <v>42491</v>
      </c>
      <c r="C66" s="428"/>
      <c r="D66" s="428">
        <f t="shared" si="6"/>
        <v>-11420828.85</v>
      </c>
      <c r="E66" s="473">
        <f t="shared" si="13"/>
        <v>43496.59229472631</v>
      </c>
      <c r="F66" s="428">
        <f>+D66+SUM($E$3:E66)</f>
        <v>-306103.18531130999</v>
      </c>
      <c r="G66" s="428">
        <f t="shared" si="7"/>
        <v>-107136.11485895849</v>
      </c>
      <c r="H66" s="428">
        <f t="shared" si="8"/>
        <v>-198967.0704523515</v>
      </c>
      <c r="I66" s="420">
        <v>6.6900000000000001E-2</v>
      </c>
      <c r="J66" s="474">
        <v>0.65</v>
      </c>
      <c r="K66" s="428">
        <f t="shared" si="9"/>
        <v>-1827.7720091321032</v>
      </c>
      <c r="L66" s="597">
        <f t="shared" si="10"/>
        <v>-788047.96958521369</v>
      </c>
      <c r="M66" s="428">
        <f t="shared" si="14"/>
        <v>-4358.9897352774224</v>
      </c>
      <c r="N66" s="597">
        <f t="shared" si="11"/>
        <v>824994.95191562746</v>
      </c>
      <c r="O66" s="428">
        <f t="shared" si="15"/>
        <v>-1827.7720091321032</v>
      </c>
      <c r="P66" s="597">
        <f t="shared" si="12"/>
        <v>-788030.33314047428</v>
      </c>
      <c r="Q66" s="170"/>
      <c r="R66" s="556">
        <f>+'REC Rider'!R56</f>
        <v>1607714.8741640341</v>
      </c>
      <c r="S66" s="576" t="s">
        <v>295</v>
      </c>
      <c r="T66" s="170"/>
      <c r="X66" s="369"/>
    </row>
    <row r="67" spans="1:24" outlineLevel="1">
      <c r="A67" s="424" t="s">
        <v>104</v>
      </c>
      <c r="B67" s="134">
        <v>42522</v>
      </c>
      <c r="C67" s="428"/>
      <c r="D67" s="428">
        <f t="shared" si="6"/>
        <v>-11420828.85</v>
      </c>
      <c r="E67" s="473">
        <f t="shared" si="13"/>
        <v>41331.580576618253</v>
      </c>
      <c r="F67" s="428">
        <f>+D67+SUM($E$3:E67)</f>
        <v>-264771.60473469086</v>
      </c>
      <c r="G67" s="428">
        <f t="shared" si="7"/>
        <v>-92670.061657141792</v>
      </c>
      <c r="H67" s="428">
        <f t="shared" si="8"/>
        <v>-172101.54307754908</v>
      </c>
      <c r="I67" s="420">
        <v>6.6900000000000001E-2</v>
      </c>
      <c r="J67" s="474">
        <v>0.65</v>
      </c>
      <c r="K67" s="428">
        <f t="shared" si="9"/>
        <v>-1591.3134772532273</v>
      </c>
      <c r="L67" s="597">
        <f t="shared" si="10"/>
        <v>-789639.28306246689</v>
      </c>
      <c r="M67" s="428">
        <f t="shared" si="14"/>
        <v>-4142.0241442250735</v>
      </c>
      <c r="N67" s="597">
        <f t="shared" si="11"/>
        <v>820852.92777140241</v>
      </c>
      <c r="O67" s="428">
        <f t="shared" si="15"/>
        <v>-1591.3134772532273</v>
      </c>
      <c r="P67" s="597">
        <f t="shared" si="12"/>
        <v>-789621.64661772747</v>
      </c>
      <c r="Q67" s="170"/>
      <c r="R67" s="556">
        <f>+'REC Rider'!R57</f>
        <v>1527692.0181582831</v>
      </c>
      <c r="S67" s="576" t="s">
        <v>295</v>
      </c>
      <c r="T67" s="170"/>
      <c r="X67" s="369"/>
    </row>
    <row r="68" spans="1:24" outlineLevel="1">
      <c r="A68" s="424" t="s">
        <v>104</v>
      </c>
      <c r="B68" s="134">
        <v>42552</v>
      </c>
      <c r="C68" s="428"/>
      <c r="D68" s="428">
        <f t="shared" si="6"/>
        <v>-11420828.85</v>
      </c>
      <c r="E68" s="473">
        <f t="shared" si="13"/>
        <v>40239.715203694512</v>
      </c>
      <c r="F68" s="428">
        <f>+D68+SUM($E$3:E68)</f>
        <v>-224531.88953099586</v>
      </c>
      <c r="G68" s="428">
        <f t="shared" si="7"/>
        <v>-78586.161335848548</v>
      </c>
      <c r="H68" s="428">
        <f t="shared" si="8"/>
        <v>-145945.7281951473</v>
      </c>
      <c r="I68" s="420">
        <v>6.6900000000000001E-2</v>
      </c>
      <c r="J68" s="474">
        <v>0.65</v>
      </c>
      <c r="K68" s="428">
        <f t="shared" si="9"/>
        <v>-1363.9334902656017</v>
      </c>
      <c r="L68" s="597">
        <f t="shared" si="10"/>
        <v>-791003.21655273251</v>
      </c>
      <c r="M68" s="428">
        <f t="shared" si="14"/>
        <v>-4032.6033895914625</v>
      </c>
      <c r="N68" s="597">
        <f t="shared" si="11"/>
        <v>816820.32438181096</v>
      </c>
      <c r="O68" s="428">
        <f t="shared" si="15"/>
        <v>-1363.9334902656017</v>
      </c>
      <c r="P68" s="597">
        <f t="shared" si="12"/>
        <v>-790985.5801079931</v>
      </c>
      <c r="Q68" s="170"/>
      <c r="R68" s="556">
        <f>+'REC Rider'!R58</f>
        <v>1487334.6451314541</v>
      </c>
      <c r="S68" s="576" t="s">
        <v>295</v>
      </c>
      <c r="T68" s="170"/>
      <c r="X68" s="369"/>
    </row>
    <row r="69" spans="1:24" outlineLevel="1">
      <c r="A69" s="424" t="s">
        <v>104</v>
      </c>
      <c r="B69" s="134">
        <v>42583</v>
      </c>
      <c r="C69" s="428"/>
      <c r="D69" s="428">
        <f t="shared" si="6"/>
        <v>-11420828.85</v>
      </c>
      <c r="E69" s="473">
        <f t="shared" si="13"/>
        <v>40949.394514784952</v>
      </c>
      <c r="F69" s="428">
        <f>+D69+SUM($E$3:E69)</f>
        <v>-183582.49501621164</v>
      </c>
      <c r="G69" s="428">
        <f t="shared" si="7"/>
        <v>-64253.873255674072</v>
      </c>
      <c r="H69" s="428">
        <f t="shared" si="8"/>
        <v>-119328.62176053757</v>
      </c>
      <c r="I69" s="420">
        <v>6.6900000000000001E-2</v>
      </c>
      <c r="J69" s="474">
        <v>0.65</v>
      </c>
      <c r="K69" s="428">
        <f t="shared" si="9"/>
        <v>-1137.6188469253409</v>
      </c>
      <c r="L69" s="597">
        <f t="shared" si="10"/>
        <v>-792140.83539965784</v>
      </c>
      <c r="M69" s="428">
        <f t="shared" si="14"/>
        <v>-4103.7235548545477</v>
      </c>
      <c r="N69" s="597">
        <f t="shared" si="11"/>
        <v>812716.60082695645</v>
      </c>
      <c r="O69" s="428">
        <f t="shared" si="15"/>
        <v>-1137.6188469253409</v>
      </c>
      <c r="P69" s="597">
        <f t="shared" si="12"/>
        <v>-792123.19895491842</v>
      </c>
      <c r="Q69" s="170"/>
      <c r="R69" s="556">
        <f>+'REC Rider'!R59</f>
        <v>1513565.7111560197</v>
      </c>
      <c r="S69" s="576" t="s">
        <v>295</v>
      </c>
      <c r="T69" s="170"/>
      <c r="X69" s="369"/>
    </row>
    <row r="70" spans="1:24" outlineLevel="1">
      <c r="A70" s="424" t="s">
        <v>104</v>
      </c>
      <c r="B70" s="134">
        <v>42614</v>
      </c>
      <c r="C70" s="428"/>
      <c r="D70" s="428">
        <f t="shared" si="6"/>
        <v>-11420828.85</v>
      </c>
      <c r="E70" s="473">
        <f t="shared" si="13"/>
        <v>40999.471345097991</v>
      </c>
      <c r="F70" s="428">
        <f>+D70+SUM($E$3:E70)</f>
        <v>-142583.02367111295</v>
      </c>
      <c r="G70" s="428">
        <f t="shared" si="7"/>
        <v>-49904.058284889528</v>
      </c>
      <c r="H70" s="428">
        <f t="shared" si="8"/>
        <v>-92678.965386223426</v>
      </c>
      <c r="I70" s="420">
        <v>6.6900000000000001E-2</v>
      </c>
      <c r="J70" s="474">
        <v>0.65</v>
      </c>
      <c r="K70" s="428">
        <f t="shared" si="9"/>
        <v>-909.18638334091725</v>
      </c>
      <c r="L70" s="597">
        <f t="shared" si="10"/>
        <v>-793050.02178299881</v>
      </c>
      <c r="M70" s="428">
        <f t="shared" si="14"/>
        <v>-4108.7419799263489</v>
      </c>
      <c r="N70" s="597">
        <f t="shared" si="11"/>
        <v>808607.85884703009</v>
      </c>
      <c r="O70" s="428">
        <f t="shared" si="15"/>
        <v>-909.18638334091725</v>
      </c>
      <c r="P70" s="597">
        <f t="shared" si="12"/>
        <v>-793032.3853382594</v>
      </c>
      <c r="Q70" s="170"/>
      <c r="R70" s="556">
        <f>+'REC Rider'!R60</f>
        <v>1515416.6438543734</v>
      </c>
      <c r="S70" s="576" t="s">
        <v>295</v>
      </c>
      <c r="T70" s="170"/>
      <c r="X70" s="369"/>
    </row>
    <row r="71" spans="1:24" outlineLevel="1">
      <c r="A71" s="424" t="s">
        <v>104</v>
      </c>
      <c r="B71" s="134">
        <v>42644</v>
      </c>
      <c r="C71" s="428"/>
      <c r="D71" s="428">
        <f t="shared" si="6"/>
        <v>-11420828.85</v>
      </c>
      <c r="E71" s="473">
        <f t="shared" si="13"/>
        <v>41072.439184423725</v>
      </c>
      <c r="F71" s="428">
        <f>+D71+SUM($E$3:E71)</f>
        <v>-101510.58448668942</v>
      </c>
      <c r="G71" s="428">
        <f t="shared" si="7"/>
        <v>-35528.704570341295</v>
      </c>
      <c r="H71" s="428">
        <f t="shared" si="8"/>
        <v>-65981.879916348116</v>
      </c>
      <c r="I71" s="420">
        <v>6.6900000000000001E-2</v>
      </c>
      <c r="J71" s="474">
        <v>0.65</v>
      </c>
      <c r="K71" s="428">
        <f t="shared" si="9"/>
        <v>-680.41093273987417</v>
      </c>
      <c r="L71" s="597">
        <f t="shared" si="10"/>
        <v>-793730.43271573866</v>
      </c>
      <c r="M71" s="428">
        <f t="shared" si="14"/>
        <v>-4116.0544162770193</v>
      </c>
      <c r="N71" s="597">
        <f t="shared" si="11"/>
        <v>804491.80443075311</v>
      </c>
      <c r="O71" s="428">
        <f t="shared" si="15"/>
        <v>-680.41093273987417</v>
      </c>
      <c r="P71" s="597">
        <f t="shared" si="12"/>
        <v>-793712.79627099924</v>
      </c>
      <c r="Q71" s="170"/>
      <c r="R71" s="556">
        <f>+'REC Rider'!R61</f>
        <v>1518113.6707806371</v>
      </c>
      <c r="S71" s="576" t="s">
        <v>295</v>
      </c>
      <c r="T71" s="170"/>
      <c r="X71" s="369"/>
    </row>
    <row r="72" spans="1:24" outlineLevel="1">
      <c r="A72" s="424" t="s">
        <v>104</v>
      </c>
      <c r="B72" s="134">
        <v>42675</v>
      </c>
      <c r="C72" s="428"/>
      <c r="D72" s="428">
        <f t="shared" si="6"/>
        <v>-11420828.85</v>
      </c>
      <c r="E72" s="473">
        <f t="shared" si="13"/>
        <v>46698.50273941928</v>
      </c>
      <c r="F72" s="428">
        <f>+D72+SUM($E$3:E72)</f>
        <v>-54812.081747269258</v>
      </c>
      <c r="G72" s="428">
        <f t="shared" si="7"/>
        <v>-19184.22861154424</v>
      </c>
      <c r="H72" s="428">
        <f t="shared" si="8"/>
        <v>-35627.853135725018</v>
      </c>
      <c r="I72" s="420">
        <v>6.6900000000000001E-2</v>
      </c>
      <c r="J72" s="474">
        <v>0.65</v>
      </c>
      <c r="K72" s="428">
        <f t="shared" si="9"/>
        <v>-435.74943212715976</v>
      </c>
      <c r="L72" s="597">
        <f t="shared" si="10"/>
        <v>-794166.18214786577</v>
      </c>
      <c r="M72" s="428">
        <f t="shared" si="14"/>
        <v>-4679.8676253687436</v>
      </c>
      <c r="N72" s="597">
        <f t="shared" si="11"/>
        <v>799811.93680538435</v>
      </c>
      <c r="O72" s="428">
        <f t="shared" si="15"/>
        <v>-435.74943212715976</v>
      </c>
      <c r="P72" s="597">
        <f t="shared" si="12"/>
        <v>-794148.54570312635</v>
      </c>
      <c r="Q72" s="170"/>
      <c r="R72" s="419">
        <f>+'REC Rider'!R62</f>
        <v>1726063.4338119631</v>
      </c>
      <c r="S72" s="576" t="s">
        <v>295</v>
      </c>
      <c r="T72" s="170"/>
      <c r="X72" s="369"/>
    </row>
    <row r="73" spans="1:24" outlineLevel="1">
      <c r="A73" s="424" t="s">
        <v>104</v>
      </c>
      <c r="B73" s="135">
        <v>42705</v>
      </c>
      <c r="C73" s="476"/>
      <c r="D73" s="476">
        <f t="shared" si="6"/>
        <v>-11420828.85</v>
      </c>
      <c r="E73" s="477">
        <f t="shared" si="13"/>
        <v>54812.081747271957</v>
      </c>
      <c r="F73" s="476">
        <f>+D73+SUM($E$3:E73)</f>
        <v>0</v>
      </c>
      <c r="G73" s="476">
        <f t="shared" si="7"/>
        <v>0</v>
      </c>
      <c r="H73" s="476">
        <f t="shared" si="8"/>
        <v>0</v>
      </c>
      <c r="I73" s="478">
        <v>6.6900000000000001E-2</v>
      </c>
      <c r="J73" s="479">
        <v>0.65</v>
      </c>
      <c r="K73" s="476">
        <f t="shared" si="9"/>
        <v>-152.78867787051308</v>
      </c>
      <c r="L73" s="596">
        <f t="shared" si="10"/>
        <v>-794318.97082573629</v>
      </c>
      <c r="M73" s="476">
        <f t="shared" si="14"/>
        <v>-5492.9659796478727</v>
      </c>
      <c r="N73" s="596">
        <f t="shared" si="11"/>
        <v>794318.97082573653</v>
      </c>
      <c r="O73" s="476">
        <f t="shared" si="15"/>
        <v>-152.78867787051308</v>
      </c>
      <c r="P73" s="596">
        <f t="shared" si="12"/>
        <v>-794301.33438099688</v>
      </c>
      <c r="Q73" s="607">
        <f>+P73+N73</f>
        <v>17.636444739648141</v>
      </c>
      <c r="R73" s="419">
        <f>+'REC Rider'!R63</f>
        <v>2025956.3901438862</v>
      </c>
      <c r="S73" s="576" t="s">
        <v>295</v>
      </c>
      <c r="T73" s="170"/>
      <c r="X73" s="369"/>
    </row>
    <row r="74" spans="1:24" outlineLevel="1">
      <c r="A74" s="558"/>
      <c r="B74" s="472"/>
      <c r="C74" s="428"/>
      <c r="D74" s="428"/>
      <c r="E74" s="473"/>
      <c r="F74" s="428"/>
      <c r="G74" s="428"/>
      <c r="H74" s="428"/>
      <c r="I74" s="420"/>
      <c r="J74" s="474"/>
      <c r="K74" s="428"/>
      <c r="L74" s="428"/>
      <c r="M74" s="428"/>
      <c r="N74" s="428"/>
      <c r="O74" s="428"/>
      <c r="P74" s="428"/>
      <c r="Q74" s="609">
        <f>+D89</f>
        <v>-17.63644473941531</v>
      </c>
      <c r="R74" s="170"/>
      <c r="S74" s="170"/>
      <c r="T74" s="170"/>
      <c r="U74" s="419"/>
      <c r="X74" s="369"/>
    </row>
    <row r="75" spans="1:24" ht="13.8" thickBot="1">
      <c r="B75" s="169"/>
      <c r="C75" s="170"/>
      <c r="D75" s="170"/>
      <c r="E75" s="170"/>
      <c r="F75" s="170"/>
      <c r="G75" s="170"/>
      <c r="H75" s="170"/>
      <c r="I75" s="174"/>
      <c r="J75" s="172"/>
      <c r="K75" s="170"/>
      <c r="L75" s="170"/>
      <c r="M75" s="170"/>
      <c r="N75" s="170"/>
      <c r="O75" s="170"/>
      <c r="P75" s="611" t="s">
        <v>367</v>
      </c>
      <c r="Q75" s="610">
        <f>SUM(Q73:Q74)</f>
        <v>2.3283064365386963E-10</v>
      </c>
      <c r="R75" s="170"/>
      <c r="S75" s="170"/>
      <c r="T75" s="170"/>
      <c r="X75" s="369"/>
    </row>
    <row r="76" spans="1:24" ht="13.8" thickTop="1">
      <c r="B76" s="169"/>
      <c r="C76" s="170"/>
      <c r="D76" s="170"/>
      <c r="E76" s="170"/>
      <c r="F76" s="170"/>
      <c r="G76" s="170"/>
      <c r="H76" s="170"/>
      <c r="I76" s="174"/>
      <c r="J76" s="172"/>
      <c r="K76" s="170"/>
      <c r="L76" s="170"/>
      <c r="M76" s="170"/>
      <c r="N76" s="170"/>
      <c r="O76" s="170"/>
      <c r="P76" s="170"/>
      <c r="Q76" s="170"/>
      <c r="R76" s="170"/>
      <c r="S76" s="170"/>
      <c r="T76" s="170"/>
      <c r="X76" s="369"/>
    </row>
    <row r="77" spans="1:24">
      <c r="B77" s="175"/>
      <c r="C77" s="176"/>
      <c r="D77" s="176"/>
      <c r="E77" s="176"/>
      <c r="F77" s="176"/>
      <c r="G77" s="176"/>
      <c r="H77" s="176"/>
      <c r="I77" s="177"/>
      <c r="J77" s="178"/>
      <c r="K77" s="178"/>
      <c r="L77" s="178"/>
      <c r="M77" s="178"/>
      <c r="N77" s="606"/>
      <c r="O77" s="606"/>
      <c r="P77" s="606"/>
      <c r="Q77" s="607"/>
      <c r="R77" s="428"/>
      <c r="S77" s="428"/>
      <c r="T77" s="170"/>
      <c r="V77" s="368">
        <f>SUM(V24:V35)</f>
        <v>0</v>
      </c>
      <c r="W77" s="368">
        <f>SUM(W24:W35)</f>
        <v>0</v>
      </c>
    </row>
    <row r="78" spans="1:24">
      <c r="C78" s="179"/>
      <c r="D78" s="179"/>
      <c r="E78" s="179"/>
      <c r="F78" s="179"/>
      <c r="G78" s="179"/>
      <c r="H78" s="179"/>
      <c r="N78" s="608"/>
      <c r="O78" s="608"/>
      <c r="P78" s="608"/>
      <c r="T78" s="35"/>
      <c r="V78" s="18"/>
      <c r="W78" s="18"/>
    </row>
    <row r="79" spans="1:24" ht="13.8" thickBot="1">
      <c r="N79" s="608"/>
      <c r="O79" s="608"/>
      <c r="P79" s="611"/>
      <c r="Q79" s="610"/>
      <c r="V79" s="18"/>
      <c r="W79" s="18"/>
    </row>
    <row r="80" spans="1:24" ht="14.4" thickTop="1" thickBot="1">
      <c r="A80" s="82"/>
      <c r="B80"/>
      <c r="C80" s="4"/>
      <c r="D80"/>
      <c r="E80" s="118" t="s">
        <v>115</v>
      </c>
      <c r="F80" s="119" t="s">
        <v>42</v>
      </c>
      <c r="V80" s="18"/>
      <c r="W80" s="18"/>
    </row>
    <row r="81" spans="1:23">
      <c r="A81" s="2" t="s">
        <v>96</v>
      </c>
      <c r="B81"/>
      <c r="C81" s="4"/>
      <c r="D81"/>
      <c r="E81" s="439" t="s">
        <v>92</v>
      </c>
      <c r="F81" s="124"/>
      <c r="V81" s="18"/>
      <c r="W81" s="18"/>
    </row>
    <row r="82" spans="1:23">
      <c r="A82" t="s">
        <v>318</v>
      </c>
      <c r="B82"/>
      <c r="C82"/>
      <c r="D82"/>
      <c r="E82" s="106">
        <f>+D61</f>
        <v>-11420828.85</v>
      </c>
      <c r="F82" s="106"/>
      <c r="V82" s="18"/>
      <c r="W82" s="18"/>
    </row>
    <row r="83" spans="1:23">
      <c r="A83" t="s">
        <v>319</v>
      </c>
      <c r="B83"/>
      <c r="C83"/>
      <c r="D83"/>
      <c r="E83" s="106">
        <f>SUM(E11:E61)</f>
        <v>10856373.856181541</v>
      </c>
      <c r="F83" s="106"/>
      <c r="V83" s="18"/>
      <c r="W83" s="18"/>
    </row>
    <row r="84" spans="1:23">
      <c r="A84" s="86" t="s">
        <v>299</v>
      </c>
      <c r="B84"/>
      <c r="C84"/>
      <c r="D84"/>
      <c r="E84" s="120">
        <f>+E83+E82</f>
        <v>-564454.99381845817</v>
      </c>
      <c r="F84" s="120"/>
      <c r="V84" s="18"/>
      <c r="W84" s="18"/>
    </row>
    <row r="85" spans="1:23">
      <c r="A85"/>
      <c r="B85"/>
      <c r="C85"/>
      <c r="D85"/>
      <c r="E85" s="106"/>
      <c r="F85" s="125"/>
      <c r="V85" s="18"/>
      <c r="W85" s="18"/>
    </row>
    <row r="86" spans="1:23">
      <c r="A86" s="2" t="s">
        <v>97</v>
      </c>
      <c r="B86"/>
      <c r="C86"/>
      <c r="D86"/>
      <c r="E86" s="121"/>
      <c r="F86" s="125"/>
      <c r="V86" s="18"/>
      <c r="W86" s="18"/>
    </row>
    <row r="87" spans="1:23">
      <c r="A87" t="s">
        <v>313</v>
      </c>
      <c r="B87"/>
      <c r="C87"/>
      <c r="D87" s="6">
        <f>+L61</f>
        <v>-776129.89571974939</v>
      </c>
      <c r="E87" s="121"/>
      <c r="F87" s="125"/>
      <c r="V87" s="18"/>
      <c r="W87" s="18"/>
    </row>
    <row r="88" spans="1:23">
      <c r="A88" t="s">
        <v>314</v>
      </c>
      <c r="B88"/>
      <c r="C88"/>
      <c r="D88" s="6">
        <f>+P61</f>
        <v>-776112.25927500997</v>
      </c>
      <c r="E88" s="121"/>
      <c r="F88" s="125"/>
      <c r="V88" s="18"/>
      <c r="W88" s="18"/>
    </row>
    <row r="89" spans="1:23">
      <c r="A89" t="s">
        <v>266</v>
      </c>
      <c r="B89"/>
      <c r="C89"/>
      <c r="D89" s="81">
        <f>+D87-D88</f>
        <v>-17.63644473941531</v>
      </c>
      <c r="E89" s="121"/>
      <c r="F89" s="125"/>
      <c r="V89" s="18"/>
      <c r="W89" s="18"/>
    </row>
    <row r="90" spans="1:23">
      <c r="A90"/>
      <c r="B90"/>
      <c r="C90"/>
      <c r="D90"/>
      <c r="E90" s="121"/>
      <c r="F90" s="125"/>
      <c r="V90" s="18"/>
      <c r="W90" s="18"/>
    </row>
    <row r="91" spans="1:23">
      <c r="A91" t="s">
        <v>304</v>
      </c>
      <c r="B91"/>
      <c r="C91"/>
      <c r="D91" s="4">
        <f>-D87</f>
        <v>776129.89571974939</v>
      </c>
      <c r="E91" s="121"/>
      <c r="F91" s="125"/>
      <c r="V91" s="18"/>
      <c r="W91" s="18"/>
    </row>
    <row r="92" spans="1:23">
      <c r="A92" t="s">
        <v>305</v>
      </c>
      <c r="B92"/>
      <c r="C92"/>
      <c r="D92" s="400">
        <f>+N61</f>
        <v>850885.55212040606</v>
      </c>
      <c r="E92" s="121"/>
      <c r="F92" s="125"/>
      <c r="V92" s="18"/>
      <c r="W92" s="18"/>
    </row>
    <row r="93" spans="1:23">
      <c r="A93" t="s">
        <v>118</v>
      </c>
      <c r="B93"/>
      <c r="C93"/>
      <c r="D93" s="81">
        <f>-D91--D92</f>
        <v>74755.656400656677</v>
      </c>
      <c r="E93" s="121"/>
      <c r="F93" s="125"/>
      <c r="V93" s="18"/>
      <c r="W93" s="18"/>
    </row>
    <row r="94" spans="1:23">
      <c r="A94"/>
      <c r="B94"/>
      <c r="C94"/>
      <c r="D94" s="401"/>
      <c r="E94" s="121"/>
      <c r="F94" s="125"/>
      <c r="V94" s="18"/>
      <c r="W94" s="18"/>
    </row>
    <row r="95" spans="1:23">
      <c r="A95" s="117" t="s">
        <v>320</v>
      </c>
      <c r="B95"/>
      <c r="C95"/>
      <c r="D95" s="4">
        <f>+D93+D89</f>
        <v>74738.019955917262</v>
      </c>
      <c r="E95" s="121"/>
      <c r="F95" s="125"/>
      <c r="V95" s="18"/>
      <c r="W95" s="18"/>
    </row>
    <row r="96" spans="1:23">
      <c r="A96"/>
      <c r="B96"/>
      <c r="C96"/>
      <c r="D96"/>
      <c r="E96" s="439" t="s">
        <v>95</v>
      </c>
      <c r="F96" s="439" t="s">
        <v>111</v>
      </c>
      <c r="V96" s="18"/>
      <c r="W96" s="18"/>
    </row>
    <row r="97" spans="1:23">
      <c r="A97" t="s">
        <v>306</v>
      </c>
      <c r="B97"/>
      <c r="C97"/>
      <c r="D97"/>
      <c r="E97" s="106">
        <f>SUM(K62:K73)</f>
        <v>-18189.075105986962</v>
      </c>
      <c r="F97" s="121"/>
      <c r="G97" t="s">
        <v>321</v>
      </c>
      <c r="V97" s="18"/>
      <c r="W97" s="18"/>
    </row>
    <row r="98" spans="1:23">
      <c r="A98" t="s">
        <v>307</v>
      </c>
      <c r="B98"/>
      <c r="C98"/>
      <c r="D98" s="87"/>
      <c r="E98" s="106"/>
      <c r="F98" s="106">
        <f>+D89</f>
        <v>-17.63644473941531</v>
      </c>
      <c r="G98" t="s">
        <v>322</v>
      </c>
      <c r="V98" s="18"/>
      <c r="W98" s="18"/>
    </row>
    <row r="99" spans="1:23">
      <c r="A99" t="s">
        <v>308</v>
      </c>
      <c r="B99"/>
      <c r="C99"/>
      <c r="D99" s="87"/>
      <c r="E99" s="106">
        <f>+D93</f>
        <v>74755.656400656677</v>
      </c>
      <c r="F99" s="106"/>
      <c r="G99" t="s">
        <v>311</v>
      </c>
      <c r="V99" s="18"/>
      <c r="W99" s="18"/>
    </row>
    <row r="100" spans="1:23">
      <c r="A100" s="86" t="s">
        <v>315</v>
      </c>
      <c r="B100"/>
      <c r="C100"/>
      <c r="D100"/>
      <c r="E100" s="120">
        <f>SUM(E97:E99)</f>
        <v>56566.581294669711</v>
      </c>
      <c r="F100" s="120">
        <f>SUM(F97:F99)</f>
        <v>-17.63644473941531</v>
      </c>
      <c r="G100"/>
      <c r="V100" s="18"/>
      <c r="W100" s="18"/>
    </row>
    <row r="101" spans="1:23">
      <c r="A101"/>
      <c r="B101"/>
      <c r="C101"/>
      <c r="D101"/>
      <c r="E101" s="121"/>
      <c r="F101" s="106"/>
      <c r="V101" s="18"/>
      <c r="W101" s="18"/>
    </row>
    <row r="102" spans="1:23">
      <c r="A102" s="2" t="s">
        <v>317</v>
      </c>
      <c r="B102"/>
      <c r="C102"/>
      <c r="D102"/>
      <c r="E102" s="121"/>
      <c r="F102" s="121"/>
      <c r="V102" s="18"/>
      <c r="W102" s="18"/>
    </row>
    <row r="103" spans="1:23">
      <c r="A103" t="s">
        <v>219</v>
      </c>
      <c r="B103"/>
      <c r="C103"/>
      <c r="D103"/>
      <c r="E103" s="106">
        <f>+E84</f>
        <v>-564454.99381845817</v>
      </c>
      <c r="F103" s="121"/>
      <c r="V103" s="18"/>
      <c r="W103" s="18"/>
    </row>
    <row r="104" spans="1:23">
      <c r="A104" t="s">
        <v>220</v>
      </c>
      <c r="B104"/>
      <c r="C104"/>
      <c r="D104"/>
      <c r="E104" s="106">
        <f>+E100</f>
        <v>56566.581294669711</v>
      </c>
      <c r="F104" s="121"/>
      <c r="V104" s="18"/>
      <c r="W104" s="18"/>
    </row>
    <row r="105" spans="1:23">
      <c r="A105" t="s">
        <v>99</v>
      </c>
      <c r="B105"/>
      <c r="C105"/>
      <c r="D105"/>
      <c r="E105" s="120">
        <f>+E104+E103</f>
        <v>-507888.41252378846</v>
      </c>
      <c r="F105" s="121"/>
      <c r="V105" s="18"/>
      <c r="W105" s="18"/>
    </row>
    <row r="106" spans="1:23">
      <c r="A106" t="s">
        <v>100</v>
      </c>
      <c r="B106"/>
      <c r="C106"/>
      <c r="D106"/>
      <c r="E106" s="122">
        <f>+'REC Rider'!E96</f>
        <v>0.95437899999999998</v>
      </c>
      <c r="F106" s="121"/>
      <c r="V106" s="18"/>
      <c r="W106" s="18"/>
    </row>
    <row r="107" spans="1:23" ht="13.8" thickBot="1">
      <c r="A107"/>
      <c r="B107"/>
      <c r="C107"/>
      <c r="D107" t="s">
        <v>119</v>
      </c>
      <c r="E107" s="123">
        <f>+E105/E106</f>
        <v>-532166.37470416725</v>
      </c>
      <c r="F107" s="121"/>
      <c r="V107" s="18"/>
      <c r="W107" s="18"/>
    </row>
    <row r="108" spans="1:23" ht="14.4" thickTop="1" thickBot="1">
      <c r="A108"/>
      <c r="B108"/>
      <c r="C108"/>
      <c r="D108"/>
      <c r="E108" s="107"/>
      <c r="F108" s="107"/>
      <c r="V108" s="18"/>
      <c r="W108" s="18"/>
    </row>
    <row r="111" spans="1:23">
      <c r="A111" s="153" t="s">
        <v>98</v>
      </c>
      <c r="B111" s="154"/>
      <c r="C111" s="154"/>
      <c r="D111" s="154"/>
      <c r="E111" s="154"/>
      <c r="F111" s="154"/>
      <c r="G111" s="154"/>
      <c r="H111" s="154"/>
      <c r="I111" s="154"/>
      <c r="J111" s="154"/>
      <c r="K111" s="154"/>
      <c r="L111" s="154"/>
      <c r="M111" s="154"/>
      <c r="N111" s="154"/>
      <c r="O111" s="154"/>
      <c r="P111" s="154"/>
      <c r="Q111"/>
    </row>
    <row r="112" spans="1:23">
      <c r="A112" s="82" t="str">
        <f>+'REC Rider'!A103</f>
        <v>Proceeds thru Oct 2015</v>
      </c>
      <c r="B112"/>
      <c r="C112" s="82"/>
      <c r="D112" s="82"/>
      <c r="E112" s="82"/>
      <c r="F112" s="82"/>
      <c r="G112"/>
      <c r="H112"/>
      <c r="I112"/>
      <c r="J112"/>
      <c r="K112"/>
      <c r="L112"/>
      <c r="M112" s="80"/>
      <c r="N112"/>
      <c r="O112"/>
      <c r="P112"/>
      <c r="Q112"/>
    </row>
    <row r="113" spans="1:17">
      <c r="A113" s="82" t="s">
        <v>76</v>
      </c>
      <c r="B113"/>
      <c r="C113" s="580">
        <f>+'Tracker 2013-2014'!BH19</f>
        <v>-716355.63999999827</v>
      </c>
      <c r="D113" s="82" t="str">
        <f>+'REC Rider'!D104</f>
        <v>&lt;=Balance at 10.31.15</v>
      </c>
      <c r="E113" s="82"/>
      <c r="F113" s="82"/>
      <c r="G113"/>
      <c r="H113"/>
      <c r="I113"/>
      <c r="J113"/>
      <c r="K113"/>
      <c r="L113"/>
      <c r="M113" s="80"/>
      <c r="N113"/>
      <c r="O113"/>
      <c r="P113"/>
      <c r="Q113"/>
    </row>
    <row r="114" spans="1:17">
      <c r="A114" s="82" t="s">
        <v>108</v>
      </c>
      <c r="B114"/>
      <c r="C114" s="113">
        <f>+'Energy Acct Tracking of 2540221'!G420</f>
        <v>0</v>
      </c>
      <c r="D114" s="82" t="s">
        <v>109</v>
      </c>
      <c r="E114" s="82"/>
      <c r="F114" s="82"/>
      <c r="G114"/>
      <c r="H114"/>
      <c r="I114"/>
      <c r="J114"/>
      <c r="K114"/>
      <c r="L114"/>
      <c r="M114" s="80"/>
      <c r="N114"/>
      <c r="O114"/>
      <c r="P114"/>
      <c r="Q114"/>
    </row>
    <row r="115" spans="1:17" ht="13.8" thickBot="1">
      <c r="A115" s="82" t="s">
        <v>110</v>
      </c>
      <c r="B115"/>
      <c r="C115" s="85">
        <f>SUM(C113:C114)</f>
        <v>-716355.63999999827</v>
      </c>
      <c r="D115" s="470">
        <f>+F59</f>
        <v>-716631.98999999836</v>
      </c>
      <c r="E115" s="82" t="s">
        <v>280</v>
      </c>
      <c r="F115" s="82"/>
      <c r="G115"/>
      <c r="H115"/>
      <c r="I115"/>
      <c r="J115"/>
      <c r="K115"/>
      <c r="L115"/>
      <c r="M115" s="80"/>
      <c r="N115"/>
      <c r="O115"/>
      <c r="P115"/>
      <c r="Q115"/>
    </row>
    <row r="116" spans="1:17" ht="13.8" thickTop="1">
      <c r="A116" s="82"/>
      <c r="B116"/>
      <c r="C116" s="83">
        <f>+D115-C115</f>
        <v>-276.35000000009313</v>
      </c>
      <c r="D116" s="82"/>
      <c r="E116" s="82"/>
      <c r="F116" s="82"/>
      <c r="G116"/>
      <c r="H116"/>
      <c r="I116"/>
      <c r="J116"/>
      <c r="K116"/>
      <c r="L116"/>
      <c r="M116" s="80"/>
      <c r="N116"/>
      <c r="O116"/>
      <c r="P116"/>
      <c r="Q116"/>
    </row>
    <row r="117" spans="1:17">
      <c r="A117" s="82"/>
      <c r="B117"/>
      <c r="C117" s="82"/>
      <c r="D117" s="82"/>
      <c r="E117" s="82"/>
      <c r="F117" s="82"/>
      <c r="G117"/>
      <c r="H117"/>
      <c r="I117"/>
      <c r="J117"/>
      <c r="K117"/>
      <c r="L117"/>
      <c r="M117" s="80"/>
      <c r="N117"/>
      <c r="O117"/>
      <c r="P117"/>
      <c r="Q117"/>
    </row>
    <row r="118" spans="1:17">
      <c r="A118"/>
      <c r="B118"/>
      <c r="C118"/>
      <c r="D118"/>
      <c r="E118"/>
      <c r="F118"/>
      <c r="G118"/>
      <c r="H118"/>
      <c r="I118"/>
      <c r="J118"/>
      <c r="K118"/>
      <c r="L118"/>
      <c r="M118" s="80"/>
      <c r="N118"/>
      <c r="O118"/>
      <c r="P118"/>
      <c r="Q118"/>
    </row>
    <row r="119" spans="1:17">
      <c r="A119" s="82" t="s">
        <v>93</v>
      </c>
      <c r="B119"/>
      <c r="C119" s="82"/>
      <c r="D119" s="82"/>
      <c r="E119"/>
      <c r="F119"/>
      <c r="G119"/>
      <c r="H119"/>
      <c r="I119"/>
      <c r="J119"/>
      <c r="K119"/>
      <c r="L119"/>
      <c r="M119" s="80"/>
      <c r="N119"/>
      <c r="O119"/>
      <c r="P119"/>
      <c r="Q119"/>
    </row>
    <row r="120" spans="1:17">
      <c r="A120" s="82" t="s">
        <v>346</v>
      </c>
      <c r="B120"/>
      <c r="C120" s="83">
        <f>+P61</f>
        <v>-776112.25927500997</v>
      </c>
      <c r="D120" s="82"/>
      <c r="E120"/>
      <c r="F120"/>
      <c r="G120"/>
      <c r="H120"/>
      <c r="I120"/>
      <c r="J120"/>
      <c r="K120"/>
      <c r="L120"/>
      <c r="M120" s="80"/>
      <c r="N120"/>
      <c r="O120"/>
      <c r="P120"/>
      <c r="Q120"/>
    </row>
    <row r="121" spans="1:17">
      <c r="A121" s="82" t="s">
        <v>221</v>
      </c>
      <c r="B121"/>
      <c r="C121" s="84">
        <f>+F100</f>
        <v>-17.63644473941531</v>
      </c>
      <c r="D121" s="82"/>
      <c r="E121"/>
      <c r="F121"/>
      <c r="G121"/>
      <c r="H121"/>
      <c r="I121"/>
      <c r="J121"/>
      <c r="K121"/>
      <c r="L121"/>
      <c r="M121" s="80"/>
      <c r="N121"/>
      <c r="O121"/>
      <c r="P121"/>
      <c r="Q121"/>
    </row>
    <row r="122" spans="1:17">
      <c r="A122" s="82" t="s">
        <v>347</v>
      </c>
      <c r="B122"/>
      <c r="C122" s="84">
        <f>SUM(K62:K73)</f>
        <v>-18189.075105986962</v>
      </c>
      <c r="D122" s="82"/>
      <c r="E122"/>
      <c r="F122"/>
      <c r="G122"/>
      <c r="H122"/>
      <c r="I122"/>
      <c r="J122"/>
      <c r="K122"/>
      <c r="L122"/>
      <c r="M122" s="80"/>
      <c r="N122"/>
      <c r="O122"/>
      <c r="P122"/>
      <c r="Q122"/>
    </row>
    <row r="123" spans="1:17" ht="13.8" thickBot="1">
      <c r="A123" s="82"/>
      <c r="B123"/>
      <c r="C123" s="159">
        <f>SUM(C120:C122)</f>
        <v>-794318.97082573629</v>
      </c>
      <c r="D123" s="84">
        <f>+K77</f>
        <v>0</v>
      </c>
      <c r="E123" s="82" t="s">
        <v>348</v>
      </c>
      <c r="F123"/>
      <c r="G123"/>
      <c r="H123"/>
      <c r="I123"/>
      <c r="J123"/>
      <c r="K123"/>
      <c r="L123"/>
      <c r="M123" s="80"/>
      <c r="N123"/>
      <c r="O123"/>
      <c r="P123"/>
      <c r="Q123"/>
    </row>
    <row r="124" spans="1:17" ht="13.8" thickTop="1">
      <c r="A124" s="82"/>
      <c r="B124"/>
      <c r="C124" s="84"/>
      <c r="D124" s="578">
        <f>+D123-C123</f>
        <v>794318.97082573629</v>
      </c>
      <c r="E124" s="82"/>
      <c r="F124"/>
      <c r="G124"/>
      <c r="H124"/>
      <c r="I124"/>
      <c r="J124"/>
      <c r="K124"/>
      <c r="L124"/>
      <c r="M124" s="80"/>
      <c r="N124"/>
      <c r="O124"/>
      <c r="P124"/>
      <c r="Q124"/>
    </row>
    <row r="125" spans="1:17">
      <c r="A125" s="82"/>
      <c r="B125"/>
      <c r="C125" s="82"/>
      <c r="D125" s="82"/>
      <c r="E125" s="82"/>
      <c r="F125"/>
      <c r="G125"/>
      <c r="H125"/>
      <c r="I125"/>
      <c r="J125"/>
      <c r="K125"/>
      <c r="L125"/>
      <c r="M125" s="80"/>
      <c r="N125"/>
      <c r="O125"/>
      <c r="P125"/>
      <c r="Q125"/>
    </row>
    <row r="126" spans="1:17">
      <c r="A126" s="82" t="s">
        <v>94</v>
      </c>
      <c r="B126"/>
      <c r="C126" s="82"/>
      <c r="D126" s="82"/>
      <c r="E126" s="82"/>
      <c r="F126"/>
      <c r="G126"/>
      <c r="H126"/>
      <c r="I126"/>
      <c r="J126"/>
      <c r="K126"/>
      <c r="L126"/>
      <c r="M126" s="80"/>
      <c r="N126"/>
      <c r="O126"/>
      <c r="P126"/>
      <c r="Q126"/>
    </row>
    <row r="127" spans="1:17">
      <c r="A127" s="82" t="s">
        <v>349</v>
      </c>
      <c r="B127"/>
      <c r="C127" s="83">
        <f>+N61</f>
        <v>850885.55212040606</v>
      </c>
      <c r="D127" s="82"/>
      <c r="E127" s="82"/>
      <c r="F127"/>
      <c r="G127"/>
      <c r="H127"/>
      <c r="I127"/>
      <c r="J127"/>
      <c r="K127"/>
      <c r="L127"/>
      <c r="M127" s="80"/>
      <c r="N127"/>
      <c r="O127"/>
      <c r="P127"/>
      <c r="Q127"/>
    </row>
    <row r="128" spans="1:17">
      <c r="A128" s="82" t="s">
        <v>222</v>
      </c>
      <c r="B128"/>
      <c r="C128" s="84">
        <f>-E99</f>
        <v>-74755.656400656677</v>
      </c>
      <c r="D128" s="82"/>
      <c r="E128" s="82"/>
      <c r="F128"/>
      <c r="G128"/>
      <c r="H128"/>
      <c r="I128"/>
      <c r="J128"/>
      <c r="K128"/>
      <c r="L128"/>
      <c r="M128" s="80"/>
      <c r="N128"/>
      <c r="O128"/>
      <c r="P128"/>
      <c r="Q128"/>
    </row>
    <row r="129" spans="1:17">
      <c r="A129" s="82" t="s">
        <v>350</v>
      </c>
      <c r="B129"/>
      <c r="C129" s="84">
        <f>-C122</f>
        <v>18189.075105986962</v>
      </c>
      <c r="D129" s="82"/>
      <c r="E129" s="82"/>
      <c r="F129"/>
      <c r="G129"/>
      <c r="H129"/>
      <c r="I129"/>
      <c r="J129"/>
      <c r="K129"/>
      <c r="L129"/>
      <c r="M129" s="80"/>
      <c r="N129"/>
      <c r="O129"/>
      <c r="P129"/>
      <c r="Q129"/>
    </row>
    <row r="130" spans="1:17" ht="13.8" thickBot="1">
      <c r="A130" s="82"/>
      <c r="B130" s="82"/>
      <c r="C130" s="159">
        <f>SUM(C127:C129)</f>
        <v>794318.97082573629</v>
      </c>
      <c r="D130" s="84">
        <f>-D123</f>
        <v>0</v>
      </c>
      <c r="E130" s="82" t="s">
        <v>348</v>
      </c>
      <c r="F130"/>
      <c r="G130"/>
      <c r="H130"/>
      <c r="I130"/>
      <c r="J130"/>
      <c r="K130"/>
      <c r="L130"/>
      <c r="M130" s="80"/>
      <c r="N130"/>
      <c r="O130"/>
      <c r="P130"/>
      <c r="Q130"/>
    </row>
    <row r="131" spans="1:17" ht="13.8" thickTop="1">
      <c r="A131" s="82"/>
      <c r="B131"/>
      <c r="C131"/>
      <c r="D131" s="578">
        <f>+C130-D130</f>
        <v>794318.97082573629</v>
      </c>
      <c r="E131" s="82"/>
      <c r="F131"/>
      <c r="G131"/>
      <c r="H131"/>
      <c r="I131"/>
      <c r="J131"/>
      <c r="K131"/>
      <c r="L131"/>
      <c r="M131" s="80"/>
      <c r="N131"/>
      <c r="O131"/>
      <c r="P131"/>
      <c r="Q131"/>
    </row>
    <row r="132" spans="1:17">
      <c r="A132" s="82"/>
      <c r="B132"/>
      <c r="C132"/>
      <c r="D132"/>
      <c r="E132" s="82"/>
      <c r="F132"/>
      <c r="G132"/>
      <c r="H132"/>
      <c r="I132"/>
      <c r="J132"/>
      <c r="K132"/>
      <c r="L132"/>
      <c r="M132" s="80"/>
      <c r="N132"/>
      <c r="O132"/>
      <c r="P132"/>
      <c r="Q132"/>
    </row>
  </sheetData>
  <pageMargins left="0.7" right="0.7" top="0.75" bottom="0.75" header="0.3" footer="0.3"/>
  <pageSetup scale="36"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6"/>
  <sheetViews>
    <sheetView topLeftCell="A13" workbookViewId="0">
      <selection activeCell="A32" sqref="A32"/>
    </sheetView>
  </sheetViews>
  <sheetFormatPr defaultColWidth="9.109375" defaultRowHeight="14.4"/>
  <cols>
    <col min="1" max="1" width="61.33203125" style="486" customWidth="1"/>
    <col min="2" max="2" width="16.6640625" style="486" bestFit="1" customWidth="1"/>
    <col min="3" max="3" width="12.5546875" style="486" bestFit="1" customWidth="1"/>
    <col min="4" max="4" width="14" style="486" bestFit="1" customWidth="1"/>
    <col min="5" max="5" width="9.109375" style="486"/>
    <col min="6" max="6" width="13.5546875" bestFit="1" customWidth="1"/>
    <col min="7" max="8" width="12.5546875" bestFit="1" customWidth="1"/>
    <col min="9" max="9" width="11.5546875" bestFit="1" customWidth="1"/>
    <col min="10" max="10" width="9" bestFit="1" customWidth="1"/>
    <col min="11" max="11" width="11.5546875" bestFit="1" customWidth="1"/>
    <col min="12" max="12" width="8.88671875" customWidth="1"/>
    <col min="13" max="16384" width="9.109375" style="486"/>
  </cols>
  <sheetData>
    <row r="1" spans="1:4">
      <c r="A1" s="485" t="s">
        <v>268</v>
      </c>
    </row>
    <row r="2" spans="1:4">
      <c r="A2" s="485" t="s">
        <v>341</v>
      </c>
    </row>
    <row r="3" spans="1:4">
      <c r="A3" s="485"/>
    </row>
    <row r="4" spans="1:4">
      <c r="A4" s="487" t="s">
        <v>74</v>
      </c>
      <c r="B4" s="487" t="s">
        <v>215</v>
      </c>
      <c r="C4" s="487" t="s">
        <v>214</v>
      </c>
      <c r="D4" s="487" t="s">
        <v>39</v>
      </c>
    </row>
    <row r="5" spans="1:4">
      <c r="B5" s="488"/>
      <c r="C5" s="488"/>
      <c r="D5" s="488"/>
    </row>
    <row r="6" spans="1:4">
      <c r="A6" s="573" t="s">
        <v>339</v>
      </c>
      <c r="B6" s="504">
        <f>+'2015 Rev Req '!B9</f>
        <v>-2231276.0286928699</v>
      </c>
      <c r="C6" s="504">
        <f>+'2015 Rev Req '!C9</f>
        <v>-1432432.1011963265</v>
      </c>
      <c r="D6" s="504">
        <f>SUM(B6:C6)</f>
        <v>-3663708.1298891967</v>
      </c>
    </row>
    <row r="7" spans="1:4">
      <c r="A7" s="486" t="s">
        <v>269</v>
      </c>
      <c r="B7" s="490">
        <v>0.95437899999999998</v>
      </c>
      <c r="C7" s="490">
        <f>B7</f>
        <v>0.95437899999999998</v>
      </c>
      <c r="D7" s="490">
        <f>C7</f>
        <v>0.95437899999999998</v>
      </c>
    </row>
    <row r="8" spans="1:4">
      <c r="A8" s="486" t="s">
        <v>340</v>
      </c>
      <c r="B8" s="491">
        <f>B6*B7</f>
        <v>-2129482.9849878727</v>
      </c>
      <c r="C8" s="491">
        <f t="shared" ref="C8:D8" si="0">C6*C7</f>
        <v>-1367083.1163076488</v>
      </c>
      <c r="D8" s="491">
        <f t="shared" si="0"/>
        <v>-3496566.1012955215</v>
      </c>
    </row>
    <row r="9" spans="1:4">
      <c r="B9" s="489"/>
      <c r="C9" s="489"/>
      <c r="D9" s="489"/>
    </row>
    <row r="10" spans="1:4">
      <c r="A10" s="486" t="s">
        <v>336</v>
      </c>
      <c r="B10" s="489">
        <f>SUM('REC Rider'!$E$40:$E$51)</f>
        <v>2110690.8248499357</v>
      </c>
      <c r="C10" s="489">
        <f>SUM('Biogas Tracker'!$E$50:$E$61)</f>
        <v>384190.44618154067</v>
      </c>
      <c r="D10" s="489">
        <f>SUM(B10:C10)</f>
        <v>2494881.2710314766</v>
      </c>
    </row>
    <row r="11" spans="1:4">
      <c r="A11" s="486" t="s">
        <v>329</v>
      </c>
      <c r="B11" s="489">
        <f>+SUM('REC Rider'!$M$40:$M$51)</f>
        <v>196942.96353459149</v>
      </c>
      <c r="C11" s="489">
        <f>SUM('Biogas Tracker'!$M$50:$M$61)</f>
        <v>635672.23212040623</v>
      </c>
      <c r="D11" s="489">
        <f t="shared" ref="D11:D12" si="1">SUM(B11:C11)</f>
        <v>832615.19565499772</v>
      </c>
    </row>
    <row r="12" spans="1:4">
      <c r="A12" s="564" t="s">
        <v>337</v>
      </c>
      <c r="B12" s="489">
        <f>SUM('REC Rider'!$C$38:$C$47)</f>
        <v>-1036984.7699999998</v>
      </c>
      <c r="C12" s="489">
        <f>SUM('Biogas Tracker'!$C$48:$C$59)</f>
        <v>0</v>
      </c>
      <c r="D12" s="489">
        <f t="shared" si="1"/>
        <v>-1036984.7699999998</v>
      </c>
    </row>
    <row r="13" spans="1:4">
      <c r="A13" s="560" t="s">
        <v>338</v>
      </c>
      <c r="B13" s="489"/>
      <c r="C13" s="489"/>
      <c r="D13" s="492"/>
    </row>
    <row r="14" spans="1:4">
      <c r="A14" s="560" t="s">
        <v>330</v>
      </c>
      <c r="B14" s="566">
        <f>SUM('REC Rider'!K38:K51)</f>
        <v>-141028.03907583692</v>
      </c>
      <c r="C14" s="489">
        <f>SUM('Biogas Tracker'!K48:K61)</f>
        <v>-84961.921346884963</v>
      </c>
      <c r="D14" s="489">
        <f>SUM(B14:C14)</f>
        <v>-225989.96042272187</v>
      </c>
    </row>
    <row r="15" spans="1:4">
      <c r="A15" s="560" t="s">
        <v>327</v>
      </c>
      <c r="B15" s="566">
        <f>-SUM('[63]REC Rider'!$K$38:$K$51)</f>
        <v>92800.384723781259</v>
      </c>
      <c r="C15" s="566">
        <f>-SUM('[63]Biogas Tracker'!$K$48:$K$61)</f>
        <v>49445.592203341555</v>
      </c>
      <c r="D15" s="489">
        <f t="shared" ref="D15:D16" si="2">SUM(B15:C15)</f>
        <v>142245.9769271228</v>
      </c>
    </row>
    <row r="16" spans="1:4">
      <c r="A16" s="561" t="s">
        <v>332</v>
      </c>
      <c r="B16" s="566">
        <f>SUM('REC Rider'!K52:K63)</f>
        <v>-30000.636034627616</v>
      </c>
      <c r="C16" s="489">
        <f>SUM('Biogas Tracker'!K62:K73)</f>
        <v>-18189.075105986962</v>
      </c>
      <c r="D16" s="489">
        <f t="shared" si="2"/>
        <v>-48189.711140614578</v>
      </c>
    </row>
    <row r="17" spans="1:5">
      <c r="A17" s="561" t="s">
        <v>335</v>
      </c>
      <c r="B17" s="489"/>
      <c r="C17" s="492"/>
      <c r="D17" s="492"/>
    </row>
    <row r="18" spans="1:5">
      <c r="A18" s="560" t="s">
        <v>333</v>
      </c>
      <c r="B18" s="489">
        <f>+SUM('REC Rider'!E38:E39)</f>
        <v>953871.59</v>
      </c>
      <c r="C18" s="489">
        <f>SUM('Biogas Tracker'!E48:E49)</f>
        <v>1943958.5</v>
      </c>
      <c r="D18" s="489">
        <f>SUM(B18:C18)</f>
        <v>2897830.09</v>
      </c>
    </row>
    <row r="19" spans="1:5">
      <c r="A19" s="559" t="s">
        <v>334</v>
      </c>
      <c r="B19" s="489">
        <f>-SUM('[63]REC Rider'!$E$38:$E$39)</f>
        <v>-1004332.8719410396</v>
      </c>
      <c r="C19" s="489">
        <f>-SUM('[63]Biogas Tracker'!$E$48:$E$49)</f>
        <v>-2046796.9145569783</v>
      </c>
      <c r="D19" s="489">
        <f t="shared" ref="D19:D20" si="3">SUM(B19:C19)</f>
        <v>-3051129.7864980176</v>
      </c>
    </row>
    <row r="20" spans="1:5">
      <c r="A20" s="559" t="s">
        <v>331</v>
      </c>
      <c r="B20" s="574">
        <v>-1406</v>
      </c>
      <c r="C20" s="575">
        <v>-4124</v>
      </c>
      <c r="D20" s="574">
        <f t="shared" si="3"/>
        <v>-5530</v>
      </c>
      <c r="E20" s="579"/>
    </row>
    <row r="21" spans="1:5">
      <c r="B21" s="493"/>
      <c r="C21" s="493"/>
      <c r="D21" s="493"/>
    </row>
    <row r="22" spans="1:5">
      <c r="A22" s="486" t="s">
        <v>270</v>
      </c>
      <c r="B22" s="494">
        <f>SUM(B10:B21)</f>
        <v>1140553.4460568044</v>
      </c>
      <c r="C22" s="494">
        <f>SUM(C10:C21)</f>
        <v>859194.85949543864</v>
      </c>
      <c r="D22" s="494">
        <f>SUM(D10:D21)</f>
        <v>1999748.3055522433</v>
      </c>
    </row>
    <row r="23" spans="1:5">
      <c r="B23" s="493"/>
      <c r="C23" s="493"/>
      <c r="D23" s="493"/>
    </row>
    <row r="24" spans="1:5">
      <c r="A24" s="498" t="s">
        <v>325</v>
      </c>
      <c r="B24" s="501">
        <f>B8+B22</f>
        <v>-988929.53893106827</v>
      </c>
      <c r="C24" s="501">
        <f>C8+C22</f>
        <v>-507888.25681221019</v>
      </c>
      <c r="D24" s="501">
        <f>D8+D22</f>
        <v>-1496817.7957432782</v>
      </c>
    </row>
    <row r="25" spans="1:5">
      <c r="A25" s="502" t="s">
        <v>272</v>
      </c>
      <c r="B25" s="567">
        <f>'2016 Rev Req '!B7-B24</f>
        <v>-0.12927777040749788</v>
      </c>
      <c r="C25" s="567">
        <f>'2016 Rev Req '!C7-C24</f>
        <v>-0.15571157826343551</v>
      </c>
      <c r="D25" s="567">
        <f>'2016 Rev Req '!D7-D24</f>
        <v>-0.28498934884555638</v>
      </c>
    </row>
    <row r="26" spans="1:5">
      <c r="B26" s="490">
        <v>0.95437899999999998</v>
      </c>
      <c r="C26" s="490">
        <f>B26</f>
        <v>0.95437899999999998</v>
      </c>
      <c r="D26" s="490">
        <f>C26</f>
        <v>0.95437899999999998</v>
      </c>
    </row>
    <row r="27" spans="1:5" ht="15" thickBot="1">
      <c r="A27" s="559" t="s">
        <v>326</v>
      </c>
      <c r="B27" s="503">
        <f>+B24/B26</f>
        <v>-1036202.1156490957</v>
      </c>
      <c r="C27" s="503">
        <f t="shared" ref="C27:D27" si="4">+C24/C26</f>
        <v>-532166.21154930082</v>
      </c>
      <c r="D27" s="503">
        <f t="shared" si="4"/>
        <v>-1568368.3271983962</v>
      </c>
    </row>
    <row r="28" spans="1:5" ht="15" thickTop="1">
      <c r="A28" s="498"/>
      <c r="B28" s="492"/>
      <c r="C28" s="492"/>
      <c r="D28" s="492"/>
    </row>
    <row r="29" spans="1:5" ht="16.2">
      <c r="A29" s="495" t="s">
        <v>271</v>
      </c>
      <c r="B29" s="565"/>
      <c r="C29" s="492"/>
      <c r="D29" s="492"/>
    </row>
    <row r="30" spans="1:5">
      <c r="B30" s="496"/>
      <c r="C30" s="492"/>
      <c r="D30" s="492"/>
    </row>
    <row r="31" spans="1:5">
      <c r="A31" s="497"/>
      <c r="B31" s="492"/>
      <c r="C31" s="492"/>
      <c r="D31" s="492"/>
    </row>
    <row r="32" spans="1:5">
      <c r="B32" s="492"/>
      <c r="C32" s="492"/>
      <c r="D32" s="492"/>
    </row>
    <row r="33" spans="1:6">
      <c r="A33" s="601" t="s">
        <v>357</v>
      </c>
      <c r="B33" s="602" t="s">
        <v>31</v>
      </c>
      <c r="C33" s="602" t="s">
        <v>214</v>
      </c>
      <c r="D33" s="602" t="s">
        <v>39</v>
      </c>
    </row>
    <row r="34" spans="1:6">
      <c r="A34" s="486" t="s">
        <v>368</v>
      </c>
      <c r="B34" s="489">
        <f>+'REC Rider'!F51</f>
        <v>-930998.89515006915</v>
      </c>
      <c r="C34" s="489">
        <f>+'Biogas Tracker'!F61</f>
        <v>-564454.99381845817</v>
      </c>
      <c r="D34" s="489">
        <f>+C34+B34</f>
        <v>-1495453.8889685273</v>
      </c>
    </row>
    <row r="35" spans="1:6">
      <c r="A35" s="486" t="s">
        <v>369</v>
      </c>
      <c r="B35" s="489">
        <f>+'REC Rider'!P51+'REC Rider'!N51</f>
        <v>-25653.776233745273</v>
      </c>
      <c r="C35" s="489">
        <f>+'Biogas Tracker'!P61+'Biogas Tracker'!N61</f>
        <v>74773.292845396092</v>
      </c>
      <c r="D35" s="489">
        <f>+C35+B35</f>
        <v>49119.516611650819</v>
      </c>
    </row>
    <row r="36" spans="1:6">
      <c r="A36" s="486" t="s">
        <v>353</v>
      </c>
      <c r="B36" s="491">
        <f>SUM(B34:B35)</f>
        <v>-956652.67138381442</v>
      </c>
      <c r="C36" s="491">
        <f t="shared" ref="C36:D36" si="5">SUM(C34:C35)</f>
        <v>-489681.70097306208</v>
      </c>
      <c r="D36" s="491">
        <f t="shared" si="5"/>
        <v>-1446334.3723568765</v>
      </c>
    </row>
    <row r="37" spans="1:6">
      <c r="A37" s="486" t="s">
        <v>358</v>
      </c>
      <c r="B37" s="501">
        <f>SUM('REC Rider'!K52:K63)</f>
        <v>-30000.636034627616</v>
      </c>
      <c r="C37" s="501">
        <f>SUM('Biogas Tracker'!K62:K73)</f>
        <v>-18189.075105986962</v>
      </c>
      <c r="D37" s="489">
        <f>SUM(B37:C37)</f>
        <v>-48189.711140614578</v>
      </c>
      <c r="E37" s="489"/>
    </row>
    <row r="38" spans="1:6" ht="15" thickBot="1">
      <c r="A38" s="486" t="s">
        <v>359</v>
      </c>
      <c r="B38" s="603">
        <f>SUM(B36:B37)</f>
        <v>-986653.30741844198</v>
      </c>
      <c r="C38" s="603">
        <f t="shared" ref="C38:D38" si="6">SUM(C36:C37)</f>
        <v>-507870.77607904904</v>
      </c>
      <c r="D38" s="603">
        <f t="shared" si="6"/>
        <v>-1494524.083497491</v>
      </c>
      <c r="F38" s="400"/>
    </row>
    <row r="39" spans="1:6" ht="15" thickTop="1">
      <c r="B39" s="501"/>
      <c r="C39" s="501"/>
      <c r="D39" s="501"/>
    </row>
    <row r="40" spans="1:6">
      <c r="B40" s="492"/>
      <c r="C40" s="492"/>
      <c r="D40" s="492"/>
    </row>
    <row r="41" spans="1:6">
      <c r="A41" s="486" t="s">
        <v>354</v>
      </c>
      <c r="B41" s="492">
        <f>SUM('REC Rider'!R52:R63)</f>
        <v>20863305.41043625</v>
      </c>
      <c r="C41" s="492">
        <f>+B41</f>
        <v>20863305.41043625</v>
      </c>
      <c r="D41" s="492">
        <f>+B41</f>
        <v>20863305.41043625</v>
      </c>
    </row>
    <row r="42" spans="1:6">
      <c r="A42" s="486" t="s">
        <v>355</v>
      </c>
      <c r="B42" s="598">
        <f>+('2016 Rev Req '!B4+'2016 Rev Req '!B5)/B41</f>
        <v>-2.776682405741485E-3</v>
      </c>
      <c r="C42" s="598">
        <f>+('2016 Rev Req '!C4+'2016 Rev Req '!C5)/C41</f>
        <v>2.7112952709005523E-3</v>
      </c>
      <c r="D42" s="598">
        <f>+('2016 Rev Req '!D4+'2016 Rev Req '!D5)/D41</f>
        <v>-6.5387134840932368E-5</v>
      </c>
    </row>
    <row r="43" spans="1:6">
      <c r="A43" s="486" t="s">
        <v>356</v>
      </c>
      <c r="B43" s="598">
        <f>+'2016 Rev Req '!B6/B41</f>
        <v>-4.4623748578418672E-2</v>
      </c>
      <c r="C43" s="598">
        <f>+'2016 Rev Req '!C6/C41</f>
        <v>-2.7054916884651763E-2</v>
      </c>
      <c r="D43" s="598">
        <f>+'2016 Rev Req '!D6/D41</f>
        <v>-7.1678665463070432E-2</v>
      </c>
    </row>
    <row r="44" spans="1:6">
      <c r="A44" s="486" t="s">
        <v>360</v>
      </c>
      <c r="B44" s="599">
        <f>SUM(B42:B43)</f>
        <v>-4.7400430984160156E-2</v>
      </c>
      <c r="C44" s="599">
        <f t="shared" ref="C44:D44" si="7">SUM(C42:C43)</f>
        <v>-2.4343621613751212E-2</v>
      </c>
      <c r="D44" s="599">
        <f t="shared" si="7"/>
        <v>-7.1744052597911362E-2</v>
      </c>
    </row>
    <row r="45" spans="1:6">
      <c r="A45" s="486" t="s">
        <v>361</v>
      </c>
      <c r="B45" s="600">
        <f>+B44*B41</f>
        <v>-988929.66820883867</v>
      </c>
      <c r="C45" s="600">
        <f>+C44*C41</f>
        <v>-507888.41252378852</v>
      </c>
      <c r="D45" s="600">
        <f>+D44*D41</f>
        <v>-1496818.0807326271</v>
      </c>
      <c r="F45" s="400"/>
    </row>
    <row r="46" spans="1:6">
      <c r="B46" s="492"/>
      <c r="C46" s="492"/>
      <c r="D46" s="492"/>
      <c r="F46" s="400"/>
    </row>
    <row r="47" spans="1:6">
      <c r="A47" s="486" t="s">
        <v>362</v>
      </c>
      <c r="B47" s="492">
        <f>+B45-B38</f>
        <v>-2276.3607903966913</v>
      </c>
      <c r="C47" s="492">
        <f t="shared" ref="C47:D47" si="8">+C45-C38</f>
        <v>-17.636444739473518</v>
      </c>
      <c r="D47" s="492">
        <f t="shared" si="8"/>
        <v>-2293.9972351361066</v>
      </c>
    </row>
    <row r="48" spans="1:6">
      <c r="B48" s="492"/>
      <c r="C48" s="492"/>
      <c r="D48" s="604">
        <f>+D47/D45</f>
        <v>1.5325825260029563E-3</v>
      </c>
    </row>
    <row r="49" spans="1:4">
      <c r="B49" s="492"/>
      <c r="C49" s="492"/>
      <c r="D49" s="489"/>
    </row>
    <row r="50" spans="1:4">
      <c r="A50" s="486" t="s">
        <v>363</v>
      </c>
      <c r="B50" s="565">
        <f>+B42/D44</f>
        <v>3.8702614435559786E-2</v>
      </c>
      <c r="C50" s="565"/>
    </row>
    <row r="51" spans="1:4">
      <c r="A51" s="486" t="s">
        <v>364</v>
      </c>
      <c r="B51" s="565">
        <f>+B43/D44</f>
        <v>0.62198533484736229</v>
      </c>
      <c r="C51" s="565"/>
    </row>
    <row r="52" spans="1:4">
      <c r="A52" s="486" t="s">
        <v>365</v>
      </c>
      <c r="B52" s="565">
        <f>+C42/D44</f>
        <v>-3.7791219937016556E-2</v>
      </c>
    </row>
    <row r="53" spans="1:4">
      <c r="A53" s="486" t="s">
        <v>366</v>
      </c>
      <c r="B53" s="565">
        <f>+C43/D44</f>
        <v>0.37710327065409455</v>
      </c>
    </row>
    <row r="54" spans="1:4" ht="15" thickBot="1">
      <c r="B54" s="605">
        <f>SUM(B50:B53)</f>
        <v>1</v>
      </c>
    </row>
    <row r="55" spans="1:4" ht="15" thickTop="1">
      <c r="B55" s="565"/>
    </row>
    <row r="56" spans="1:4">
      <c r="B56" s="565"/>
    </row>
  </sheetData>
  <pageMargins left="0.7" right="0.7" top="0.75" bottom="0.75" header="0.3" footer="0.3"/>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
  <sheetViews>
    <sheetView workbookViewId="0">
      <selection activeCell="N43" sqref="N43"/>
    </sheetView>
  </sheetViews>
  <sheetFormatPr defaultRowHeight="13.2"/>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workbookViewId="0">
      <selection activeCell="C6" sqref="C6"/>
    </sheetView>
  </sheetViews>
  <sheetFormatPr defaultRowHeight="13.2"/>
  <cols>
    <col min="1" max="1" width="38" customWidth="1"/>
    <col min="2" max="3" width="11.33203125" bestFit="1" customWidth="1"/>
    <col min="4" max="4" width="17" customWidth="1"/>
  </cols>
  <sheetData>
    <row r="1" spans="1:7" ht="15.6">
      <c r="A1" s="429" t="s">
        <v>260</v>
      </c>
      <c r="B1" s="80"/>
      <c r="C1" s="80"/>
      <c r="D1" s="80"/>
      <c r="E1" s="80"/>
      <c r="F1" s="80"/>
      <c r="G1" s="80"/>
    </row>
    <row r="2" spans="1:7">
      <c r="A2" s="80"/>
      <c r="B2" s="80"/>
      <c r="C2" s="80"/>
      <c r="D2" s="80"/>
      <c r="E2" s="80"/>
      <c r="F2" s="80"/>
      <c r="G2" s="80"/>
    </row>
    <row r="3" spans="1:7">
      <c r="A3" s="80"/>
      <c r="B3" s="430" t="s">
        <v>215</v>
      </c>
      <c r="C3" s="430" t="s">
        <v>214</v>
      </c>
      <c r="D3" s="430" t="s">
        <v>39</v>
      </c>
      <c r="E3" s="80"/>
      <c r="F3" s="80"/>
      <c r="G3" s="80"/>
    </row>
    <row r="4" spans="1:7">
      <c r="A4" s="80" t="s">
        <v>261</v>
      </c>
      <c r="B4" s="431">
        <f>+'[64]REC Rider'!E74</f>
        <v>-65144.310687767895</v>
      </c>
      <c r="C4" s="431">
        <f>+'[64]Biogas Tracker'!E91</f>
        <v>-521276.09086462762</v>
      </c>
      <c r="D4" s="432">
        <f>SUM(B4:C4)</f>
        <v>-586420.40155239555</v>
      </c>
      <c r="E4" s="80"/>
      <c r="F4" s="80"/>
      <c r="G4" s="80"/>
    </row>
    <row r="5" spans="1:7">
      <c r="A5" s="80" t="s">
        <v>267</v>
      </c>
      <c r="B5" s="431">
        <f>+'[64]REC Rider'!E76</f>
        <v>-106453.26624114462</v>
      </c>
      <c r="C5" s="431"/>
      <c r="D5" s="432">
        <f>SUM(B5:C5)</f>
        <v>-106453.26624114462</v>
      </c>
      <c r="E5" s="80"/>
      <c r="F5" s="80"/>
      <c r="G5" s="80"/>
    </row>
    <row r="6" spans="1:7">
      <c r="A6" s="80" t="s">
        <v>213</v>
      </c>
      <c r="B6" s="433">
        <f>+'[64]REC Rider'!E80</f>
        <v>-1957885.40805896</v>
      </c>
      <c r="C6" s="433">
        <f>+'[64]Biogas Tracker'!E90</f>
        <v>-845807.02544302121</v>
      </c>
      <c r="D6" s="434">
        <f>SUM(B6:C6)</f>
        <v>-2803692.4335019812</v>
      </c>
      <c r="E6" s="80"/>
      <c r="F6" s="80"/>
      <c r="G6" s="80"/>
    </row>
    <row r="7" spans="1:7">
      <c r="A7" s="80" t="s">
        <v>216</v>
      </c>
      <c r="B7" s="431">
        <f>SUM(B4:B6)</f>
        <v>-2129482.9849878727</v>
      </c>
      <c r="C7" s="431">
        <f>SUM(C4:C6)</f>
        <v>-1367083.1163076488</v>
      </c>
      <c r="D7" s="432">
        <f>SUM(D4:D6)</f>
        <v>-3496566.1012955215</v>
      </c>
      <c r="E7" s="550"/>
      <c r="F7" s="80"/>
      <c r="G7" s="80"/>
    </row>
    <row r="8" spans="1:7">
      <c r="A8" s="80" t="s">
        <v>217</v>
      </c>
      <c r="B8" s="499">
        <f>+'[64]REC Rider'!E83</f>
        <v>0.95437899999999998</v>
      </c>
      <c r="C8" s="499">
        <f>+B8</f>
        <v>0.95437899999999998</v>
      </c>
      <c r="D8" s="500">
        <f>+(B8+C8)/2</f>
        <v>0.95437899999999998</v>
      </c>
      <c r="E8" s="550" t="s">
        <v>275</v>
      </c>
      <c r="F8" s="80"/>
      <c r="G8" s="80"/>
    </row>
    <row r="9" spans="1:7" ht="13.8" thickBot="1">
      <c r="A9" s="80" t="s">
        <v>218</v>
      </c>
      <c r="B9" s="431">
        <f>+B7/B8</f>
        <v>-2231276.0286928699</v>
      </c>
      <c r="C9" s="431">
        <f>+C7/C8</f>
        <v>-1432432.1011963265</v>
      </c>
      <c r="D9" s="435">
        <f>+D7/D8</f>
        <v>-3663708.1298891967</v>
      </c>
      <c r="E9" s="80"/>
      <c r="F9" s="80"/>
      <c r="G9" s="80"/>
    </row>
    <row r="10" spans="1:7" ht="13.8" thickTop="1">
      <c r="A10" s="80"/>
      <c r="B10" s="80"/>
      <c r="C10" s="80"/>
      <c r="D10" s="80"/>
      <c r="E10" s="80"/>
      <c r="F10" s="80"/>
      <c r="G10" s="80"/>
    </row>
    <row r="11" spans="1:7">
      <c r="A11" s="80"/>
      <c r="B11" s="80"/>
      <c r="C11" s="80"/>
      <c r="D11" s="80"/>
      <c r="E11" s="80"/>
      <c r="F11" s="80"/>
      <c r="G11" s="80"/>
    </row>
    <row r="12" spans="1:7" ht="13.8" thickBot="1">
      <c r="A12" s="80" t="s">
        <v>223</v>
      </c>
      <c r="B12" s="80"/>
      <c r="C12" s="80"/>
      <c r="D12" s="80"/>
      <c r="E12" s="80"/>
      <c r="F12" s="80"/>
      <c r="G12" s="80"/>
    </row>
    <row r="13" spans="1:7">
      <c r="A13" s="80" t="s">
        <v>224</v>
      </c>
      <c r="B13" s="508">
        <f>+C13/$C$17</f>
        <v>0.59039028992909393</v>
      </c>
      <c r="C13" s="229">
        <f>(+B6+B5)/B8</f>
        <v>-2163017.7050208612</v>
      </c>
      <c r="D13" s="80"/>
      <c r="E13" s="80"/>
      <c r="F13" s="80"/>
      <c r="G13" s="80"/>
    </row>
    <row r="14" spans="1:7">
      <c r="A14" s="80" t="s">
        <v>225</v>
      </c>
      <c r="B14" s="509">
        <f>+C14/$C$17</f>
        <v>1.8630939270283239E-2</v>
      </c>
      <c r="C14" s="229">
        <f>+B4/B8</f>
        <v>-68258.323672008599</v>
      </c>
      <c r="D14" s="80"/>
      <c r="E14" s="80"/>
      <c r="F14" s="80"/>
      <c r="G14" s="80"/>
    </row>
    <row r="15" spans="1:7">
      <c r="A15" s="80" t="s">
        <v>226</v>
      </c>
      <c r="B15" s="509">
        <f>+C15/$C$17</f>
        <v>0.24189647812739451</v>
      </c>
      <c r="C15" s="229">
        <f>+C6/C8</f>
        <v>-886238.09350689955</v>
      </c>
      <c r="D15" s="80"/>
      <c r="E15" s="80"/>
      <c r="F15" s="80"/>
      <c r="G15" s="80"/>
    </row>
    <row r="16" spans="1:7" ht="13.8" thickBot="1">
      <c r="A16" s="80" t="s">
        <v>227</v>
      </c>
      <c r="B16" s="510">
        <f>+C16/$C$17</f>
        <v>0.14908229267322826</v>
      </c>
      <c r="C16" s="229">
        <f>+C4/C8</f>
        <v>-546194.007689427</v>
      </c>
      <c r="D16" s="80"/>
      <c r="E16" s="80"/>
      <c r="F16" s="80"/>
      <c r="G16" s="80"/>
    </row>
    <row r="17" spans="1:7" ht="13.8" thickBot="1">
      <c r="A17" s="80"/>
      <c r="B17" s="507">
        <f>SUM(B13:B16)</f>
        <v>1</v>
      </c>
      <c r="C17" s="436">
        <f>SUM(C13:C16)</f>
        <v>-3663708.1298891967</v>
      </c>
      <c r="G17" s="80"/>
    </row>
    <row r="18" spans="1:7" ht="13.8" thickTop="1">
      <c r="A18" s="80"/>
      <c r="B18" s="80"/>
      <c r="C18" s="484">
        <f>+C17-D9</f>
        <v>0</v>
      </c>
      <c r="D18" s="424" t="s">
        <v>274</v>
      </c>
      <c r="E18" s="80"/>
      <c r="F18" s="80"/>
      <c r="G18" s="80"/>
    </row>
    <row r="19" spans="1:7">
      <c r="A19" s="80"/>
      <c r="B19" s="80"/>
      <c r="C19" s="80"/>
      <c r="D19" s="80"/>
      <c r="E19" s="80"/>
      <c r="F19" s="80"/>
      <c r="G19" s="80"/>
    </row>
    <row r="20" spans="1:7">
      <c r="G20" s="80"/>
    </row>
    <row r="21" spans="1:7">
      <c r="G21" s="80"/>
    </row>
    <row r="22" spans="1:7">
      <c r="G22" s="80"/>
    </row>
    <row r="23" spans="1:7">
      <c r="G23" s="80"/>
    </row>
    <row r="24" spans="1:7">
      <c r="G24" s="80"/>
    </row>
    <row r="25" spans="1:7">
      <c r="G25" s="80"/>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66"/>
  </sheetPr>
  <dimension ref="A1:Y359"/>
  <sheetViews>
    <sheetView zoomScale="85" zoomScaleNormal="85" workbookViewId="0">
      <pane xSplit="1" ySplit="3" topLeftCell="J201" activePane="bottomRight" state="frozen"/>
      <selection activeCell="J264" sqref="J264"/>
      <selection pane="topRight" activeCell="J264" sqref="J264"/>
      <selection pane="bottomLeft" activeCell="J264" sqref="J264"/>
      <selection pane="bottomRight" activeCell="Y64" sqref="Y64:Y168"/>
    </sheetView>
  </sheetViews>
  <sheetFormatPr defaultRowHeight="13.2" outlineLevelRow="1"/>
  <cols>
    <col min="1" max="1" width="15.44140625" customWidth="1"/>
    <col min="2" max="2" width="15.33203125" bestFit="1" customWidth="1"/>
    <col min="3" max="3" width="17.44140625" bestFit="1" customWidth="1"/>
    <col min="4" max="4" width="12.33203125" bestFit="1" customWidth="1"/>
    <col min="5" max="5" width="18.6640625" bestFit="1" customWidth="1"/>
    <col min="6" max="6" width="13.6640625" bestFit="1" customWidth="1"/>
    <col min="7" max="7" width="14.33203125" bestFit="1" customWidth="1"/>
    <col min="8" max="8" width="2.88671875" customWidth="1"/>
    <col min="9" max="9" width="2.44140625" style="109" customWidth="1"/>
    <col min="10" max="10" width="14.88671875" customWidth="1"/>
    <col min="11" max="11" width="10.5546875" bestFit="1" customWidth="1"/>
    <col min="12" max="12" width="12.109375" bestFit="1" customWidth="1"/>
    <col min="13" max="13" width="11.33203125" bestFit="1" customWidth="1"/>
    <col min="14" max="14" width="18.6640625" bestFit="1" customWidth="1"/>
    <col min="15" max="15" width="7.109375" bestFit="1" customWidth="1"/>
    <col min="16" max="16" width="12.109375" bestFit="1" customWidth="1"/>
    <col min="17" max="17" width="3.6640625" customWidth="1"/>
    <col min="18" max="18" width="2.44140625" style="111" customWidth="1"/>
    <col min="20" max="20" width="13.33203125" bestFit="1" customWidth="1"/>
    <col min="21" max="21" width="11.5546875" bestFit="1" customWidth="1"/>
    <col min="22" max="22" width="12.33203125" bestFit="1" customWidth="1"/>
    <col min="23" max="23" width="18.6640625" bestFit="1" customWidth="1"/>
    <col min="24" max="24" width="14.44140625" bestFit="1" customWidth="1"/>
    <col min="25" max="25" width="15.109375" bestFit="1" customWidth="1"/>
    <col min="261" max="261" width="15" bestFit="1" customWidth="1"/>
    <col min="262" max="262" width="17.44140625" bestFit="1" customWidth="1"/>
    <col min="263" max="263" width="12.33203125" bestFit="1" customWidth="1"/>
    <col min="264" max="264" width="12.109375" customWidth="1"/>
    <col min="267" max="267" width="2.44140625" customWidth="1"/>
    <col min="268" max="268" width="14.88671875" customWidth="1"/>
    <col min="270" max="270" width="9.5546875" bestFit="1" customWidth="1"/>
    <col min="271" max="271" width="10.33203125" bestFit="1" customWidth="1"/>
    <col min="272" max="272" width="18.6640625" bestFit="1" customWidth="1"/>
    <col min="273" max="273" width="3.6640625" customWidth="1"/>
    <col min="274" max="274" width="2.44140625" customWidth="1"/>
    <col min="276" max="277" width="13.33203125" bestFit="1" customWidth="1"/>
    <col min="278" max="278" width="12.33203125" bestFit="1" customWidth="1"/>
    <col min="279" max="279" width="16.44140625" customWidth="1"/>
    <col min="517" max="517" width="15" bestFit="1" customWidth="1"/>
    <col min="518" max="518" width="17.44140625" bestFit="1" customWidth="1"/>
    <col min="519" max="519" width="12.33203125" bestFit="1" customWidth="1"/>
    <col min="520" max="520" width="12.109375" customWidth="1"/>
    <col min="523" max="523" width="2.44140625" customWidth="1"/>
    <col min="524" max="524" width="14.88671875" customWidth="1"/>
    <col min="526" max="526" width="9.5546875" bestFit="1" customWidth="1"/>
    <col min="527" max="527" width="10.33203125" bestFit="1" customWidth="1"/>
    <col min="528" max="528" width="18.6640625" bestFit="1" customWidth="1"/>
    <col min="529" max="529" width="3.6640625" customWidth="1"/>
    <col min="530" max="530" width="2.44140625" customWidth="1"/>
    <col min="532" max="533" width="13.33203125" bestFit="1" customWidth="1"/>
    <col min="534" max="534" width="12.33203125" bestFit="1" customWidth="1"/>
    <col min="535" max="535" width="16.44140625" customWidth="1"/>
    <col min="773" max="773" width="15" bestFit="1" customWidth="1"/>
    <col min="774" max="774" width="17.44140625" bestFit="1" customWidth="1"/>
    <col min="775" max="775" width="12.33203125" bestFit="1" customWidth="1"/>
    <col min="776" max="776" width="12.109375" customWidth="1"/>
    <col min="779" max="779" width="2.44140625" customWidth="1"/>
    <col min="780" max="780" width="14.88671875" customWidth="1"/>
    <col min="782" max="782" width="9.5546875" bestFit="1" customWidth="1"/>
    <col min="783" max="783" width="10.33203125" bestFit="1" customWidth="1"/>
    <col min="784" max="784" width="18.6640625" bestFit="1" customWidth="1"/>
    <col min="785" max="785" width="3.6640625" customWidth="1"/>
    <col min="786" max="786" width="2.44140625" customWidth="1"/>
    <col min="788" max="789" width="13.33203125" bestFit="1" customWidth="1"/>
    <col min="790" max="790" width="12.33203125" bestFit="1" customWidth="1"/>
    <col min="791" max="791" width="16.44140625" customWidth="1"/>
    <col min="1029" max="1029" width="15" bestFit="1" customWidth="1"/>
    <col min="1030" max="1030" width="17.44140625" bestFit="1" customWidth="1"/>
    <col min="1031" max="1031" width="12.33203125" bestFit="1" customWidth="1"/>
    <col min="1032" max="1032" width="12.109375" customWidth="1"/>
    <col min="1035" max="1035" width="2.44140625" customWidth="1"/>
    <col min="1036" max="1036" width="14.88671875" customWidth="1"/>
    <col min="1038" max="1038" width="9.5546875" bestFit="1" customWidth="1"/>
    <col min="1039" max="1039" width="10.33203125" bestFit="1" customWidth="1"/>
    <col min="1040" max="1040" width="18.6640625" bestFit="1" customWidth="1"/>
    <col min="1041" max="1041" width="3.6640625" customWidth="1"/>
    <col min="1042" max="1042" width="2.44140625" customWidth="1"/>
    <col min="1044" max="1045" width="13.33203125" bestFit="1" customWidth="1"/>
    <col min="1046" max="1046" width="12.33203125" bestFit="1" customWidth="1"/>
    <col min="1047" max="1047" width="16.44140625" customWidth="1"/>
    <col min="1285" max="1285" width="15" bestFit="1" customWidth="1"/>
    <col min="1286" max="1286" width="17.44140625" bestFit="1" customWidth="1"/>
    <col min="1287" max="1287" width="12.33203125" bestFit="1" customWidth="1"/>
    <col min="1288" max="1288" width="12.109375" customWidth="1"/>
    <col min="1291" max="1291" width="2.44140625" customWidth="1"/>
    <col min="1292" max="1292" width="14.88671875" customWidth="1"/>
    <col min="1294" max="1294" width="9.5546875" bestFit="1" customWidth="1"/>
    <col min="1295" max="1295" width="10.33203125" bestFit="1" customWidth="1"/>
    <col min="1296" max="1296" width="18.6640625" bestFit="1" customWidth="1"/>
    <col min="1297" max="1297" width="3.6640625" customWidth="1"/>
    <col min="1298" max="1298" width="2.44140625" customWidth="1"/>
    <col min="1300" max="1301" width="13.33203125" bestFit="1" customWidth="1"/>
    <col min="1302" max="1302" width="12.33203125" bestFit="1" customWidth="1"/>
    <col min="1303" max="1303" width="16.44140625" customWidth="1"/>
    <col min="1541" max="1541" width="15" bestFit="1" customWidth="1"/>
    <col min="1542" max="1542" width="17.44140625" bestFit="1" customWidth="1"/>
    <col min="1543" max="1543" width="12.33203125" bestFit="1" customWidth="1"/>
    <col min="1544" max="1544" width="12.109375" customWidth="1"/>
    <col min="1547" max="1547" width="2.44140625" customWidth="1"/>
    <col min="1548" max="1548" width="14.88671875" customWidth="1"/>
    <col min="1550" max="1550" width="9.5546875" bestFit="1" customWidth="1"/>
    <col min="1551" max="1551" width="10.33203125" bestFit="1" customWidth="1"/>
    <col min="1552" max="1552" width="18.6640625" bestFit="1" customWidth="1"/>
    <col min="1553" max="1553" width="3.6640625" customWidth="1"/>
    <col min="1554" max="1554" width="2.44140625" customWidth="1"/>
    <col min="1556" max="1557" width="13.33203125" bestFit="1" customWidth="1"/>
    <col min="1558" max="1558" width="12.33203125" bestFit="1" customWidth="1"/>
    <col min="1559" max="1559" width="16.44140625" customWidth="1"/>
    <col min="1797" max="1797" width="15" bestFit="1" customWidth="1"/>
    <col min="1798" max="1798" width="17.44140625" bestFit="1" customWidth="1"/>
    <col min="1799" max="1799" width="12.33203125" bestFit="1" customWidth="1"/>
    <col min="1800" max="1800" width="12.109375" customWidth="1"/>
    <col min="1803" max="1803" width="2.44140625" customWidth="1"/>
    <col min="1804" max="1804" width="14.88671875" customWidth="1"/>
    <col min="1806" max="1806" width="9.5546875" bestFit="1" customWidth="1"/>
    <col min="1807" max="1807" width="10.33203125" bestFit="1" customWidth="1"/>
    <col min="1808" max="1808" width="18.6640625" bestFit="1" customWidth="1"/>
    <col min="1809" max="1809" width="3.6640625" customWidth="1"/>
    <col min="1810" max="1810" width="2.44140625" customWidth="1"/>
    <col min="1812" max="1813" width="13.33203125" bestFit="1" customWidth="1"/>
    <col min="1814" max="1814" width="12.33203125" bestFit="1" customWidth="1"/>
    <col min="1815" max="1815" width="16.44140625" customWidth="1"/>
    <col min="2053" max="2053" width="15" bestFit="1" customWidth="1"/>
    <col min="2054" max="2054" width="17.44140625" bestFit="1" customWidth="1"/>
    <col min="2055" max="2055" width="12.33203125" bestFit="1" customWidth="1"/>
    <col min="2056" max="2056" width="12.109375" customWidth="1"/>
    <col min="2059" max="2059" width="2.44140625" customWidth="1"/>
    <col min="2060" max="2060" width="14.88671875" customWidth="1"/>
    <col min="2062" max="2062" width="9.5546875" bestFit="1" customWidth="1"/>
    <col min="2063" max="2063" width="10.33203125" bestFit="1" customWidth="1"/>
    <col min="2064" max="2064" width="18.6640625" bestFit="1" customWidth="1"/>
    <col min="2065" max="2065" width="3.6640625" customWidth="1"/>
    <col min="2066" max="2066" width="2.44140625" customWidth="1"/>
    <col min="2068" max="2069" width="13.33203125" bestFit="1" customWidth="1"/>
    <col min="2070" max="2070" width="12.33203125" bestFit="1" customWidth="1"/>
    <col min="2071" max="2071" width="16.44140625" customWidth="1"/>
    <col min="2309" max="2309" width="15" bestFit="1" customWidth="1"/>
    <col min="2310" max="2310" width="17.44140625" bestFit="1" customWidth="1"/>
    <col min="2311" max="2311" width="12.33203125" bestFit="1" customWidth="1"/>
    <col min="2312" max="2312" width="12.109375" customWidth="1"/>
    <col min="2315" max="2315" width="2.44140625" customWidth="1"/>
    <col min="2316" max="2316" width="14.88671875" customWidth="1"/>
    <col min="2318" max="2318" width="9.5546875" bestFit="1" customWidth="1"/>
    <col min="2319" max="2319" width="10.33203125" bestFit="1" customWidth="1"/>
    <col min="2320" max="2320" width="18.6640625" bestFit="1" customWidth="1"/>
    <col min="2321" max="2321" width="3.6640625" customWidth="1"/>
    <col min="2322" max="2322" width="2.44140625" customWidth="1"/>
    <col min="2324" max="2325" width="13.33203125" bestFit="1" customWidth="1"/>
    <col min="2326" max="2326" width="12.33203125" bestFit="1" customWidth="1"/>
    <col min="2327" max="2327" width="16.44140625" customWidth="1"/>
    <col min="2565" max="2565" width="15" bestFit="1" customWidth="1"/>
    <col min="2566" max="2566" width="17.44140625" bestFit="1" customWidth="1"/>
    <col min="2567" max="2567" width="12.33203125" bestFit="1" customWidth="1"/>
    <col min="2568" max="2568" width="12.109375" customWidth="1"/>
    <col min="2571" max="2571" width="2.44140625" customWidth="1"/>
    <col min="2572" max="2572" width="14.88671875" customWidth="1"/>
    <col min="2574" max="2574" width="9.5546875" bestFit="1" customWidth="1"/>
    <col min="2575" max="2575" width="10.33203125" bestFit="1" customWidth="1"/>
    <col min="2576" max="2576" width="18.6640625" bestFit="1" customWidth="1"/>
    <col min="2577" max="2577" width="3.6640625" customWidth="1"/>
    <col min="2578" max="2578" width="2.44140625" customWidth="1"/>
    <col min="2580" max="2581" width="13.33203125" bestFit="1" customWidth="1"/>
    <col min="2582" max="2582" width="12.33203125" bestFit="1" customWidth="1"/>
    <col min="2583" max="2583" width="16.44140625" customWidth="1"/>
    <col min="2821" max="2821" width="15" bestFit="1" customWidth="1"/>
    <col min="2822" max="2822" width="17.44140625" bestFit="1" customWidth="1"/>
    <col min="2823" max="2823" width="12.33203125" bestFit="1" customWidth="1"/>
    <col min="2824" max="2824" width="12.109375" customWidth="1"/>
    <col min="2827" max="2827" width="2.44140625" customWidth="1"/>
    <col min="2828" max="2828" width="14.88671875" customWidth="1"/>
    <col min="2830" max="2830" width="9.5546875" bestFit="1" customWidth="1"/>
    <col min="2831" max="2831" width="10.33203125" bestFit="1" customWidth="1"/>
    <col min="2832" max="2832" width="18.6640625" bestFit="1" customWidth="1"/>
    <col min="2833" max="2833" width="3.6640625" customWidth="1"/>
    <col min="2834" max="2834" width="2.44140625" customWidth="1"/>
    <col min="2836" max="2837" width="13.33203125" bestFit="1" customWidth="1"/>
    <col min="2838" max="2838" width="12.33203125" bestFit="1" customWidth="1"/>
    <col min="2839" max="2839" width="16.44140625" customWidth="1"/>
    <col min="3077" max="3077" width="15" bestFit="1" customWidth="1"/>
    <col min="3078" max="3078" width="17.44140625" bestFit="1" customWidth="1"/>
    <col min="3079" max="3079" width="12.33203125" bestFit="1" customWidth="1"/>
    <col min="3080" max="3080" width="12.109375" customWidth="1"/>
    <col min="3083" max="3083" width="2.44140625" customWidth="1"/>
    <col min="3084" max="3084" width="14.88671875" customWidth="1"/>
    <col min="3086" max="3086" width="9.5546875" bestFit="1" customWidth="1"/>
    <col min="3087" max="3087" width="10.33203125" bestFit="1" customWidth="1"/>
    <col min="3088" max="3088" width="18.6640625" bestFit="1" customWidth="1"/>
    <col min="3089" max="3089" width="3.6640625" customWidth="1"/>
    <col min="3090" max="3090" width="2.44140625" customWidth="1"/>
    <col min="3092" max="3093" width="13.33203125" bestFit="1" customWidth="1"/>
    <col min="3094" max="3094" width="12.33203125" bestFit="1" customWidth="1"/>
    <col min="3095" max="3095" width="16.44140625" customWidth="1"/>
    <col min="3333" max="3333" width="15" bestFit="1" customWidth="1"/>
    <col min="3334" max="3334" width="17.44140625" bestFit="1" customWidth="1"/>
    <col min="3335" max="3335" width="12.33203125" bestFit="1" customWidth="1"/>
    <col min="3336" max="3336" width="12.109375" customWidth="1"/>
    <col min="3339" max="3339" width="2.44140625" customWidth="1"/>
    <col min="3340" max="3340" width="14.88671875" customWidth="1"/>
    <col min="3342" max="3342" width="9.5546875" bestFit="1" customWidth="1"/>
    <col min="3343" max="3343" width="10.33203125" bestFit="1" customWidth="1"/>
    <col min="3344" max="3344" width="18.6640625" bestFit="1" customWidth="1"/>
    <col min="3345" max="3345" width="3.6640625" customWidth="1"/>
    <col min="3346" max="3346" width="2.44140625" customWidth="1"/>
    <col min="3348" max="3349" width="13.33203125" bestFit="1" customWidth="1"/>
    <col min="3350" max="3350" width="12.33203125" bestFit="1" customWidth="1"/>
    <col min="3351" max="3351" width="16.44140625" customWidth="1"/>
    <col min="3589" max="3589" width="15" bestFit="1" customWidth="1"/>
    <col min="3590" max="3590" width="17.44140625" bestFit="1" customWidth="1"/>
    <col min="3591" max="3591" width="12.33203125" bestFit="1" customWidth="1"/>
    <col min="3592" max="3592" width="12.109375" customWidth="1"/>
    <col min="3595" max="3595" width="2.44140625" customWidth="1"/>
    <col min="3596" max="3596" width="14.88671875" customWidth="1"/>
    <col min="3598" max="3598" width="9.5546875" bestFit="1" customWidth="1"/>
    <col min="3599" max="3599" width="10.33203125" bestFit="1" customWidth="1"/>
    <col min="3600" max="3600" width="18.6640625" bestFit="1" customWidth="1"/>
    <col min="3601" max="3601" width="3.6640625" customWidth="1"/>
    <col min="3602" max="3602" width="2.44140625" customWidth="1"/>
    <col min="3604" max="3605" width="13.33203125" bestFit="1" customWidth="1"/>
    <col min="3606" max="3606" width="12.33203125" bestFit="1" customWidth="1"/>
    <col min="3607" max="3607" width="16.44140625" customWidth="1"/>
    <col min="3845" max="3845" width="15" bestFit="1" customWidth="1"/>
    <col min="3846" max="3846" width="17.44140625" bestFit="1" customWidth="1"/>
    <col min="3847" max="3847" width="12.33203125" bestFit="1" customWidth="1"/>
    <col min="3848" max="3848" width="12.109375" customWidth="1"/>
    <col min="3851" max="3851" width="2.44140625" customWidth="1"/>
    <col min="3852" max="3852" width="14.88671875" customWidth="1"/>
    <col min="3854" max="3854" width="9.5546875" bestFit="1" customWidth="1"/>
    <col min="3855" max="3855" width="10.33203125" bestFit="1" customWidth="1"/>
    <col min="3856" max="3856" width="18.6640625" bestFit="1" customWidth="1"/>
    <col min="3857" max="3857" width="3.6640625" customWidth="1"/>
    <col min="3858" max="3858" width="2.44140625" customWidth="1"/>
    <col min="3860" max="3861" width="13.33203125" bestFit="1" customWidth="1"/>
    <col min="3862" max="3862" width="12.33203125" bestFit="1" customWidth="1"/>
    <col min="3863" max="3863" width="16.44140625" customWidth="1"/>
    <col min="4101" max="4101" width="15" bestFit="1" customWidth="1"/>
    <col min="4102" max="4102" width="17.44140625" bestFit="1" customWidth="1"/>
    <col min="4103" max="4103" width="12.33203125" bestFit="1" customWidth="1"/>
    <col min="4104" max="4104" width="12.109375" customWidth="1"/>
    <col min="4107" max="4107" width="2.44140625" customWidth="1"/>
    <col min="4108" max="4108" width="14.88671875" customWidth="1"/>
    <col min="4110" max="4110" width="9.5546875" bestFit="1" customWidth="1"/>
    <col min="4111" max="4111" width="10.33203125" bestFit="1" customWidth="1"/>
    <col min="4112" max="4112" width="18.6640625" bestFit="1" customWidth="1"/>
    <col min="4113" max="4113" width="3.6640625" customWidth="1"/>
    <col min="4114" max="4114" width="2.44140625" customWidth="1"/>
    <col min="4116" max="4117" width="13.33203125" bestFit="1" customWidth="1"/>
    <col min="4118" max="4118" width="12.33203125" bestFit="1" customWidth="1"/>
    <col min="4119" max="4119" width="16.44140625" customWidth="1"/>
    <col min="4357" max="4357" width="15" bestFit="1" customWidth="1"/>
    <col min="4358" max="4358" width="17.44140625" bestFit="1" customWidth="1"/>
    <col min="4359" max="4359" width="12.33203125" bestFit="1" customWidth="1"/>
    <col min="4360" max="4360" width="12.109375" customWidth="1"/>
    <col min="4363" max="4363" width="2.44140625" customWidth="1"/>
    <col min="4364" max="4364" width="14.88671875" customWidth="1"/>
    <col min="4366" max="4366" width="9.5546875" bestFit="1" customWidth="1"/>
    <col min="4367" max="4367" width="10.33203125" bestFit="1" customWidth="1"/>
    <col min="4368" max="4368" width="18.6640625" bestFit="1" customWidth="1"/>
    <col min="4369" max="4369" width="3.6640625" customWidth="1"/>
    <col min="4370" max="4370" width="2.44140625" customWidth="1"/>
    <col min="4372" max="4373" width="13.33203125" bestFit="1" customWidth="1"/>
    <col min="4374" max="4374" width="12.33203125" bestFit="1" customWidth="1"/>
    <col min="4375" max="4375" width="16.44140625" customWidth="1"/>
    <col min="4613" max="4613" width="15" bestFit="1" customWidth="1"/>
    <col min="4614" max="4614" width="17.44140625" bestFit="1" customWidth="1"/>
    <col min="4615" max="4615" width="12.33203125" bestFit="1" customWidth="1"/>
    <col min="4616" max="4616" width="12.109375" customWidth="1"/>
    <col min="4619" max="4619" width="2.44140625" customWidth="1"/>
    <col min="4620" max="4620" width="14.88671875" customWidth="1"/>
    <col min="4622" max="4622" width="9.5546875" bestFit="1" customWidth="1"/>
    <col min="4623" max="4623" width="10.33203125" bestFit="1" customWidth="1"/>
    <col min="4624" max="4624" width="18.6640625" bestFit="1" customWidth="1"/>
    <col min="4625" max="4625" width="3.6640625" customWidth="1"/>
    <col min="4626" max="4626" width="2.44140625" customWidth="1"/>
    <col min="4628" max="4629" width="13.33203125" bestFit="1" customWidth="1"/>
    <col min="4630" max="4630" width="12.33203125" bestFit="1" customWidth="1"/>
    <col min="4631" max="4631" width="16.44140625" customWidth="1"/>
    <col min="4869" max="4869" width="15" bestFit="1" customWidth="1"/>
    <col min="4870" max="4870" width="17.44140625" bestFit="1" customWidth="1"/>
    <col min="4871" max="4871" width="12.33203125" bestFit="1" customWidth="1"/>
    <col min="4872" max="4872" width="12.109375" customWidth="1"/>
    <col min="4875" max="4875" width="2.44140625" customWidth="1"/>
    <col min="4876" max="4876" width="14.88671875" customWidth="1"/>
    <col min="4878" max="4878" width="9.5546875" bestFit="1" customWidth="1"/>
    <col min="4879" max="4879" width="10.33203125" bestFit="1" customWidth="1"/>
    <col min="4880" max="4880" width="18.6640625" bestFit="1" customWidth="1"/>
    <col min="4881" max="4881" width="3.6640625" customWidth="1"/>
    <col min="4882" max="4882" width="2.44140625" customWidth="1"/>
    <col min="4884" max="4885" width="13.33203125" bestFit="1" customWidth="1"/>
    <col min="4886" max="4886" width="12.33203125" bestFit="1" customWidth="1"/>
    <col min="4887" max="4887" width="16.44140625" customWidth="1"/>
    <col min="5125" max="5125" width="15" bestFit="1" customWidth="1"/>
    <col min="5126" max="5126" width="17.44140625" bestFit="1" customWidth="1"/>
    <col min="5127" max="5127" width="12.33203125" bestFit="1" customWidth="1"/>
    <col min="5128" max="5128" width="12.109375" customWidth="1"/>
    <col min="5131" max="5131" width="2.44140625" customWidth="1"/>
    <col min="5132" max="5132" width="14.88671875" customWidth="1"/>
    <col min="5134" max="5134" width="9.5546875" bestFit="1" customWidth="1"/>
    <col min="5135" max="5135" width="10.33203125" bestFit="1" customWidth="1"/>
    <col min="5136" max="5136" width="18.6640625" bestFit="1" customWidth="1"/>
    <col min="5137" max="5137" width="3.6640625" customWidth="1"/>
    <col min="5138" max="5138" width="2.44140625" customWidth="1"/>
    <col min="5140" max="5141" width="13.33203125" bestFit="1" customWidth="1"/>
    <col min="5142" max="5142" width="12.33203125" bestFit="1" customWidth="1"/>
    <col min="5143" max="5143" width="16.44140625" customWidth="1"/>
    <col min="5381" max="5381" width="15" bestFit="1" customWidth="1"/>
    <col min="5382" max="5382" width="17.44140625" bestFit="1" customWidth="1"/>
    <col min="5383" max="5383" width="12.33203125" bestFit="1" customWidth="1"/>
    <col min="5384" max="5384" width="12.109375" customWidth="1"/>
    <col min="5387" max="5387" width="2.44140625" customWidth="1"/>
    <col min="5388" max="5388" width="14.88671875" customWidth="1"/>
    <col min="5390" max="5390" width="9.5546875" bestFit="1" customWidth="1"/>
    <col min="5391" max="5391" width="10.33203125" bestFit="1" customWidth="1"/>
    <col min="5392" max="5392" width="18.6640625" bestFit="1" customWidth="1"/>
    <col min="5393" max="5393" width="3.6640625" customWidth="1"/>
    <col min="5394" max="5394" width="2.44140625" customWidth="1"/>
    <col min="5396" max="5397" width="13.33203125" bestFit="1" customWidth="1"/>
    <col min="5398" max="5398" width="12.33203125" bestFit="1" customWidth="1"/>
    <col min="5399" max="5399" width="16.44140625" customWidth="1"/>
    <col min="5637" max="5637" width="15" bestFit="1" customWidth="1"/>
    <col min="5638" max="5638" width="17.44140625" bestFit="1" customWidth="1"/>
    <col min="5639" max="5639" width="12.33203125" bestFit="1" customWidth="1"/>
    <col min="5640" max="5640" width="12.109375" customWidth="1"/>
    <col min="5643" max="5643" width="2.44140625" customWidth="1"/>
    <col min="5644" max="5644" width="14.88671875" customWidth="1"/>
    <col min="5646" max="5646" width="9.5546875" bestFit="1" customWidth="1"/>
    <col min="5647" max="5647" width="10.33203125" bestFit="1" customWidth="1"/>
    <col min="5648" max="5648" width="18.6640625" bestFit="1" customWidth="1"/>
    <col min="5649" max="5649" width="3.6640625" customWidth="1"/>
    <col min="5650" max="5650" width="2.44140625" customWidth="1"/>
    <col min="5652" max="5653" width="13.33203125" bestFit="1" customWidth="1"/>
    <col min="5654" max="5654" width="12.33203125" bestFit="1" customWidth="1"/>
    <col min="5655" max="5655" width="16.44140625" customWidth="1"/>
    <col min="5893" max="5893" width="15" bestFit="1" customWidth="1"/>
    <col min="5894" max="5894" width="17.44140625" bestFit="1" customWidth="1"/>
    <col min="5895" max="5895" width="12.33203125" bestFit="1" customWidth="1"/>
    <col min="5896" max="5896" width="12.109375" customWidth="1"/>
    <col min="5899" max="5899" width="2.44140625" customWidth="1"/>
    <col min="5900" max="5900" width="14.88671875" customWidth="1"/>
    <col min="5902" max="5902" width="9.5546875" bestFit="1" customWidth="1"/>
    <col min="5903" max="5903" width="10.33203125" bestFit="1" customWidth="1"/>
    <col min="5904" max="5904" width="18.6640625" bestFit="1" customWidth="1"/>
    <col min="5905" max="5905" width="3.6640625" customWidth="1"/>
    <col min="5906" max="5906" width="2.44140625" customWidth="1"/>
    <col min="5908" max="5909" width="13.33203125" bestFit="1" customWidth="1"/>
    <col min="5910" max="5910" width="12.33203125" bestFit="1" customWidth="1"/>
    <col min="5911" max="5911" width="16.44140625" customWidth="1"/>
    <col min="6149" max="6149" width="15" bestFit="1" customWidth="1"/>
    <col min="6150" max="6150" width="17.44140625" bestFit="1" customWidth="1"/>
    <col min="6151" max="6151" width="12.33203125" bestFit="1" customWidth="1"/>
    <col min="6152" max="6152" width="12.109375" customWidth="1"/>
    <col min="6155" max="6155" width="2.44140625" customWidth="1"/>
    <col min="6156" max="6156" width="14.88671875" customWidth="1"/>
    <col min="6158" max="6158" width="9.5546875" bestFit="1" customWidth="1"/>
    <col min="6159" max="6159" width="10.33203125" bestFit="1" customWidth="1"/>
    <col min="6160" max="6160" width="18.6640625" bestFit="1" customWidth="1"/>
    <col min="6161" max="6161" width="3.6640625" customWidth="1"/>
    <col min="6162" max="6162" width="2.44140625" customWidth="1"/>
    <col min="6164" max="6165" width="13.33203125" bestFit="1" customWidth="1"/>
    <col min="6166" max="6166" width="12.33203125" bestFit="1" customWidth="1"/>
    <col min="6167" max="6167" width="16.44140625" customWidth="1"/>
    <col min="6405" max="6405" width="15" bestFit="1" customWidth="1"/>
    <col min="6406" max="6406" width="17.44140625" bestFit="1" customWidth="1"/>
    <col min="6407" max="6407" width="12.33203125" bestFit="1" customWidth="1"/>
    <col min="6408" max="6408" width="12.109375" customWidth="1"/>
    <col min="6411" max="6411" width="2.44140625" customWidth="1"/>
    <col min="6412" max="6412" width="14.88671875" customWidth="1"/>
    <col min="6414" max="6414" width="9.5546875" bestFit="1" customWidth="1"/>
    <col min="6415" max="6415" width="10.33203125" bestFit="1" customWidth="1"/>
    <col min="6416" max="6416" width="18.6640625" bestFit="1" customWidth="1"/>
    <col min="6417" max="6417" width="3.6640625" customWidth="1"/>
    <col min="6418" max="6418" width="2.44140625" customWidth="1"/>
    <col min="6420" max="6421" width="13.33203125" bestFit="1" customWidth="1"/>
    <col min="6422" max="6422" width="12.33203125" bestFit="1" customWidth="1"/>
    <col min="6423" max="6423" width="16.44140625" customWidth="1"/>
    <col min="6661" max="6661" width="15" bestFit="1" customWidth="1"/>
    <col min="6662" max="6662" width="17.44140625" bestFit="1" customWidth="1"/>
    <col min="6663" max="6663" width="12.33203125" bestFit="1" customWidth="1"/>
    <col min="6664" max="6664" width="12.109375" customWidth="1"/>
    <col min="6667" max="6667" width="2.44140625" customWidth="1"/>
    <col min="6668" max="6668" width="14.88671875" customWidth="1"/>
    <col min="6670" max="6670" width="9.5546875" bestFit="1" customWidth="1"/>
    <col min="6671" max="6671" width="10.33203125" bestFit="1" customWidth="1"/>
    <col min="6672" max="6672" width="18.6640625" bestFit="1" customWidth="1"/>
    <col min="6673" max="6673" width="3.6640625" customWidth="1"/>
    <col min="6674" max="6674" width="2.44140625" customWidth="1"/>
    <col min="6676" max="6677" width="13.33203125" bestFit="1" customWidth="1"/>
    <col min="6678" max="6678" width="12.33203125" bestFit="1" customWidth="1"/>
    <col min="6679" max="6679" width="16.44140625" customWidth="1"/>
    <col min="6917" max="6917" width="15" bestFit="1" customWidth="1"/>
    <col min="6918" max="6918" width="17.44140625" bestFit="1" customWidth="1"/>
    <col min="6919" max="6919" width="12.33203125" bestFit="1" customWidth="1"/>
    <col min="6920" max="6920" width="12.109375" customWidth="1"/>
    <col min="6923" max="6923" width="2.44140625" customWidth="1"/>
    <col min="6924" max="6924" width="14.88671875" customWidth="1"/>
    <col min="6926" max="6926" width="9.5546875" bestFit="1" customWidth="1"/>
    <col min="6927" max="6927" width="10.33203125" bestFit="1" customWidth="1"/>
    <col min="6928" max="6928" width="18.6640625" bestFit="1" customWidth="1"/>
    <col min="6929" max="6929" width="3.6640625" customWidth="1"/>
    <col min="6930" max="6930" width="2.44140625" customWidth="1"/>
    <col min="6932" max="6933" width="13.33203125" bestFit="1" customWidth="1"/>
    <col min="6934" max="6934" width="12.33203125" bestFit="1" customWidth="1"/>
    <col min="6935" max="6935" width="16.44140625" customWidth="1"/>
    <col min="7173" max="7173" width="15" bestFit="1" customWidth="1"/>
    <col min="7174" max="7174" width="17.44140625" bestFit="1" customWidth="1"/>
    <col min="7175" max="7175" width="12.33203125" bestFit="1" customWidth="1"/>
    <col min="7176" max="7176" width="12.109375" customWidth="1"/>
    <col min="7179" max="7179" width="2.44140625" customWidth="1"/>
    <col min="7180" max="7180" width="14.88671875" customWidth="1"/>
    <col min="7182" max="7182" width="9.5546875" bestFit="1" customWidth="1"/>
    <col min="7183" max="7183" width="10.33203125" bestFit="1" customWidth="1"/>
    <col min="7184" max="7184" width="18.6640625" bestFit="1" customWidth="1"/>
    <col min="7185" max="7185" width="3.6640625" customWidth="1"/>
    <col min="7186" max="7186" width="2.44140625" customWidth="1"/>
    <col min="7188" max="7189" width="13.33203125" bestFit="1" customWidth="1"/>
    <col min="7190" max="7190" width="12.33203125" bestFit="1" customWidth="1"/>
    <col min="7191" max="7191" width="16.44140625" customWidth="1"/>
    <col min="7429" max="7429" width="15" bestFit="1" customWidth="1"/>
    <col min="7430" max="7430" width="17.44140625" bestFit="1" customWidth="1"/>
    <col min="7431" max="7431" width="12.33203125" bestFit="1" customWidth="1"/>
    <col min="7432" max="7432" width="12.109375" customWidth="1"/>
    <col min="7435" max="7435" width="2.44140625" customWidth="1"/>
    <col min="7436" max="7436" width="14.88671875" customWidth="1"/>
    <col min="7438" max="7438" width="9.5546875" bestFit="1" customWidth="1"/>
    <col min="7439" max="7439" width="10.33203125" bestFit="1" customWidth="1"/>
    <col min="7440" max="7440" width="18.6640625" bestFit="1" customWidth="1"/>
    <col min="7441" max="7441" width="3.6640625" customWidth="1"/>
    <col min="7442" max="7442" width="2.44140625" customWidth="1"/>
    <col min="7444" max="7445" width="13.33203125" bestFit="1" customWidth="1"/>
    <col min="7446" max="7446" width="12.33203125" bestFit="1" customWidth="1"/>
    <col min="7447" max="7447" width="16.44140625" customWidth="1"/>
    <col min="7685" max="7685" width="15" bestFit="1" customWidth="1"/>
    <col min="7686" max="7686" width="17.44140625" bestFit="1" customWidth="1"/>
    <col min="7687" max="7687" width="12.33203125" bestFit="1" customWidth="1"/>
    <col min="7688" max="7688" width="12.109375" customWidth="1"/>
    <col min="7691" max="7691" width="2.44140625" customWidth="1"/>
    <col min="7692" max="7692" width="14.88671875" customWidth="1"/>
    <col min="7694" max="7694" width="9.5546875" bestFit="1" customWidth="1"/>
    <col min="7695" max="7695" width="10.33203125" bestFit="1" customWidth="1"/>
    <col min="7696" max="7696" width="18.6640625" bestFit="1" customWidth="1"/>
    <col min="7697" max="7697" width="3.6640625" customWidth="1"/>
    <col min="7698" max="7698" width="2.44140625" customWidth="1"/>
    <col min="7700" max="7701" width="13.33203125" bestFit="1" customWidth="1"/>
    <col min="7702" max="7702" width="12.33203125" bestFit="1" customWidth="1"/>
    <col min="7703" max="7703" width="16.44140625" customWidth="1"/>
    <col min="7941" max="7941" width="15" bestFit="1" customWidth="1"/>
    <col min="7942" max="7942" width="17.44140625" bestFit="1" customWidth="1"/>
    <col min="7943" max="7943" width="12.33203125" bestFit="1" customWidth="1"/>
    <col min="7944" max="7944" width="12.109375" customWidth="1"/>
    <col min="7947" max="7947" width="2.44140625" customWidth="1"/>
    <col min="7948" max="7948" width="14.88671875" customWidth="1"/>
    <col min="7950" max="7950" width="9.5546875" bestFit="1" customWidth="1"/>
    <col min="7951" max="7951" width="10.33203125" bestFit="1" customWidth="1"/>
    <col min="7952" max="7952" width="18.6640625" bestFit="1" customWidth="1"/>
    <col min="7953" max="7953" width="3.6640625" customWidth="1"/>
    <col min="7954" max="7954" width="2.44140625" customWidth="1"/>
    <col min="7956" max="7957" width="13.33203125" bestFit="1" customWidth="1"/>
    <col min="7958" max="7958" width="12.33203125" bestFit="1" customWidth="1"/>
    <col min="7959" max="7959" width="16.44140625" customWidth="1"/>
    <col min="8197" max="8197" width="15" bestFit="1" customWidth="1"/>
    <col min="8198" max="8198" width="17.44140625" bestFit="1" customWidth="1"/>
    <col min="8199" max="8199" width="12.33203125" bestFit="1" customWidth="1"/>
    <col min="8200" max="8200" width="12.109375" customWidth="1"/>
    <col min="8203" max="8203" width="2.44140625" customWidth="1"/>
    <col min="8204" max="8204" width="14.88671875" customWidth="1"/>
    <col min="8206" max="8206" width="9.5546875" bestFit="1" customWidth="1"/>
    <col min="8207" max="8207" width="10.33203125" bestFit="1" customWidth="1"/>
    <col min="8208" max="8208" width="18.6640625" bestFit="1" customWidth="1"/>
    <col min="8209" max="8209" width="3.6640625" customWidth="1"/>
    <col min="8210" max="8210" width="2.44140625" customWidth="1"/>
    <col min="8212" max="8213" width="13.33203125" bestFit="1" customWidth="1"/>
    <col min="8214" max="8214" width="12.33203125" bestFit="1" customWidth="1"/>
    <col min="8215" max="8215" width="16.44140625" customWidth="1"/>
    <col min="8453" max="8453" width="15" bestFit="1" customWidth="1"/>
    <col min="8454" max="8454" width="17.44140625" bestFit="1" customWidth="1"/>
    <col min="8455" max="8455" width="12.33203125" bestFit="1" customWidth="1"/>
    <col min="8456" max="8456" width="12.109375" customWidth="1"/>
    <col min="8459" max="8459" width="2.44140625" customWidth="1"/>
    <col min="8460" max="8460" width="14.88671875" customWidth="1"/>
    <col min="8462" max="8462" width="9.5546875" bestFit="1" customWidth="1"/>
    <col min="8463" max="8463" width="10.33203125" bestFit="1" customWidth="1"/>
    <col min="8464" max="8464" width="18.6640625" bestFit="1" customWidth="1"/>
    <col min="8465" max="8465" width="3.6640625" customWidth="1"/>
    <col min="8466" max="8466" width="2.44140625" customWidth="1"/>
    <col min="8468" max="8469" width="13.33203125" bestFit="1" customWidth="1"/>
    <col min="8470" max="8470" width="12.33203125" bestFit="1" customWidth="1"/>
    <col min="8471" max="8471" width="16.44140625" customWidth="1"/>
    <col min="8709" max="8709" width="15" bestFit="1" customWidth="1"/>
    <col min="8710" max="8710" width="17.44140625" bestFit="1" customWidth="1"/>
    <col min="8711" max="8711" width="12.33203125" bestFit="1" customWidth="1"/>
    <col min="8712" max="8712" width="12.109375" customWidth="1"/>
    <col min="8715" max="8715" width="2.44140625" customWidth="1"/>
    <col min="8716" max="8716" width="14.88671875" customWidth="1"/>
    <col min="8718" max="8718" width="9.5546875" bestFit="1" customWidth="1"/>
    <col min="8719" max="8719" width="10.33203125" bestFit="1" customWidth="1"/>
    <col min="8720" max="8720" width="18.6640625" bestFit="1" customWidth="1"/>
    <col min="8721" max="8721" width="3.6640625" customWidth="1"/>
    <col min="8722" max="8722" width="2.44140625" customWidth="1"/>
    <col min="8724" max="8725" width="13.33203125" bestFit="1" customWidth="1"/>
    <col min="8726" max="8726" width="12.33203125" bestFit="1" customWidth="1"/>
    <col min="8727" max="8727" width="16.44140625" customWidth="1"/>
    <col min="8965" max="8965" width="15" bestFit="1" customWidth="1"/>
    <col min="8966" max="8966" width="17.44140625" bestFit="1" customWidth="1"/>
    <col min="8967" max="8967" width="12.33203125" bestFit="1" customWidth="1"/>
    <col min="8968" max="8968" width="12.109375" customWidth="1"/>
    <col min="8971" max="8971" width="2.44140625" customWidth="1"/>
    <col min="8972" max="8972" width="14.88671875" customWidth="1"/>
    <col min="8974" max="8974" width="9.5546875" bestFit="1" customWidth="1"/>
    <col min="8975" max="8975" width="10.33203125" bestFit="1" customWidth="1"/>
    <col min="8976" max="8976" width="18.6640625" bestFit="1" customWidth="1"/>
    <col min="8977" max="8977" width="3.6640625" customWidth="1"/>
    <col min="8978" max="8978" width="2.44140625" customWidth="1"/>
    <col min="8980" max="8981" width="13.33203125" bestFit="1" customWidth="1"/>
    <col min="8982" max="8982" width="12.33203125" bestFit="1" customWidth="1"/>
    <col min="8983" max="8983" width="16.44140625" customWidth="1"/>
    <col min="9221" max="9221" width="15" bestFit="1" customWidth="1"/>
    <col min="9222" max="9222" width="17.44140625" bestFit="1" customWidth="1"/>
    <col min="9223" max="9223" width="12.33203125" bestFit="1" customWidth="1"/>
    <col min="9224" max="9224" width="12.109375" customWidth="1"/>
    <col min="9227" max="9227" width="2.44140625" customWidth="1"/>
    <col min="9228" max="9228" width="14.88671875" customWidth="1"/>
    <col min="9230" max="9230" width="9.5546875" bestFit="1" customWidth="1"/>
    <col min="9231" max="9231" width="10.33203125" bestFit="1" customWidth="1"/>
    <col min="9232" max="9232" width="18.6640625" bestFit="1" customWidth="1"/>
    <col min="9233" max="9233" width="3.6640625" customWidth="1"/>
    <col min="9234" max="9234" width="2.44140625" customWidth="1"/>
    <col min="9236" max="9237" width="13.33203125" bestFit="1" customWidth="1"/>
    <col min="9238" max="9238" width="12.33203125" bestFit="1" customWidth="1"/>
    <col min="9239" max="9239" width="16.44140625" customWidth="1"/>
    <col min="9477" max="9477" width="15" bestFit="1" customWidth="1"/>
    <col min="9478" max="9478" width="17.44140625" bestFit="1" customWidth="1"/>
    <col min="9479" max="9479" width="12.33203125" bestFit="1" customWidth="1"/>
    <col min="9480" max="9480" width="12.109375" customWidth="1"/>
    <col min="9483" max="9483" width="2.44140625" customWidth="1"/>
    <col min="9484" max="9484" width="14.88671875" customWidth="1"/>
    <col min="9486" max="9486" width="9.5546875" bestFit="1" customWidth="1"/>
    <col min="9487" max="9487" width="10.33203125" bestFit="1" customWidth="1"/>
    <col min="9488" max="9488" width="18.6640625" bestFit="1" customWidth="1"/>
    <col min="9489" max="9489" width="3.6640625" customWidth="1"/>
    <col min="9490" max="9490" width="2.44140625" customWidth="1"/>
    <col min="9492" max="9493" width="13.33203125" bestFit="1" customWidth="1"/>
    <col min="9494" max="9494" width="12.33203125" bestFit="1" customWidth="1"/>
    <col min="9495" max="9495" width="16.44140625" customWidth="1"/>
    <col min="9733" max="9733" width="15" bestFit="1" customWidth="1"/>
    <col min="9734" max="9734" width="17.44140625" bestFit="1" customWidth="1"/>
    <col min="9735" max="9735" width="12.33203125" bestFit="1" customWidth="1"/>
    <col min="9736" max="9736" width="12.109375" customWidth="1"/>
    <col min="9739" max="9739" width="2.44140625" customWidth="1"/>
    <col min="9740" max="9740" width="14.88671875" customWidth="1"/>
    <col min="9742" max="9742" width="9.5546875" bestFit="1" customWidth="1"/>
    <col min="9743" max="9743" width="10.33203125" bestFit="1" customWidth="1"/>
    <col min="9744" max="9744" width="18.6640625" bestFit="1" customWidth="1"/>
    <col min="9745" max="9745" width="3.6640625" customWidth="1"/>
    <col min="9746" max="9746" width="2.44140625" customWidth="1"/>
    <col min="9748" max="9749" width="13.33203125" bestFit="1" customWidth="1"/>
    <col min="9750" max="9750" width="12.33203125" bestFit="1" customWidth="1"/>
    <col min="9751" max="9751" width="16.44140625" customWidth="1"/>
    <col min="9989" max="9989" width="15" bestFit="1" customWidth="1"/>
    <col min="9990" max="9990" width="17.44140625" bestFit="1" customWidth="1"/>
    <col min="9991" max="9991" width="12.33203125" bestFit="1" customWidth="1"/>
    <col min="9992" max="9992" width="12.109375" customWidth="1"/>
    <col min="9995" max="9995" width="2.44140625" customWidth="1"/>
    <col min="9996" max="9996" width="14.88671875" customWidth="1"/>
    <col min="9998" max="9998" width="9.5546875" bestFit="1" customWidth="1"/>
    <col min="9999" max="9999" width="10.33203125" bestFit="1" customWidth="1"/>
    <col min="10000" max="10000" width="18.6640625" bestFit="1" customWidth="1"/>
    <col min="10001" max="10001" width="3.6640625" customWidth="1"/>
    <col min="10002" max="10002" width="2.44140625" customWidth="1"/>
    <col min="10004" max="10005" width="13.33203125" bestFit="1" customWidth="1"/>
    <col min="10006" max="10006" width="12.33203125" bestFit="1" customWidth="1"/>
    <col min="10007" max="10007" width="16.44140625" customWidth="1"/>
    <col min="10245" max="10245" width="15" bestFit="1" customWidth="1"/>
    <col min="10246" max="10246" width="17.44140625" bestFit="1" customWidth="1"/>
    <col min="10247" max="10247" width="12.33203125" bestFit="1" customWidth="1"/>
    <col min="10248" max="10248" width="12.109375" customWidth="1"/>
    <col min="10251" max="10251" width="2.44140625" customWidth="1"/>
    <col min="10252" max="10252" width="14.88671875" customWidth="1"/>
    <col min="10254" max="10254" width="9.5546875" bestFit="1" customWidth="1"/>
    <col min="10255" max="10255" width="10.33203125" bestFit="1" customWidth="1"/>
    <col min="10256" max="10256" width="18.6640625" bestFit="1" customWidth="1"/>
    <col min="10257" max="10257" width="3.6640625" customWidth="1"/>
    <col min="10258" max="10258" width="2.44140625" customWidth="1"/>
    <col min="10260" max="10261" width="13.33203125" bestFit="1" customWidth="1"/>
    <col min="10262" max="10262" width="12.33203125" bestFit="1" customWidth="1"/>
    <col min="10263" max="10263" width="16.44140625" customWidth="1"/>
    <col min="10501" max="10501" width="15" bestFit="1" customWidth="1"/>
    <col min="10502" max="10502" width="17.44140625" bestFit="1" customWidth="1"/>
    <col min="10503" max="10503" width="12.33203125" bestFit="1" customWidth="1"/>
    <col min="10504" max="10504" width="12.109375" customWidth="1"/>
    <col min="10507" max="10507" width="2.44140625" customWidth="1"/>
    <col min="10508" max="10508" width="14.88671875" customWidth="1"/>
    <col min="10510" max="10510" width="9.5546875" bestFit="1" customWidth="1"/>
    <col min="10511" max="10511" width="10.33203125" bestFit="1" customWidth="1"/>
    <col min="10512" max="10512" width="18.6640625" bestFit="1" customWidth="1"/>
    <col min="10513" max="10513" width="3.6640625" customWidth="1"/>
    <col min="10514" max="10514" width="2.44140625" customWidth="1"/>
    <col min="10516" max="10517" width="13.33203125" bestFit="1" customWidth="1"/>
    <col min="10518" max="10518" width="12.33203125" bestFit="1" customWidth="1"/>
    <col min="10519" max="10519" width="16.44140625" customWidth="1"/>
    <col min="10757" max="10757" width="15" bestFit="1" customWidth="1"/>
    <col min="10758" max="10758" width="17.44140625" bestFit="1" customWidth="1"/>
    <col min="10759" max="10759" width="12.33203125" bestFit="1" customWidth="1"/>
    <col min="10760" max="10760" width="12.109375" customWidth="1"/>
    <col min="10763" max="10763" width="2.44140625" customWidth="1"/>
    <col min="10764" max="10764" width="14.88671875" customWidth="1"/>
    <col min="10766" max="10766" width="9.5546875" bestFit="1" customWidth="1"/>
    <col min="10767" max="10767" width="10.33203125" bestFit="1" customWidth="1"/>
    <col min="10768" max="10768" width="18.6640625" bestFit="1" customWidth="1"/>
    <col min="10769" max="10769" width="3.6640625" customWidth="1"/>
    <col min="10770" max="10770" width="2.44140625" customWidth="1"/>
    <col min="10772" max="10773" width="13.33203125" bestFit="1" customWidth="1"/>
    <col min="10774" max="10774" width="12.33203125" bestFit="1" customWidth="1"/>
    <col min="10775" max="10775" width="16.44140625" customWidth="1"/>
    <col min="11013" max="11013" width="15" bestFit="1" customWidth="1"/>
    <col min="11014" max="11014" width="17.44140625" bestFit="1" customWidth="1"/>
    <col min="11015" max="11015" width="12.33203125" bestFit="1" customWidth="1"/>
    <col min="11016" max="11016" width="12.109375" customWidth="1"/>
    <col min="11019" max="11019" width="2.44140625" customWidth="1"/>
    <col min="11020" max="11020" width="14.88671875" customWidth="1"/>
    <col min="11022" max="11022" width="9.5546875" bestFit="1" customWidth="1"/>
    <col min="11023" max="11023" width="10.33203125" bestFit="1" customWidth="1"/>
    <col min="11024" max="11024" width="18.6640625" bestFit="1" customWidth="1"/>
    <col min="11025" max="11025" width="3.6640625" customWidth="1"/>
    <col min="11026" max="11026" width="2.44140625" customWidth="1"/>
    <col min="11028" max="11029" width="13.33203125" bestFit="1" customWidth="1"/>
    <col min="11030" max="11030" width="12.33203125" bestFit="1" customWidth="1"/>
    <col min="11031" max="11031" width="16.44140625" customWidth="1"/>
    <col min="11269" max="11269" width="15" bestFit="1" customWidth="1"/>
    <col min="11270" max="11270" width="17.44140625" bestFit="1" customWidth="1"/>
    <col min="11271" max="11271" width="12.33203125" bestFit="1" customWidth="1"/>
    <col min="11272" max="11272" width="12.109375" customWidth="1"/>
    <col min="11275" max="11275" width="2.44140625" customWidth="1"/>
    <col min="11276" max="11276" width="14.88671875" customWidth="1"/>
    <col min="11278" max="11278" width="9.5546875" bestFit="1" customWidth="1"/>
    <col min="11279" max="11279" width="10.33203125" bestFit="1" customWidth="1"/>
    <col min="11280" max="11280" width="18.6640625" bestFit="1" customWidth="1"/>
    <col min="11281" max="11281" width="3.6640625" customWidth="1"/>
    <col min="11282" max="11282" width="2.44140625" customWidth="1"/>
    <col min="11284" max="11285" width="13.33203125" bestFit="1" customWidth="1"/>
    <col min="11286" max="11286" width="12.33203125" bestFit="1" customWidth="1"/>
    <col min="11287" max="11287" width="16.44140625" customWidth="1"/>
    <col min="11525" max="11525" width="15" bestFit="1" customWidth="1"/>
    <col min="11526" max="11526" width="17.44140625" bestFit="1" customWidth="1"/>
    <col min="11527" max="11527" width="12.33203125" bestFit="1" customWidth="1"/>
    <col min="11528" max="11528" width="12.109375" customWidth="1"/>
    <col min="11531" max="11531" width="2.44140625" customWidth="1"/>
    <col min="11532" max="11532" width="14.88671875" customWidth="1"/>
    <col min="11534" max="11534" width="9.5546875" bestFit="1" customWidth="1"/>
    <col min="11535" max="11535" width="10.33203125" bestFit="1" customWidth="1"/>
    <col min="11536" max="11536" width="18.6640625" bestFit="1" customWidth="1"/>
    <col min="11537" max="11537" width="3.6640625" customWidth="1"/>
    <col min="11538" max="11538" width="2.44140625" customWidth="1"/>
    <col min="11540" max="11541" width="13.33203125" bestFit="1" customWidth="1"/>
    <col min="11542" max="11542" width="12.33203125" bestFit="1" customWidth="1"/>
    <col min="11543" max="11543" width="16.44140625" customWidth="1"/>
    <col min="11781" max="11781" width="15" bestFit="1" customWidth="1"/>
    <col min="11782" max="11782" width="17.44140625" bestFit="1" customWidth="1"/>
    <col min="11783" max="11783" width="12.33203125" bestFit="1" customWidth="1"/>
    <col min="11784" max="11784" width="12.109375" customWidth="1"/>
    <col min="11787" max="11787" width="2.44140625" customWidth="1"/>
    <col min="11788" max="11788" width="14.88671875" customWidth="1"/>
    <col min="11790" max="11790" width="9.5546875" bestFit="1" customWidth="1"/>
    <col min="11791" max="11791" width="10.33203125" bestFit="1" customWidth="1"/>
    <col min="11792" max="11792" width="18.6640625" bestFit="1" customWidth="1"/>
    <col min="11793" max="11793" width="3.6640625" customWidth="1"/>
    <col min="11794" max="11794" width="2.44140625" customWidth="1"/>
    <col min="11796" max="11797" width="13.33203125" bestFit="1" customWidth="1"/>
    <col min="11798" max="11798" width="12.33203125" bestFit="1" customWidth="1"/>
    <col min="11799" max="11799" width="16.44140625" customWidth="1"/>
    <col min="12037" max="12037" width="15" bestFit="1" customWidth="1"/>
    <col min="12038" max="12038" width="17.44140625" bestFit="1" customWidth="1"/>
    <col min="12039" max="12039" width="12.33203125" bestFit="1" customWidth="1"/>
    <col min="12040" max="12040" width="12.109375" customWidth="1"/>
    <col min="12043" max="12043" width="2.44140625" customWidth="1"/>
    <col min="12044" max="12044" width="14.88671875" customWidth="1"/>
    <col min="12046" max="12046" width="9.5546875" bestFit="1" customWidth="1"/>
    <col min="12047" max="12047" width="10.33203125" bestFit="1" customWidth="1"/>
    <col min="12048" max="12048" width="18.6640625" bestFit="1" customWidth="1"/>
    <col min="12049" max="12049" width="3.6640625" customWidth="1"/>
    <col min="12050" max="12050" width="2.44140625" customWidth="1"/>
    <col min="12052" max="12053" width="13.33203125" bestFit="1" customWidth="1"/>
    <col min="12054" max="12054" width="12.33203125" bestFit="1" customWidth="1"/>
    <col min="12055" max="12055" width="16.44140625" customWidth="1"/>
    <col min="12293" max="12293" width="15" bestFit="1" customWidth="1"/>
    <col min="12294" max="12294" width="17.44140625" bestFit="1" customWidth="1"/>
    <col min="12295" max="12295" width="12.33203125" bestFit="1" customWidth="1"/>
    <col min="12296" max="12296" width="12.109375" customWidth="1"/>
    <col min="12299" max="12299" width="2.44140625" customWidth="1"/>
    <col min="12300" max="12300" width="14.88671875" customWidth="1"/>
    <col min="12302" max="12302" width="9.5546875" bestFit="1" customWidth="1"/>
    <col min="12303" max="12303" width="10.33203125" bestFit="1" customWidth="1"/>
    <col min="12304" max="12304" width="18.6640625" bestFit="1" customWidth="1"/>
    <col min="12305" max="12305" width="3.6640625" customWidth="1"/>
    <col min="12306" max="12306" width="2.44140625" customWidth="1"/>
    <col min="12308" max="12309" width="13.33203125" bestFit="1" customWidth="1"/>
    <col min="12310" max="12310" width="12.33203125" bestFit="1" customWidth="1"/>
    <col min="12311" max="12311" width="16.44140625" customWidth="1"/>
    <col min="12549" max="12549" width="15" bestFit="1" customWidth="1"/>
    <col min="12550" max="12550" width="17.44140625" bestFit="1" customWidth="1"/>
    <col min="12551" max="12551" width="12.33203125" bestFit="1" customWidth="1"/>
    <col min="12552" max="12552" width="12.109375" customWidth="1"/>
    <col min="12555" max="12555" width="2.44140625" customWidth="1"/>
    <col min="12556" max="12556" width="14.88671875" customWidth="1"/>
    <col min="12558" max="12558" width="9.5546875" bestFit="1" customWidth="1"/>
    <col min="12559" max="12559" width="10.33203125" bestFit="1" customWidth="1"/>
    <col min="12560" max="12560" width="18.6640625" bestFit="1" customWidth="1"/>
    <col min="12561" max="12561" width="3.6640625" customWidth="1"/>
    <col min="12562" max="12562" width="2.44140625" customWidth="1"/>
    <col min="12564" max="12565" width="13.33203125" bestFit="1" customWidth="1"/>
    <col min="12566" max="12566" width="12.33203125" bestFit="1" customWidth="1"/>
    <col min="12567" max="12567" width="16.44140625" customWidth="1"/>
    <col min="12805" max="12805" width="15" bestFit="1" customWidth="1"/>
    <col min="12806" max="12806" width="17.44140625" bestFit="1" customWidth="1"/>
    <col min="12807" max="12807" width="12.33203125" bestFit="1" customWidth="1"/>
    <col min="12808" max="12808" width="12.109375" customWidth="1"/>
    <col min="12811" max="12811" width="2.44140625" customWidth="1"/>
    <col min="12812" max="12812" width="14.88671875" customWidth="1"/>
    <col min="12814" max="12814" width="9.5546875" bestFit="1" customWidth="1"/>
    <col min="12815" max="12815" width="10.33203125" bestFit="1" customWidth="1"/>
    <col min="12816" max="12816" width="18.6640625" bestFit="1" customWidth="1"/>
    <col min="12817" max="12817" width="3.6640625" customWidth="1"/>
    <col min="12818" max="12818" width="2.44140625" customWidth="1"/>
    <col min="12820" max="12821" width="13.33203125" bestFit="1" customWidth="1"/>
    <col min="12822" max="12822" width="12.33203125" bestFit="1" customWidth="1"/>
    <col min="12823" max="12823" width="16.44140625" customWidth="1"/>
    <col min="13061" max="13061" width="15" bestFit="1" customWidth="1"/>
    <col min="13062" max="13062" width="17.44140625" bestFit="1" customWidth="1"/>
    <col min="13063" max="13063" width="12.33203125" bestFit="1" customWidth="1"/>
    <col min="13064" max="13064" width="12.109375" customWidth="1"/>
    <col min="13067" max="13067" width="2.44140625" customWidth="1"/>
    <col min="13068" max="13068" width="14.88671875" customWidth="1"/>
    <col min="13070" max="13070" width="9.5546875" bestFit="1" customWidth="1"/>
    <col min="13071" max="13071" width="10.33203125" bestFit="1" customWidth="1"/>
    <col min="13072" max="13072" width="18.6640625" bestFit="1" customWidth="1"/>
    <col min="13073" max="13073" width="3.6640625" customWidth="1"/>
    <col min="13074" max="13074" width="2.44140625" customWidth="1"/>
    <col min="13076" max="13077" width="13.33203125" bestFit="1" customWidth="1"/>
    <col min="13078" max="13078" width="12.33203125" bestFit="1" customWidth="1"/>
    <col min="13079" max="13079" width="16.44140625" customWidth="1"/>
    <col min="13317" max="13317" width="15" bestFit="1" customWidth="1"/>
    <col min="13318" max="13318" width="17.44140625" bestFit="1" customWidth="1"/>
    <col min="13319" max="13319" width="12.33203125" bestFit="1" customWidth="1"/>
    <col min="13320" max="13320" width="12.109375" customWidth="1"/>
    <col min="13323" max="13323" width="2.44140625" customWidth="1"/>
    <col min="13324" max="13324" width="14.88671875" customWidth="1"/>
    <col min="13326" max="13326" width="9.5546875" bestFit="1" customWidth="1"/>
    <col min="13327" max="13327" width="10.33203125" bestFit="1" customWidth="1"/>
    <col min="13328" max="13328" width="18.6640625" bestFit="1" customWidth="1"/>
    <col min="13329" max="13329" width="3.6640625" customWidth="1"/>
    <col min="13330" max="13330" width="2.44140625" customWidth="1"/>
    <col min="13332" max="13333" width="13.33203125" bestFit="1" customWidth="1"/>
    <col min="13334" max="13334" width="12.33203125" bestFit="1" customWidth="1"/>
    <col min="13335" max="13335" width="16.44140625" customWidth="1"/>
    <col min="13573" max="13573" width="15" bestFit="1" customWidth="1"/>
    <col min="13574" max="13574" width="17.44140625" bestFit="1" customWidth="1"/>
    <col min="13575" max="13575" width="12.33203125" bestFit="1" customWidth="1"/>
    <col min="13576" max="13576" width="12.109375" customWidth="1"/>
    <col min="13579" max="13579" width="2.44140625" customWidth="1"/>
    <col min="13580" max="13580" width="14.88671875" customWidth="1"/>
    <col min="13582" max="13582" width="9.5546875" bestFit="1" customWidth="1"/>
    <col min="13583" max="13583" width="10.33203125" bestFit="1" customWidth="1"/>
    <col min="13584" max="13584" width="18.6640625" bestFit="1" customWidth="1"/>
    <col min="13585" max="13585" width="3.6640625" customWidth="1"/>
    <col min="13586" max="13586" width="2.44140625" customWidth="1"/>
    <col min="13588" max="13589" width="13.33203125" bestFit="1" customWidth="1"/>
    <col min="13590" max="13590" width="12.33203125" bestFit="1" customWidth="1"/>
    <col min="13591" max="13591" width="16.44140625" customWidth="1"/>
    <col min="13829" max="13829" width="15" bestFit="1" customWidth="1"/>
    <col min="13830" max="13830" width="17.44140625" bestFit="1" customWidth="1"/>
    <col min="13831" max="13831" width="12.33203125" bestFit="1" customWidth="1"/>
    <col min="13832" max="13832" width="12.109375" customWidth="1"/>
    <col min="13835" max="13835" width="2.44140625" customWidth="1"/>
    <col min="13836" max="13836" width="14.88671875" customWidth="1"/>
    <col min="13838" max="13838" width="9.5546875" bestFit="1" customWidth="1"/>
    <col min="13839" max="13839" width="10.33203125" bestFit="1" customWidth="1"/>
    <col min="13840" max="13840" width="18.6640625" bestFit="1" customWidth="1"/>
    <col min="13841" max="13841" width="3.6640625" customWidth="1"/>
    <col min="13842" max="13842" width="2.44140625" customWidth="1"/>
    <col min="13844" max="13845" width="13.33203125" bestFit="1" customWidth="1"/>
    <col min="13846" max="13846" width="12.33203125" bestFit="1" customWidth="1"/>
    <col min="13847" max="13847" width="16.44140625" customWidth="1"/>
    <col min="14085" max="14085" width="15" bestFit="1" customWidth="1"/>
    <col min="14086" max="14086" width="17.44140625" bestFit="1" customWidth="1"/>
    <col min="14087" max="14087" width="12.33203125" bestFit="1" customWidth="1"/>
    <col min="14088" max="14088" width="12.109375" customWidth="1"/>
    <col min="14091" max="14091" width="2.44140625" customWidth="1"/>
    <col min="14092" max="14092" width="14.88671875" customWidth="1"/>
    <col min="14094" max="14094" width="9.5546875" bestFit="1" customWidth="1"/>
    <col min="14095" max="14095" width="10.33203125" bestFit="1" customWidth="1"/>
    <col min="14096" max="14096" width="18.6640625" bestFit="1" customWidth="1"/>
    <col min="14097" max="14097" width="3.6640625" customWidth="1"/>
    <col min="14098" max="14098" width="2.44140625" customWidth="1"/>
    <col min="14100" max="14101" width="13.33203125" bestFit="1" customWidth="1"/>
    <col min="14102" max="14102" width="12.33203125" bestFit="1" customWidth="1"/>
    <col min="14103" max="14103" width="16.44140625" customWidth="1"/>
    <col min="14341" max="14341" width="15" bestFit="1" customWidth="1"/>
    <col min="14342" max="14342" width="17.44140625" bestFit="1" customWidth="1"/>
    <col min="14343" max="14343" width="12.33203125" bestFit="1" customWidth="1"/>
    <col min="14344" max="14344" width="12.109375" customWidth="1"/>
    <col min="14347" max="14347" width="2.44140625" customWidth="1"/>
    <col min="14348" max="14348" width="14.88671875" customWidth="1"/>
    <col min="14350" max="14350" width="9.5546875" bestFit="1" customWidth="1"/>
    <col min="14351" max="14351" width="10.33203125" bestFit="1" customWidth="1"/>
    <col min="14352" max="14352" width="18.6640625" bestFit="1" customWidth="1"/>
    <col min="14353" max="14353" width="3.6640625" customWidth="1"/>
    <col min="14354" max="14354" width="2.44140625" customWidth="1"/>
    <col min="14356" max="14357" width="13.33203125" bestFit="1" customWidth="1"/>
    <col min="14358" max="14358" width="12.33203125" bestFit="1" customWidth="1"/>
    <col min="14359" max="14359" width="16.44140625" customWidth="1"/>
    <col min="14597" max="14597" width="15" bestFit="1" customWidth="1"/>
    <col min="14598" max="14598" width="17.44140625" bestFit="1" customWidth="1"/>
    <col min="14599" max="14599" width="12.33203125" bestFit="1" customWidth="1"/>
    <col min="14600" max="14600" width="12.109375" customWidth="1"/>
    <col min="14603" max="14603" width="2.44140625" customWidth="1"/>
    <col min="14604" max="14604" width="14.88671875" customWidth="1"/>
    <col min="14606" max="14606" width="9.5546875" bestFit="1" customWidth="1"/>
    <col min="14607" max="14607" width="10.33203125" bestFit="1" customWidth="1"/>
    <col min="14608" max="14608" width="18.6640625" bestFit="1" customWidth="1"/>
    <col min="14609" max="14609" width="3.6640625" customWidth="1"/>
    <col min="14610" max="14610" width="2.44140625" customWidth="1"/>
    <col min="14612" max="14613" width="13.33203125" bestFit="1" customWidth="1"/>
    <col min="14614" max="14614" width="12.33203125" bestFit="1" customWidth="1"/>
    <col min="14615" max="14615" width="16.44140625" customWidth="1"/>
    <col min="14853" max="14853" width="15" bestFit="1" customWidth="1"/>
    <col min="14854" max="14854" width="17.44140625" bestFit="1" customWidth="1"/>
    <col min="14855" max="14855" width="12.33203125" bestFit="1" customWidth="1"/>
    <col min="14856" max="14856" width="12.109375" customWidth="1"/>
    <col min="14859" max="14859" width="2.44140625" customWidth="1"/>
    <col min="14860" max="14860" width="14.88671875" customWidth="1"/>
    <col min="14862" max="14862" width="9.5546875" bestFit="1" customWidth="1"/>
    <col min="14863" max="14863" width="10.33203125" bestFit="1" customWidth="1"/>
    <col min="14864" max="14864" width="18.6640625" bestFit="1" customWidth="1"/>
    <col min="14865" max="14865" width="3.6640625" customWidth="1"/>
    <col min="14866" max="14866" width="2.44140625" customWidth="1"/>
    <col min="14868" max="14869" width="13.33203125" bestFit="1" customWidth="1"/>
    <col min="14870" max="14870" width="12.33203125" bestFit="1" customWidth="1"/>
    <col min="14871" max="14871" width="16.44140625" customWidth="1"/>
    <col min="15109" max="15109" width="15" bestFit="1" customWidth="1"/>
    <col min="15110" max="15110" width="17.44140625" bestFit="1" customWidth="1"/>
    <col min="15111" max="15111" width="12.33203125" bestFit="1" customWidth="1"/>
    <col min="15112" max="15112" width="12.109375" customWidth="1"/>
    <col min="15115" max="15115" width="2.44140625" customWidth="1"/>
    <col min="15116" max="15116" width="14.88671875" customWidth="1"/>
    <col min="15118" max="15118" width="9.5546875" bestFit="1" customWidth="1"/>
    <col min="15119" max="15119" width="10.33203125" bestFit="1" customWidth="1"/>
    <col min="15120" max="15120" width="18.6640625" bestFit="1" customWidth="1"/>
    <col min="15121" max="15121" width="3.6640625" customWidth="1"/>
    <col min="15122" max="15122" width="2.44140625" customWidth="1"/>
    <col min="15124" max="15125" width="13.33203125" bestFit="1" customWidth="1"/>
    <col min="15126" max="15126" width="12.33203125" bestFit="1" customWidth="1"/>
    <col min="15127" max="15127" width="16.44140625" customWidth="1"/>
    <col min="15365" max="15365" width="15" bestFit="1" customWidth="1"/>
    <col min="15366" max="15366" width="17.44140625" bestFit="1" customWidth="1"/>
    <col min="15367" max="15367" width="12.33203125" bestFit="1" customWidth="1"/>
    <col min="15368" max="15368" width="12.109375" customWidth="1"/>
    <col min="15371" max="15371" width="2.44140625" customWidth="1"/>
    <col min="15372" max="15372" width="14.88671875" customWidth="1"/>
    <col min="15374" max="15374" width="9.5546875" bestFit="1" customWidth="1"/>
    <col min="15375" max="15375" width="10.33203125" bestFit="1" customWidth="1"/>
    <col min="15376" max="15376" width="18.6640625" bestFit="1" customWidth="1"/>
    <col min="15377" max="15377" width="3.6640625" customWidth="1"/>
    <col min="15378" max="15378" width="2.44140625" customWidth="1"/>
    <col min="15380" max="15381" width="13.33203125" bestFit="1" customWidth="1"/>
    <col min="15382" max="15382" width="12.33203125" bestFit="1" customWidth="1"/>
    <col min="15383" max="15383" width="16.44140625" customWidth="1"/>
    <col min="15621" max="15621" width="15" bestFit="1" customWidth="1"/>
    <col min="15622" max="15622" width="17.44140625" bestFit="1" customWidth="1"/>
    <col min="15623" max="15623" width="12.33203125" bestFit="1" customWidth="1"/>
    <col min="15624" max="15624" width="12.109375" customWidth="1"/>
    <col min="15627" max="15627" width="2.44140625" customWidth="1"/>
    <col min="15628" max="15628" width="14.88671875" customWidth="1"/>
    <col min="15630" max="15630" width="9.5546875" bestFit="1" customWidth="1"/>
    <col min="15631" max="15631" width="10.33203125" bestFit="1" customWidth="1"/>
    <col min="15632" max="15632" width="18.6640625" bestFit="1" customWidth="1"/>
    <col min="15633" max="15633" width="3.6640625" customWidth="1"/>
    <col min="15634" max="15634" width="2.44140625" customWidth="1"/>
    <col min="15636" max="15637" width="13.33203125" bestFit="1" customWidth="1"/>
    <col min="15638" max="15638" width="12.33203125" bestFit="1" customWidth="1"/>
    <col min="15639" max="15639" width="16.44140625" customWidth="1"/>
    <col min="15877" max="15877" width="15" bestFit="1" customWidth="1"/>
    <col min="15878" max="15878" width="17.44140625" bestFit="1" customWidth="1"/>
    <col min="15879" max="15879" width="12.33203125" bestFit="1" customWidth="1"/>
    <col min="15880" max="15880" width="12.109375" customWidth="1"/>
    <col min="15883" max="15883" width="2.44140625" customWidth="1"/>
    <col min="15884" max="15884" width="14.88671875" customWidth="1"/>
    <col min="15886" max="15886" width="9.5546875" bestFit="1" customWidth="1"/>
    <col min="15887" max="15887" width="10.33203125" bestFit="1" customWidth="1"/>
    <col min="15888" max="15888" width="18.6640625" bestFit="1" customWidth="1"/>
    <col min="15889" max="15889" width="3.6640625" customWidth="1"/>
    <col min="15890" max="15890" width="2.44140625" customWidth="1"/>
    <col min="15892" max="15893" width="13.33203125" bestFit="1" customWidth="1"/>
    <col min="15894" max="15894" width="12.33203125" bestFit="1" customWidth="1"/>
    <col min="15895" max="15895" width="16.44140625" customWidth="1"/>
    <col min="16133" max="16133" width="15" bestFit="1" customWidth="1"/>
    <col min="16134" max="16134" width="17.44140625" bestFit="1" customWidth="1"/>
    <col min="16135" max="16135" width="12.33203125" bestFit="1" customWidth="1"/>
    <col min="16136" max="16136" width="12.109375" customWidth="1"/>
    <col min="16139" max="16139" width="2.44140625" customWidth="1"/>
    <col min="16140" max="16140" width="14.88671875" customWidth="1"/>
    <col min="16142" max="16142" width="9.5546875" bestFit="1" customWidth="1"/>
    <col min="16143" max="16143" width="10.33203125" bestFit="1" customWidth="1"/>
    <col min="16144" max="16144" width="18.6640625" bestFit="1" customWidth="1"/>
    <col min="16145" max="16145" width="3.6640625" customWidth="1"/>
    <col min="16146" max="16146" width="2.44140625" customWidth="1"/>
    <col min="16148" max="16149" width="13.33203125" bestFit="1" customWidth="1"/>
    <col min="16150" max="16150" width="12.33203125" bestFit="1" customWidth="1"/>
    <col min="16151" max="16151" width="16.44140625" customWidth="1"/>
  </cols>
  <sheetData>
    <row r="1" spans="1:25" ht="14.4">
      <c r="A1" s="56" t="s">
        <v>77</v>
      </c>
      <c r="B1" s="57"/>
      <c r="C1" s="57"/>
      <c r="D1" s="57"/>
      <c r="E1" s="57"/>
      <c r="F1" s="57"/>
      <c r="G1" s="57"/>
      <c r="H1" s="57"/>
      <c r="I1" s="108"/>
      <c r="J1" s="56" t="s">
        <v>78</v>
      </c>
      <c r="K1" s="57"/>
      <c r="L1" s="57"/>
      <c r="M1" s="57"/>
      <c r="N1" s="57"/>
      <c r="O1" s="57"/>
      <c r="P1" s="57"/>
      <c r="Q1" s="57"/>
      <c r="R1" s="110"/>
      <c r="S1" s="56" t="s">
        <v>230</v>
      </c>
      <c r="T1" s="58"/>
      <c r="U1" s="58"/>
      <c r="V1" s="58"/>
      <c r="W1" s="58"/>
    </row>
    <row r="2" spans="1:25" ht="14.4">
      <c r="A2" s="57"/>
      <c r="B2" s="57"/>
      <c r="C2" s="57"/>
      <c r="D2" s="59"/>
      <c r="E2" s="60"/>
      <c r="F2" s="57"/>
      <c r="G2" s="57"/>
      <c r="H2" s="57"/>
      <c r="I2" s="108"/>
      <c r="J2" s="57"/>
      <c r="K2" s="57"/>
      <c r="L2" s="57"/>
      <c r="M2" s="59"/>
      <c r="N2" s="60"/>
      <c r="O2" s="60"/>
      <c r="P2" s="60"/>
      <c r="Q2" s="60"/>
      <c r="R2" s="110"/>
      <c r="S2" s="58"/>
      <c r="T2" s="58"/>
      <c r="U2" s="58"/>
      <c r="V2" s="58"/>
      <c r="W2" s="58"/>
    </row>
    <row r="3" spans="1:25" ht="14.4">
      <c r="A3" s="61" t="s">
        <v>0</v>
      </c>
      <c r="B3" s="61" t="s">
        <v>8</v>
      </c>
      <c r="C3" s="61" t="s">
        <v>9</v>
      </c>
      <c r="D3" s="61" t="s">
        <v>10</v>
      </c>
      <c r="E3" s="61" t="s">
        <v>11</v>
      </c>
      <c r="F3" s="75" t="s">
        <v>86</v>
      </c>
      <c r="G3" s="75" t="s">
        <v>87</v>
      </c>
      <c r="H3" s="69"/>
      <c r="I3" s="108"/>
      <c r="J3" s="61" t="s">
        <v>0</v>
      </c>
      <c r="K3" s="61" t="s">
        <v>8</v>
      </c>
      <c r="L3" s="61" t="s">
        <v>9</v>
      </c>
      <c r="M3" s="61" t="s">
        <v>10</v>
      </c>
      <c r="N3" s="61" t="s">
        <v>11</v>
      </c>
      <c r="O3" s="75" t="s">
        <v>86</v>
      </c>
      <c r="P3" s="75" t="s">
        <v>87</v>
      </c>
      <c r="Q3" s="62"/>
      <c r="R3" s="110"/>
      <c r="S3" s="61" t="s">
        <v>0</v>
      </c>
      <c r="T3" s="61" t="s">
        <v>8</v>
      </c>
      <c r="U3" s="61" t="s">
        <v>9</v>
      </c>
      <c r="V3" s="61" t="s">
        <v>10</v>
      </c>
      <c r="W3" s="61" t="s">
        <v>11</v>
      </c>
      <c r="X3" s="75" t="s">
        <v>86</v>
      </c>
      <c r="Y3" s="75" t="s">
        <v>87</v>
      </c>
    </row>
    <row r="4" spans="1:25" ht="14.4">
      <c r="A4" s="57" t="s">
        <v>12</v>
      </c>
      <c r="B4" s="63">
        <v>0</v>
      </c>
      <c r="C4" s="63">
        <v>0</v>
      </c>
      <c r="D4" s="63">
        <v>0</v>
      </c>
      <c r="E4" s="64">
        <v>0</v>
      </c>
      <c r="F4" s="57"/>
      <c r="G4" s="57"/>
      <c r="H4" s="57"/>
      <c r="I4" s="108"/>
      <c r="J4" s="57" t="s">
        <v>12</v>
      </c>
      <c r="K4" s="63">
        <v>0</v>
      </c>
      <c r="L4" s="63">
        <v>0</v>
      </c>
      <c r="M4" s="63">
        <v>0</v>
      </c>
      <c r="N4" s="64">
        <v>0</v>
      </c>
      <c r="O4" s="64"/>
      <c r="P4" s="64"/>
      <c r="Q4" s="64"/>
      <c r="R4" s="110"/>
      <c r="S4" s="58"/>
      <c r="T4" s="58"/>
      <c r="U4" s="58"/>
      <c r="V4" s="58"/>
      <c r="W4" s="58"/>
    </row>
    <row r="5" spans="1:25" ht="14.4">
      <c r="A5" s="65" t="s">
        <v>13</v>
      </c>
      <c r="B5" s="64">
        <v>0</v>
      </c>
      <c r="C5" s="64">
        <v>0</v>
      </c>
      <c r="D5" s="64">
        <v>0</v>
      </c>
      <c r="E5" s="64">
        <v>0</v>
      </c>
      <c r="F5" s="57"/>
      <c r="G5" s="57"/>
      <c r="H5" s="57"/>
      <c r="I5" s="108"/>
      <c r="J5" s="65" t="s">
        <v>13</v>
      </c>
      <c r="K5" s="64">
        <v>0</v>
      </c>
      <c r="L5" s="64">
        <v>0</v>
      </c>
      <c r="M5" s="64">
        <v>0</v>
      </c>
      <c r="N5" s="64">
        <v>0</v>
      </c>
      <c r="O5" s="64"/>
      <c r="P5" s="64"/>
      <c r="Q5" s="64"/>
      <c r="R5" s="110"/>
      <c r="S5" s="65" t="s">
        <v>13</v>
      </c>
      <c r="T5" s="66">
        <f t="shared" ref="T5:W9" si="0">+B5+K5</f>
        <v>0</v>
      </c>
      <c r="U5" s="66">
        <f t="shared" si="0"/>
        <v>0</v>
      </c>
      <c r="V5" s="66">
        <f t="shared" si="0"/>
        <v>0</v>
      </c>
      <c r="W5" s="66">
        <f t="shared" si="0"/>
        <v>0</v>
      </c>
    </row>
    <row r="6" spans="1:25" ht="14.4">
      <c r="A6" s="65" t="s">
        <v>14</v>
      </c>
      <c r="B6" s="64">
        <v>0</v>
      </c>
      <c r="C6" s="64">
        <v>0</v>
      </c>
      <c r="D6" s="64">
        <v>0</v>
      </c>
      <c r="E6" s="64">
        <v>0</v>
      </c>
      <c r="F6" s="57"/>
      <c r="G6" s="57"/>
      <c r="H6" s="57"/>
      <c r="I6" s="108"/>
      <c r="J6" s="65" t="s">
        <v>14</v>
      </c>
      <c r="K6" s="64">
        <v>0</v>
      </c>
      <c r="L6" s="64">
        <v>0</v>
      </c>
      <c r="M6" s="64">
        <v>0</v>
      </c>
      <c r="N6" s="64">
        <v>0</v>
      </c>
      <c r="O6" s="64"/>
      <c r="P6" s="64"/>
      <c r="Q6" s="64"/>
      <c r="R6" s="110"/>
      <c r="S6" s="65" t="s">
        <v>14</v>
      </c>
      <c r="T6" s="66">
        <f t="shared" si="0"/>
        <v>0</v>
      </c>
      <c r="U6" s="66">
        <f t="shared" si="0"/>
        <v>0</v>
      </c>
      <c r="V6" s="66">
        <f t="shared" si="0"/>
        <v>0</v>
      </c>
      <c r="W6" s="66">
        <f t="shared" si="0"/>
        <v>0</v>
      </c>
    </row>
    <row r="7" spans="1:25" ht="14.4">
      <c r="A7" s="65" t="s">
        <v>15</v>
      </c>
      <c r="B7" s="64">
        <v>0</v>
      </c>
      <c r="C7" s="64">
        <v>0</v>
      </c>
      <c r="D7" s="64">
        <v>0</v>
      </c>
      <c r="E7" s="64">
        <v>0</v>
      </c>
      <c r="F7" s="57"/>
      <c r="G7" s="57"/>
      <c r="H7" s="57"/>
      <c r="I7" s="108"/>
      <c r="J7" s="65" t="s">
        <v>15</v>
      </c>
      <c r="K7" s="64">
        <v>0</v>
      </c>
      <c r="L7" s="64">
        <v>0</v>
      </c>
      <c r="M7" s="64">
        <v>0</v>
      </c>
      <c r="N7" s="64">
        <v>0</v>
      </c>
      <c r="O7" s="64"/>
      <c r="P7" s="64"/>
      <c r="Q7" s="64"/>
      <c r="R7" s="110"/>
      <c r="S7" s="65" t="s">
        <v>15</v>
      </c>
      <c r="T7" s="66">
        <f t="shared" si="0"/>
        <v>0</v>
      </c>
      <c r="U7" s="66">
        <f t="shared" si="0"/>
        <v>0</v>
      </c>
      <c r="V7" s="66">
        <f t="shared" si="0"/>
        <v>0</v>
      </c>
      <c r="W7" s="66">
        <f t="shared" si="0"/>
        <v>0</v>
      </c>
    </row>
    <row r="8" spans="1:25" ht="14.4">
      <c r="A8" s="65" t="s">
        <v>16</v>
      </c>
      <c r="B8" s="64">
        <v>0</v>
      </c>
      <c r="C8" s="64">
        <v>0</v>
      </c>
      <c r="D8" s="64">
        <v>0</v>
      </c>
      <c r="E8" s="64">
        <v>0</v>
      </c>
      <c r="F8" s="57"/>
      <c r="G8" s="57"/>
      <c r="H8" s="57"/>
      <c r="I8" s="108"/>
      <c r="J8" s="65" t="s">
        <v>16</v>
      </c>
      <c r="K8" s="64">
        <v>0</v>
      </c>
      <c r="L8" s="64">
        <v>0</v>
      </c>
      <c r="M8" s="64">
        <v>0</v>
      </c>
      <c r="N8" s="64">
        <v>0</v>
      </c>
      <c r="O8" s="64"/>
      <c r="P8" s="64"/>
      <c r="Q8" s="64"/>
      <c r="R8" s="110"/>
      <c r="S8" s="65" t="s">
        <v>16</v>
      </c>
      <c r="T8" s="66">
        <f t="shared" si="0"/>
        <v>0</v>
      </c>
      <c r="U8" s="66">
        <f t="shared" si="0"/>
        <v>0</v>
      </c>
      <c r="V8" s="66">
        <f t="shared" si="0"/>
        <v>0</v>
      </c>
      <c r="W8" s="66">
        <f t="shared" si="0"/>
        <v>0</v>
      </c>
    </row>
    <row r="9" spans="1:25" ht="14.4" hidden="1" outlineLevel="1">
      <c r="A9" s="3">
        <v>41030</v>
      </c>
      <c r="B9" s="64">
        <v>66913.42</v>
      </c>
      <c r="C9" s="64">
        <v>334855.40999999997</v>
      </c>
      <c r="D9" s="64">
        <v>-267941.99</v>
      </c>
      <c r="E9" s="64">
        <v>-267941.99</v>
      </c>
      <c r="F9" s="57"/>
      <c r="G9" s="57"/>
      <c r="H9" s="57"/>
      <c r="I9" s="108"/>
      <c r="J9" s="3">
        <v>41030</v>
      </c>
      <c r="K9" s="64">
        <v>0</v>
      </c>
      <c r="L9" s="64">
        <v>172.2</v>
      </c>
      <c r="M9" s="64">
        <v>-172.2</v>
      </c>
      <c r="N9" s="64">
        <v>-172.2</v>
      </c>
      <c r="O9" s="64"/>
      <c r="P9" s="64"/>
      <c r="Q9" s="64"/>
      <c r="R9" s="110"/>
      <c r="S9" s="3">
        <v>41030</v>
      </c>
      <c r="T9" s="66">
        <f t="shared" si="0"/>
        <v>66913.42</v>
      </c>
      <c r="U9" s="66">
        <f t="shared" si="0"/>
        <v>335027.61</v>
      </c>
      <c r="V9" s="66">
        <f t="shared" si="0"/>
        <v>-268114.19</v>
      </c>
      <c r="W9" s="66">
        <f t="shared" si="0"/>
        <v>-268114.19</v>
      </c>
    </row>
    <row r="10" spans="1:25" ht="14.4" hidden="1" outlineLevel="1">
      <c r="A10" s="3">
        <v>41061</v>
      </c>
      <c r="B10" s="64">
        <v>304337.08</v>
      </c>
      <c r="C10" s="64">
        <v>310208</v>
      </c>
      <c r="D10" s="64">
        <v>-5870.92</v>
      </c>
      <c r="E10" s="64">
        <v>-273812.90999999997</v>
      </c>
      <c r="F10" s="57"/>
      <c r="G10" s="57"/>
      <c r="H10" s="57"/>
      <c r="I10" s="108"/>
      <c r="J10" s="3">
        <v>41061</v>
      </c>
      <c r="K10" s="64">
        <v>0</v>
      </c>
      <c r="L10" s="64">
        <v>300.04000000000002</v>
      </c>
      <c r="M10" s="64">
        <v>-300.04000000000002</v>
      </c>
      <c r="N10" s="64">
        <v>-472.24</v>
      </c>
      <c r="O10" s="64"/>
      <c r="P10" s="64"/>
      <c r="Q10" s="64"/>
      <c r="R10" s="110"/>
      <c r="S10" s="3">
        <v>41061</v>
      </c>
      <c r="T10" s="66">
        <f t="shared" ref="T10:T26" si="1">+B10+K10</f>
        <v>304337.08</v>
      </c>
      <c r="U10" s="66">
        <f t="shared" ref="U10:U26" si="2">+C10+L10</f>
        <v>310508.03999999998</v>
      </c>
      <c r="V10" s="66">
        <f t="shared" ref="V10:V26" si="3">+D10+M10</f>
        <v>-6170.96</v>
      </c>
      <c r="W10" s="66">
        <f t="shared" ref="W10:W26" si="4">+E10+N10</f>
        <v>-274285.14999999997</v>
      </c>
    </row>
    <row r="11" spans="1:25" ht="14.4" hidden="1" outlineLevel="1">
      <c r="A11" s="3">
        <v>41091</v>
      </c>
      <c r="B11" s="64">
        <v>156793.14000000001</v>
      </c>
      <c r="C11" s="64">
        <v>148684.25</v>
      </c>
      <c r="D11" s="64">
        <v>8108.89</v>
      </c>
      <c r="E11" s="64">
        <v>-265704.02</v>
      </c>
      <c r="F11" s="57"/>
      <c r="G11" s="57"/>
      <c r="H11" s="57"/>
      <c r="I11" s="108"/>
      <c r="J11" s="3">
        <v>41091</v>
      </c>
      <c r="K11" s="64">
        <v>0</v>
      </c>
      <c r="L11" s="64">
        <v>256.23</v>
      </c>
      <c r="M11" s="64">
        <v>-256.23</v>
      </c>
      <c r="N11" s="64">
        <v>-728.47</v>
      </c>
      <c r="O11" s="64"/>
      <c r="P11" s="64"/>
      <c r="Q11" s="64"/>
      <c r="R11" s="110"/>
      <c r="S11" s="3">
        <v>41091</v>
      </c>
      <c r="T11" s="66">
        <f t="shared" si="1"/>
        <v>156793.14000000001</v>
      </c>
      <c r="U11" s="66">
        <f t="shared" si="2"/>
        <v>148940.48000000001</v>
      </c>
      <c r="V11" s="66">
        <f t="shared" si="3"/>
        <v>7852.66</v>
      </c>
      <c r="W11" s="66">
        <f t="shared" si="4"/>
        <v>-266432.49</v>
      </c>
    </row>
    <row r="12" spans="1:25" ht="14.4" hidden="1" outlineLevel="1">
      <c r="A12" s="3">
        <v>41122</v>
      </c>
      <c r="B12" s="64">
        <v>161733.65</v>
      </c>
      <c r="C12" s="64">
        <v>147551.07999999999</v>
      </c>
      <c r="D12" s="64">
        <v>14182.57</v>
      </c>
      <c r="E12" s="64">
        <v>-251521.45</v>
      </c>
      <c r="F12" s="57"/>
      <c r="G12" s="57"/>
      <c r="H12" s="57"/>
      <c r="I12" s="108"/>
      <c r="J12" s="3">
        <v>41122</v>
      </c>
      <c r="K12" s="64">
        <v>0</v>
      </c>
      <c r="L12" s="64">
        <v>743.94</v>
      </c>
      <c r="M12" s="64">
        <v>-743.94</v>
      </c>
      <c r="N12" s="64">
        <v>-1472.41</v>
      </c>
      <c r="O12" s="64"/>
      <c r="P12" s="64"/>
      <c r="Q12" s="64"/>
      <c r="R12" s="110"/>
      <c r="S12" s="3">
        <v>41122</v>
      </c>
      <c r="T12" s="66">
        <f t="shared" si="1"/>
        <v>161733.65</v>
      </c>
      <c r="U12" s="66">
        <f t="shared" si="2"/>
        <v>148295.01999999999</v>
      </c>
      <c r="V12" s="66">
        <f t="shared" si="3"/>
        <v>13438.63</v>
      </c>
      <c r="W12" s="66">
        <f t="shared" si="4"/>
        <v>-252993.86000000002</v>
      </c>
    </row>
    <row r="13" spans="1:25" ht="14.4" hidden="1" outlineLevel="1">
      <c r="A13" s="3">
        <v>41153</v>
      </c>
      <c r="B13" s="64">
        <v>154063.34</v>
      </c>
      <c r="C13" s="64">
        <v>144292.97</v>
      </c>
      <c r="D13" s="64">
        <v>9770.3700000000008</v>
      </c>
      <c r="E13" s="64">
        <v>-241751.08</v>
      </c>
      <c r="F13" s="57"/>
      <c r="G13" s="57"/>
      <c r="H13" s="57"/>
      <c r="I13" s="108"/>
      <c r="J13" s="3">
        <v>41153</v>
      </c>
      <c r="K13" s="64">
        <v>0</v>
      </c>
      <c r="L13" s="64">
        <v>1886.05</v>
      </c>
      <c r="M13" s="64">
        <v>-1886.05</v>
      </c>
      <c r="N13" s="64">
        <v>-3358.46</v>
      </c>
      <c r="O13" s="64"/>
      <c r="P13" s="64"/>
      <c r="Q13" s="64"/>
      <c r="R13" s="110"/>
      <c r="S13" s="3">
        <v>41153</v>
      </c>
      <c r="T13" s="66">
        <f t="shared" si="1"/>
        <v>154063.34</v>
      </c>
      <c r="U13" s="66">
        <f t="shared" si="2"/>
        <v>146179.01999999999</v>
      </c>
      <c r="V13" s="66">
        <f t="shared" si="3"/>
        <v>7884.3200000000006</v>
      </c>
      <c r="W13" s="66">
        <f t="shared" si="4"/>
        <v>-245109.53999999998</v>
      </c>
    </row>
    <row r="14" spans="1:25" ht="14.4" hidden="1" outlineLevel="1">
      <c r="A14" s="3">
        <v>41183</v>
      </c>
      <c r="B14" s="64">
        <v>166005.81</v>
      </c>
      <c r="C14" s="64">
        <v>134916.63</v>
      </c>
      <c r="D14" s="64">
        <v>31089.18</v>
      </c>
      <c r="E14" s="72">
        <v>-210661.9</v>
      </c>
      <c r="F14" s="57"/>
      <c r="G14" s="57"/>
      <c r="H14" s="57"/>
      <c r="I14" s="108"/>
      <c r="J14" s="3">
        <v>41183</v>
      </c>
      <c r="K14" s="64">
        <v>16.239999999999998</v>
      </c>
      <c r="L14" s="64">
        <v>3153.66</v>
      </c>
      <c r="M14" s="64">
        <v>-3137.42</v>
      </c>
      <c r="N14" s="72">
        <v>-6495.88</v>
      </c>
      <c r="O14" s="72"/>
      <c r="P14" s="72"/>
      <c r="Q14" s="72"/>
      <c r="R14" s="110"/>
      <c r="S14" s="3">
        <v>41183</v>
      </c>
      <c r="T14" s="66">
        <f t="shared" si="1"/>
        <v>166022.04999999999</v>
      </c>
      <c r="U14" s="66">
        <f t="shared" si="2"/>
        <v>138070.29</v>
      </c>
      <c r="V14" s="66">
        <f t="shared" si="3"/>
        <v>27951.760000000002</v>
      </c>
      <c r="W14" s="66">
        <f t="shared" si="4"/>
        <v>-217157.78</v>
      </c>
    </row>
    <row r="15" spans="1:25" ht="14.4" hidden="1" outlineLevel="1">
      <c r="A15" s="3">
        <v>41214</v>
      </c>
      <c r="B15" s="64">
        <v>197966.67</v>
      </c>
      <c r="C15" s="64">
        <v>140020.15</v>
      </c>
      <c r="D15" s="64">
        <v>57946.52</v>
      </c>
      <c r="E15" s="64">
        <v>-152715.38</v>
      </c>
      <c r="F15" s="57"/>
      <c r="G15" s="57"/>
      <c r="H15" s="57"/>
      <c r="I15" s="108"/>
      <c r="J15" s="3">
        <v>41214</v>
      </c>
      <c r="K15" s="64">
        <v>5396.09</v>
      </c>
      <c r="L15" s="64">
        <v>155.26</v>
      </c>
      <c r="M15" s="64">
        <v>5240.83</v>
      </c>
      <c r="N15" s="72">
        <v>-1255.05</v>
      </c>
      <c r="O15" s="72"/>
      <c r="P15" s="72"/>
      <c r="Q15" s="72"/>
      <c r="R15" s="110"/>
      <c r="S15" s="3">
        <v>41214</v>
      </c>
      <c r="T15" s="66">
        <f t="shared" si="1"/>
        <v>203362.76</v>
      </c>
      <c r="U15" s="66">
        <f t="shared" si="2"/>
        <v>140175.41</v>
      </c>
      <c r="V15" s="66">
        <f t="shared" si="3"/>
        <v>63187.35</v>
      </c>
      <c r="W15" s="66">
        <f t="shared" si="4"/>
        <v>-153970.43</v>
      </c>
    </row>
    <row r="16" spans="1:25" ht="14.4" hidden="1" outlineLevel="1">
      <c r="A16" s="3">
        <v>41244</v>
      </c>
      <c r="B16" s="64">
        <v>216160.9</v>
      </c>
      <c r="C16" s="64">
        <v>143300.01</v>
      </c>
      <c r="D16" s="64">
        <v>72860.89</v>
      </c>
      <c r="E16" s="64">
        <v>-79854.490000000005</v>
      </c>
      <c r="F16" s="57"/>
      <c r="G16" s="57"/>
      <c r="H16" s="57"/>
      <c r="I16" s="108"/>
      <c r="J16" s="3">
        <v>41244</v>
      </c>
      <c r="K16" s="64">
        <v>0</v>
      </c>
      <c r="L16" s="64">
        <v>55.1</v>
      </c>
      <c r="M16" s="64">
        <v>-55.1</v>
      </c>
      <c r="N16" s="72">
        <v>-1310.1500000000001</v>
      </c>
      <c r="O16" s="72"/>
      <c r="P16" s="72"/>
      <c r="Q16" s="72"/>
      <c r="R16" s="110"/>
      <c r="S16" s="3">
        <v>41244</v>
      </c>
      <c r="T16" s="66">
        <f t="shared" si="1"/>
        <v>216160.9</v>
      </c>
      <c r="U16" s="66">
        <f t="shared" si="2"/>
        <v>143355.11000000002</v>
      </c>
      <c r="V16" s="66">
        <f t="shared" si="3"/>
        <v>72805.789999999994</v>
      </c>
      <c r="W16" s="66">
        <f t="shared" si="4"/>
        <v>-81164.639999999999</v>
      </c>
    </row>
    <row r="17" spans="1:23" ht="14.4" hidden="1" outlineLevel="1">
      <c r="A17" s="3">
        <v>41275</v>
      </c>
      <c r="B17" s="64">
        <v>257653.38</v>
      </c>
      <c r="C17" s="64">
        <v>149856.22</v>
      </c>
      <c r="D17" s="64">
        <v>107797.16</v>
      </c>
      <c r="E17" s="64">
        <v>27942.67</v>
      </c>
      <c r="F17" s="57"/>
      <c r="G17" s="57"/>
      <c r="H17" s="57"/>
      <c r="I17" s="108"/>
      <c r="J17" s="3">
        <v>41275</v>
      </c>
      <c r="K17" s="64">
        <v>0</v>
      </c>
      <c r="L17" s="64">
        <v>40.82</v>
      </c>
      <c r="M17" s="64">
        <v>-40.82</v>
      </c>
      <c r="N17" s="64">
        <v>-1350.97</v>
      </c>
      <c r="O17" s="64"/>
      <c r="P17" s="64"/>
      <c r="Q17" s="64"/>
      <c r="R17" s="110"/>
      <c r="S17" s="3">
        <v>41275</v>
      </c>
      <c r="T17" s="66">
        <f t="shared" si="1"/>
        <v>257653.38</v>
      </c>
      <c r="U17" s="66">
        <f t="shared" si="2"/>
        <v>149897.04</v>
      </c>
      <c r="V17" s="66">
        <f t="shared" si="3"/>
        <v>107756.34</v>
      </c>
      <c r="W17" s="66">
        <f t="shared" si="4"/>
        <v>26591.699999999997</v>
      </c>
    </row>
    <row r="18" spans="1:23" ht="14.4" hidden="1" outlineLevel="1">
      <c r="A18" s="3">
        <v>41306</v>
      </c>
      <c r="B18" s="64">
        <v>80590.649999999994</v>
      </c>
      <c r="C18" s="64">
        <v>246039.03</v>
      </c>
      <c r="D18" s="64">
        <v>-165448.38</v>
      </c>
      <c r="E18" s="64">
        <v>-137505.71</v>
      </c>
      <c r="F18" s="57"/>
      <c r="G18" s="57"/>
      <c r="H18" s="57"/>
      <c r="I18" s="108"/>
      <c r="J18" s="3">
        <v>41306</v>
      </c>
      <c r="K18" s="64">
        <v>1310.1500000000001</v>
      </c>
      <c r="L18" s="64">
        <v>51.67</v>
      </c>
      <c r="M18" s="64">
        <v>1258.48</v>
      </c>
      <c r="N18" s="64">
        <v>-92.49</v>
      </c>
      <c r="O18" s="64"/>
      <c r="P18" s="64"/>
      <c r="Q18" s="64"/>
      <c r="R18" s="110"/>
      <c r="S18" s="3">
        <v>41306</v>
      </c>
      <c r="T18" s="66">
        <f t="shared" si="1"/>
        <v>81900.799999999988</v>
      </c>
      <c r="U18" s="66">
        <f t="shared" si="2"/>
        <v>246090.7</v>
      </c>
      <c r="V18" s="66">
        <f t="shared" si="3"/>
        <v>-164189.9</v>
      </c>
      <c r="W18" s="66">
        <f t="shared" si="4"/>
        <v>-137598.19999999998</v>
      </c>
    </row>
    <row r="19" spans="1:23" ht="14.4" hidden="1" outlineLevel="1">
      <c r="A19" s="3">
        <v>41334</v>
      </c>
      <c r="B19" s="64">
        <v>75395.5</v>
      </c>
      <c r="C19" s="64">
        <v>87618.85</v>
      </c>
      <c r="D19" s="64">
        <v>-12223.35</v>
      </c>
      <c r="E19" s="64">
        <v>-149729.06</v>
      </c>
      <c r="F19" s="57"/>
      <c r="G19" s="57"/>
      <c r="H19" s="57"/>
      <c r="I19" s="108"/>
      <c r="J19" s="3">
        <v>41334</v>
      </c>
      <c r="K19" s="64">
        <v>168.45</v>
      </c>
      <c r="L19" s="64">
        <v>0</v>
      </c>
      <c r="M19" s="64">
        <v>168.45</v>
      </c>
      <c r="N19" s="64">
        <v>75.959999999999994</v>
      </c>
      <c r="O19" s="64"/>
      <c r="P19" s="64"/>
      <c r="Q19" s="64"/>
      <c r="R19" s="110"/>
      <c r="S19" s="3">
        <v>41334</v>
      </c>
      <c r="T19" s="66">
        <f t="shared" si="1"/>
        <v>75563.95</v>
      </c>
      <c r="U19" s="66">
        <f t="shared" si="2"/>
        <v>87618.85</v>
      </c>
      <c r="V19" s="66">
        <f t="shared" si="3"/>
        <v>-12054.9</v>
      </c>
      <c r="W19" s="66">
        <f t="shared" si="4"/>
        <v>-149653.1</v>
      </c>
    </row>
    <row r="20" spans="1:23" s="58" customFormat="1" ht="14.4" hidden="1" outlineLevel="1">
      <c r="A20" s="3">
        <v>41365</v>
      </c>
      <c r="B20" s="64">
        <v>69438.34</v>
      </c>
      <c r="C20" s="64">
        <v>84170.34</v>
      </c>
      <c r="D20" s="64">
        <v>-14732</v>
      </c>
      <c r="E20" s="64">
        <v>-164461.06</v>
      </c>
      <c r="F20" s="57"/>
      <c r="G20" s="57"/>
      <c r="H20" s="57"/>
      <c r="I20" s="108"/>
      <c r="J20" s="3">
        <v>41365</v>
      </c>
      <c r="K20" s="64">
        <v>0</v>
      </c>
      <c r="L20" s="64">
        <v>46.22</v>
      </c>
      <c r="M20" s="64">
        <v>-46.22</v>
      </c>
      <c r="N20" s="64">
        <v>29.74</v>
      </c>
      <c r="O20" s="64"/>
      <c r="P20" s="64"/>
      <c r="Q20" s="64"/>
      <c r="R20" s="110"/>
      <c r="S20" s="3">
        <v>41365</v>
      </c>
      <c r="T20" s="66">
        <f t="shared" si="1"/>
        <v>69438.34</v>
      </c>
      <c r="U20" s="66">
        <f t="shared" si="2"/>
        <v>84216.56</v>
      </c>
      <c r="V20" s="66">
        <f t="shared" si="3"/>
        <v>-14778.22</v>
      </c>
      <c r="W20" s="66">
        <f t="shared" si="4"/>
        <v>-164431.32</v>
      </c>
    </row>
    <row r="21" spans="1:23" s="58" customFormat="1" ht="14.4" hidden="1" outlineLevel="1">
      <c r="A21" s="3">
        <v>41395</v>
      </c>
      <c r="B21" s="64">
        <v>63221.13</v>
      </c>
      <c r="C21" s="64">
        <v>76417.149999999994</v>
      </c>
      <c r="D21" s="64">
        <v>-13196.02</v>
      </c>
      <c r="E21" s="64">
        <v>-177657.08</v>
      </c>
      <c r="F21" s="57"/>
      <c r="G21" s="57"/>
      <c r="H21" s="57"/>
      <c r="I21" s="108"/>
      <c r="J21" s="3">
        <v>41395</v>
      </c>
      <c r="K21" s="64">
        <v>0</v>
      </c>
      <c r="L21" s="64">
        <v>50.64</v>
      </c>
      <c r="M21" s="64">
        <v>-50.64</v>
      </c>
      <c r="N21" s="64">
        <v>-20.9</v>
      </c>
      <c r="O21" s="64"/>
      <c r="P21" s="64"/>
      <c r="Q21" s="64"/>
      <c r="R21" s="110"/>
      <c r="S21" s="3">
        <v>41395</v>
      </c>
      <c r="T21" s="66">
        <f t="shared" si="1"/>
        <v>63221.13</v>
      </c>
      <c r="U21" s="66">
        <f t="shared" si="2"/>
        <v>76467.789999999994</v>
      </c>
      <c r="V21" s="66">
        <f t="shared" si="3"/>
        <v>-13246.66</v>
      </c>
      <c r="W21" s="66">
        <f t="shared" si="4"/>
        <v>-177677.97999999998</v>
      </c>
    </row>
    <row r="22" spans="1:23" s="58" customFormat="1" ht="14.4" hidden="1" outlineLevel="1">
      <c r="A22" s="3">
        <v>41426</v>
      </c>
      <c r="B22" s="64">
        <v>58900.480000000003</v>
      </c>
      <c r="C22" s="64">
        <v>72743.08</v>
      </c>
      <c r="D22" s="64">
        <v>-13842.6</v>
      </c>
      <c r="E22" s="64">
        <v>-191499.68</v>
      </c>
      <c r="F22" s="57"/>
      <c r="G22" s="57"/>
      <c r="H22" s="57"/>
      <c r="I22" s="108"/>
      <c r="J22" s="3">
        <v>41426</v>
      </c>
      <c r="K22" s="64">
        <v>0</v>
      </c>
      <c r="L22" s="64">
        <v>55</v>
      </c>
      <c r="M22" s="64">
        <v>-55</v>
      </c>
      <c r="N22" s="64">
        <v>-75.900000000000006</v>
      </c>
      <c r="O22" s="64"/>
      <c r="P22" s="64"/>
      <c r="Q22" s="64"/>
      <c r="R22" s="110"/>
      <c r="S22" s="3">
        <v>41426</v>
      </c>
      <c r="T22" s="66">
        <f t="shared" si="1"/>
        <v>58900.480000000003</v>
      </c>
      <c r="U22" s="66">
        <f t="shared" si="2"/>
        <v>72798.080000000002</v>
      </c>
      <c r="V22" s="66">
        <f t="shared" si="3"/>
        <v>-13897.6</v>
      </c>
      <c r="W22" s="66">
        <f t="shared" si="4"/>
        <v>-191575.58</v>
      </c>
    </row>
    <row r="23" spans="1:23" s="58" customFormat="1" ht="14.4" hidden="1" outlineLevel="1">
      <c r="A23" s="3">
        <v>41456</v>
      </c>
      <c r="B23" s="64">
        <v>63918.45</v>
      </c>
      <c r="C23" s="64">
        <v>64782.39</v>
      </c>
      <c r="D23" s="64">
        <v>-863.94</v>
      </c>
      <c r="E23" s="64">
        <v>-192363.62</v>
      </c>
      <c r="F23" s="57"/>
      <c r="G23" s="57"/>
      <c r="H23" s="57"/>
      <c r="I23" s="108"/>
      <c r="J23" s="3">
        <v>41456</v>
      </c>
      <c r="K23" s="64">
        <v>0</v>
      </c>
      <c r="L23" s="64">
        <v>56.49</v>
      </c>
      <c r="M23" s="64">
        <v>-56.49</v>
      </c>
      <c r="N23" s="64">
        <v>-132.38999999999999</v>
      </c>
      <c r="O23" s="64"/>
      <c r="P23" s="64"/>
      <c r="Q23" s="64"/>
      <c r="R23" s="110"/>
      <c r="S23" s="3">
        <v>41456</v>
      </c>
      <c r="T23" s="66">
        <f t="shared" si="1"/>
        <v>63918.45</v>
      </c>
      <c r="U23" s="66">
        <f t="shared" si="2"/>
        <v>64838.879999999997</v>
      </c>
      <c r="V23" s="66">
        <f t="shared" si="3"/>
        <v>-920.43000000000006</v>
      </c>
      <c r="W23" s="66">
        <f t="shared" si="4"/>
        <v>-192496.01</v>
      </c>
    </row>
    <row r="24" spans="1:23" s="58" customFormat="1" ht="14.4" hidden="1" outlineLevel="1">
      <c r="A24" s="3">
        <v>41487</v>
      </c>
      <c r="B24" s="64">
        <v>62333.15</v>
      </c>
      <c r="C24" s="64">
        <v>67111.06</v>
      </c>
      <c r="D24" s="64">
        <v>-4777.91</v>
      </c>
      <c r="E24" s="64">
        <v>-197141.53</v>
      </c>
      <c r="F24" s="57"/>
      <c r="G24" s="57"/>
      <c r="H24" s="57"/>
      <c r="I24" s="108"/>
      <c r="J24" s="3">
        <v>41487</v>
      </c>
      <c r="K24" s="64">
        <v>0</v>
      </c>
      <c r="L24" s="64">
        <v>63.24</v>
      </c>
      <c r="M24" s="64">
        <v>-63.24</v>
      </c>
      <c r="N24" s="64">
        <v>-195.63</v>
      </c>
      <c r="O24" s="64"/>
      <c r="P24" s="64"/>
      <c r="Q24" s="64"/>
      <c r="R24" s="110"/>
      <c r="S24" s="3">
        <v>41487</v>
      </c>
      <c r="T24" s="66">
        <f t="shared" si="1"/>
        <v>62333.15</v>
      </c>
      <c r="U24" s="66">
        <f t="shared" si="2"/>
        <v>67174.3</v>
      </c>
      <c r="V24" s="66">
        <f t="shared" si="3"/>
        <v>-4841.1499999999996</v>
      </c>
      <c r="W24" s="66">
        <f t="shared" si="4"/>
        <v>-197337.16</v>
      </c>
    </row>
    <row r="25" spans="1:23" s="58" customFormat="1" ht="14.4" hidden="1" outlineLevel="1">
      <c r="A25" s="3">
        <v>41518</v>
      </c>
      <c r="B25" s="64">
        <v>63043.78</v>
      </c>
      <c r="C25" s="64">
        <v>66061.740000000005</v>
      </c>
      <c r="D25" s="64">
        <v>-3017.96</v>
      </c>
      <c r="E25" s="64">
        <v>-200159.49</v>
      </c>
      <c r="F25" s="57"/>
      <c r="G25" s="57"/>
      <c r="H25" s="57"/>
      <c r="I25" s="108"/>
      <c r="J25" s="3">
        <v>41518</v>
      </c>
      <c r="K25" s="64">
        <v>0</v>
      </c>
      <c r="L25" s="64">
        <v>69.08</v>
      </c>
      <c r="M25" s="64">
        <v>-69.08</v>
      </c>
      <c r="N25" s="64">
        <v>-264.70999999999998</v>
      </c>
      <c r="O25" s="64"/>
      <c r="P25" s="64"/>
      <c r="Q25" s="64"/>
      <c r="R25" s="110"/>
      <c r="S25" s="3">
        <v>41518</v>
      </c>
      <c r="T25" s="66">
        <f t="shared" si="1"/>
        <v>63043.78</v>
      </c>
      <c r="U25" s="66">
        <f t="shared" si="2"/>
        <v>66130.820000000007</v>
      </c>
      <c r="V25" s="66">
        <f t="shared" si="3"/>
        <v>-3087.04</v>
      </c>
      <c r="W25" s="66">
        <f t="shared" si="4"/>
        <v>-200424.19999999998</v>
      </c>
    </row>
    <row r="26" spans="1:23" s="58" customFormat="1" ht="14.4" hidden="1" outlineLevel="1">
      <c r="A26" s="3">
        <v>41548</v>
      </c>
      <c r="B26" s="64">
        <v>68285.820000000007</v>
      </c>
      <c r="C26" s="64">
        <v>63257.279999999999</v>
      </c>
      <c r="D26" s="64">
        <v>5028.54</v>
      </c>
      <c r="E26" s="64">
        <v>-195130.95</v>
      </c>
      <c r="F26" s="57"/>
      <c r="G26" s="57"/>
      <c r="H26" s="57"/>
      <c r="I26" s="108"/>
      <c r="J26" s="3">
        <v>41548</v>
      </c>
      <c r="K26" s="64">
        <v>98.11</v>
      </c>
      <c r="L26" s="64">
        <v>0</v>
      </c>
      <c r="M26" s="64">
        <v>98.11</v>
      </c>
      <c r="N26" s="64">
        <v>-166.6</v>
      </c>
      <c r="O26" s="64"/>
      <c r="P26" s="64"/>
      <c r="Q26" s="64"/>
      <c r="R26" s="110"/>
      <c r="S26" s="3">
        <v>41548</v>
      </c>
      <c r="T26" s="66">
        <f t="shared" si="1"/>
        <v>68383.930000000008</v>
      </c>
      <c r="U26" s="66">
        <f t="shared" si="2"/>
        <v>63257.279999999999</v>
      </c>
      <c r="V26" s="66">
        <f t="shared" si="3"/>
        <v>5126.6499999999996</v>
      </c>
      <c r="W26" s="66">
        <f t="shared" si="4"/>
        <v>-195297.55000000002</v>
      </c>
    </row>
    <row r="27" spans="1:23" s="58" customFormat="1" ht="14.4" hidden="1" outlineLevel="1">
      <c r="A27" s="3">
        <v>41579</v>
      </c>
      <c r="B27" s="64">
        <v>75340.7</v>
      </c>
      <c r="C27" s="64">
        <v>62833.09</v>
      </c>
      <c r="D27" s="64">
        <v>12507.61</v>
      </c>
      <c r="E27" s="64">
        <v>-182623.34</v>
      </c>
      <c r="F27" s="57"/>
      <c r="G27" s="57"/>
      <c r="H27" s="57"/>
      <c r="I27" s="108"/>
      <c r="J27" s="3">
        <v>41579</v>
      </c>
      <c r="K27" s="64">
        <v>903.89</v>
      </c>
      <c r="L27" s="64">
        <v>0</v>
      </c>
      <c r="M27" s="64">
        <v>903.89</v>
      </c>
      <c r="N27" s="64">
        <v>737.29</v>
      </c>
      <c r="O27" s="64"/>
      <c r="P27" s="64"/>
      <c r="Q27" s="64"/>
      <c r="R27" s="110"/>
      <c r="S27" s="3">
        <v>41579</v>
      </c>
      <c r="T27" s="66">
        <f t="shared" ref="T27:T28" si="5">+B27+K27</f>
        <v>76244.59</v>
      </c>
      <c r="U27" s="66">
        <f t="shared" ref="U27:U28" si="6">+C27+L27</f>
        <v>62833.09</v>
      </c>
      <c r="V27" s="66">
        <f t="shared" ref="V27:V28" si="7">+D27+M27</f>
        <v>13411.5</v>
      </c>
      <c r="W27" s="66">
        <f t="shared" ref="W27:W28" si="8">+E27+N27</f>
        <v>-181886.05</v>
      </c>
    </row>
    <row r="28" spans="1:23" s="58" customFormat="1" ht="14.4" hidden="1" outlineLevel="1">
      <c r="A28" s="3">
        <v>41609</v>
      </c>
      <c r="B28" s="64">
        <v>89397.01</v>
      </c>
      <c r="C28" s="64">
        <v>62746.76</v>
      </c>
      <c r="D28" s="64">
        <v>26650.25</v>
      </c>
      <c r="E28" s="64">
        <v>-155973.09</v>
      </c>
      <c r="F28" s="57"/>
      <c r="G28" s="57"/>
      <c r="H28" s="57"/>
      <c r="I28" s="108"/>
      <c r="J28" s="3">
        <v>41609</v>
      </c>
      <c r="K28" s="64">
        <v>2203.1</v>
      </c>
      <c r="L28" s="64">
        <v>0</v>
      </c>
      <c r="M28" s="64">
        <v>2203.1</v>
      </c>
      <c r="N28" s="64">
        <v>2940.39</v>
      </c>
      <c r="O28" s="64"/>
      <c r="P28" s="64"/>
      <c r="Q28" s="64"/>
      <c r="R28" s="110"/>
      <c r="S28" s="3">
        <v>41609</v>
      </c>
      <c r="T28" s="66">
        <f t="shared" si="5"/>
        <v>91600.11</v>
      </c>
      <c r="U28" s="66">
        <f t="shared" si="6"/>
        <v>62746.76</v>
      </c>
      <c r="V28" s="66">
        <f t="shared" si="7"/>
        <v>28853.35</v>
      </c>
      <c r="W28" s="66">
        <f t="shared" si="8"/>
        <v>-153032.69999999998</v>
      </c>
    </row>
    <row r="29" spans="1:23" s="58" customFormat="1" ht="14.4" collapsed="1">
      <c r="A29" s="3">
        <v>41640</v>
      </c>
      <c r="B29" s="370">
        <v>35228.79</v>
      </c>
      <c r="C29" s="370">
        <v>64434.46</v>
      </c>
      <c r="D29" s="370">
        <v>-29205.67</v>
      </c>
      <c r="E29" s="370">
        <v>-185178.76</v>
      </c>
      <c r="F29" s="57"/>
      <c r="G29" s="57"/>
      <c r="H29" s="57"/>
      <c r="I29" s="108"/>
      <c r="J29" s="3">
        <v>41640</v>
      </c>
      <c r="K29" s="64">
        <v>66700.59</v>
      </c>
      <c r="L29" s="64">
        <v>996.25</v>
      </c>
      <c r="M29" s="64">
        <v>65704.34</v>
      </c>
      <c r="N29" s="64">
        <v>68644.73</v>
      </c>
      <c r="O29" s="64"/>
      <c r="P29" s="64"/>
      <c r="Q29" s="64"/>
      <c r="R29" s="110"/>
      <c r="S29" s="3">
        <v>41640</v>
      </c>
      <c r="T29" s="66">
        <f t="shared" ref="T29:T46" si="9">+B29+K29</f>
        <v>101929.38</v>
      </c>
      <c r="U29" s="66">
        <f t="shared" ref="U29:U46" si="10">+C29+L29</f>
        <v>65430.71</v>
      </c>
      <c r="V29" s="66">
        <f t="shared" ref="V29:V46" si="11">+D29+M29</f>
        <v>36498.67</v>
      </c>
      <c r="W29" s="66">
        <f t="shared" ref="W29:W46" si="12">+E29+N29</f>
        <v>-116534.03000000001</v>
      </c>
    </row>
    <row r="30" spans="1:23" s="58" customFormat="1" ht="14.4">
      <c r="A30" s="3">
        <v>41671</v>
      </c>
      <c r="B30" s="370">
        <v>40969.4</v>
      </c>
      <c r="C30" s="370">
        <v>43513.04</v>
      </c>
      <c r="D30" s="370">
        <v>-2543.64</v>
      </c>
      <c r="E30" s="370">
        <v>-187722.4</v>
      </c>
      <c r="F30" s="57"/>
      <c r="G30" s="57"/>
      <c r="H30" s="57"/>
      <c r="I30" s="108"/>
      <c r="J30" s="3">
        <v>41671</v>
      </c>
      <c r="K30" s="64">
        <v>5261.63</v>
      </c>
      <c r="L30" s="64">
        <v>2884.07</v>
      </c>
      <c r="M30" s="64">
        <v>2377.56</v>
      </c>
      <c r="N30" s="64">
        <v>71022.289999999994</v>
      </c>
      <c r="O30" s="64"/>
      <c r="P30" s="64"/>
      <c r="Q30" s="64"/>
      <c r="R30" s="110"/>
      <c r="S30" s="3">
        <v>41671</v>
      </c>
      <c r="T30" s="66">
        <f t="shared" si="9"/>
        <v>46231.03</v>
      </c>
      <c r="U30" s="66">
        <f t="shared" si="10"/>
        <v>46397.11</v>
      </c>
      <c r="V30" s="66">
        <f t="shared" si="11"/>
        <v>-166.07999999999993</v>
      </c>
      <c r="W30" s="66">
        <f t="shared" si="12"/>
        <v>-116700.11</v>
      </c>
    </row>
    <row r="31" spans="1:23" s="58" customFormat="1" ht="14.4">
      <c r="A31" s="3">
        <v>41699</v>
      </c>
      <c r="B31" s="370">
        <v>38843.33</v>
      </c>
      <c r="C31" s="370">
        <v>39207.11</v>
      </c>
      <c r="D31" s="370">
        <v>-363.78</v>
      </c>
      <c r="E31" s="370">
        <v>-188086.18</v>
      </c>
      <c r="F31" s="57"/>
      <c r="G31" s="57"/>
      <c r="H31" s="57"/>
      <c r="I31" s="108"/>
      <c r="J31" s="3">
        <v>41699</v>
      </c>
      <c r="K31" s="64">
        <v>2536.7600000000002</v>
      </c>
      <c r="L31" s="64">
        <v>0</v>
      </c>
      <c r="M31" s="64">
        <v>2536.7600000000002</v>
      </c>
      <c r="N31" s="64">
        <v>73559.05</v>
      </c>
      <c r="O31" s="64"/>
      <c r="P31" s="64"/>
      <c r="Q31" s="64"/>
      <c r="R31" s="110"/>
      <c r="S31" s="3">
        <v>41699</v>
      </c>
      <c r="T31" s="66">
        <f t="shared" si="9"/>
        <v>41380.090000000004</v>
      </c>
      <c r="U31" s="66">
        <f t="shared" si="10"/>
        <v>39207.11</v>
      </c>
      <c r="V31" s="66">
        <f t="shared" si="11"/>
        <v>2172.9800000000005</v>
      </c>
      <c r="W31" s="66">
        <f t="shared" si="12"/>
        <v>-114527.12999999999</v>
      </c>
    </row>
    <row r="32" spans="1:23" s="58" customFormat="1" ht="14.4">
      <c r="A32" s="3">
        <v>41730</v>
      </c>
      <c r="B32" s="370">
        <v>142557.99</v>
      </c>
      <c r="C32" s="370">
        <v>80677.990000000005</v>
      </c>
      <c r="D32" s="370">
        <v>61880</v>
      </c>
      <c r="E32" s="370">
        <v>-126206.18</v>
      </c>
      <c r="F32" s="57"/>
      <c r="G32" s="57"/>
      <c r="H32" s="57"/>
      <c r="I32" s="108"/>
      <c r="J32" s="3">
        <v>41730</v>
      </c>
      <c r="K32" s="64">
        <v>1992.5</v>
      </c>
      <c r="L32" s="64">
        <v>86680.47</v>
      </c>
      <c r="M32" s="64">
        <v>-84687.97</v>
      </c>
      <c r="N32" s="64">
        <v>-11128.92</v>
      </c>
      <c r="O32" s="64"/>
      <c r="P32" s="64"/>
      <c r="Q32" s="64"/>
      <c r="R32" s="110"/>
      <c r="S32" s="3">
        <v>41730</v>
      </c>
      <c r="T32" s="66">
        <f t="shared" si="9"/>
        <v>144550.49</v>
      </c>
      <c r="U32" s="66">
        <f t="shared" si="10"/>
        <v>167358.46000000002</v>
      </c>
      <c r="V32" s="66">
        <f t="shared" si="11"/>
        <v>-22807.97</v>
      </c>
      <c r="W32" s="66">
        <f t="shared" si="12"/>
        <v>-137335.1</v>
      </c>
    </row>
    <row r="33" spans="1:23" s="58" customFormat="1" ht="14.4">
      <c r="A33" s="3">
        <v>41760</v>
      </c>
      <c r="B33" s="370">
        <v>30138.61</v>
      </c>
      <c r="C33" s="370">
        <v>31763.4</v>
      </c>
      <c r="D33" s="370">
        <v>-1624.79</v>
      </c>
      <c r="E33" s="370">
        <v>-127830.97</v>
      </c>
      <c r="F33" s="57"/>
      <c r="G33" s="57"/>
      <c r="H33" s="57"/>
      <c r="I33" s="108"/>
      <c r="J33" s="3">
        <v>41760</v>
      </c>
      <c r="K33" s="64">
        <v>0</v>
      </c>
      <c r="L33" s="64">
        <v>2513.67</v>
      </c>
      <c r="M33" s="64">
        <v>-2513.67</v>
      </c>
      <c r="N33" s="64">
        <v>-13642.59</v>
      </c>
      <c r="O33" s="64"/>
      <c r="P33" s="64"/>
      <c r="Q33" s="64"/>
      <c r="R33" s="110"/>
      <c r="S33" s="3">
        <v>41760</v>
      </c>
      <c r="T33" s="66">
        <f t="shared" si="9"/>
        <v>30138.61</v>
      </c>
      <c r="U33" s="66">
        <f t="shared" si="10"/>
        <v>34277.07</v>
      </c>
      <c r="V33" s="66">
        <f t="shared" si="11"/>
        <v>-4138.46</v>
      </c>
      <c r="W33" s="66">
        <f t="shared" si="12"/>
        <v>-141473.56</v>
      </c>
    </row>
    <row r="34" spans="1:23" s="58" customFormat="1" ht="14.4">
      <c r="A34" s="3">
        <v>41791</v>
      </c>
      <c r="B34" s="370">
        <v>29966.79</v>
      </c>
      <c r="C34" s="370">
        <v>29028.04</v>
      </c>
      <c r="D34" s="370">
        <v>938.75</v>
      </c>
      <c r="E34" s="370">
        <v>-126892.22</v>
      </c>
      <c r="F34" s="57"/>
      <c r="G34" s="57"/>
      <c r="H34" s="57"/>
      <c r="I34" s="108"/>
      <c r="J34" s="3">
        <v>41791</v>
      </c>
      <c r="K34" s="64">
        <v>0</v>
      </c>
      <c r="L34" s="64">
        <v>2483.89</v>
      </c>
      <c r="M34" s="64">
        <v>-2483.89</v>
      </c>
      <c r="N34" s="64">
        <v>-16126.48</v>
      </c>
      <c r="O34" s="64"/>
      <c r="P34" s="64"/>
      <c r="Q34" s="64"/>
      <c r="R34" s="110"/>
      <c r="S34" s="3">
        <v>41791</v>
      </c>
      <c r="T34" s="66">
        <f t="shared" si="9"/>
        <v>29966.79</v>
      </c>
      <c r="U34" s="66">
        <f t="shared" si="10"/>
        <v>31511.93</v>
      </c>
      <c r="V34" s="66">
        <f t="shared" si="11"/>
        <v>-1545.1399999999999</v>
      </c>
      <c r="W34" s="66">
        <f t="shared" si="12"/>
        <v>-143018.70000000001</v>
      </c>
    </row>
    <row r="35" spans="1:23" s="58" customFormat="1" ht="14.4">
      <c r="A35" s="3">
        <v>41821</v>
      </c>
      <c r="B35" s="370">
        <v>30961.38</v>
      </c>
      <c r="C35" s="370">
        <v>25856.78</v>
      </c>
      <c r="D35" s="370">
        <v>5104.6000000000004</v>
      </c>
      <c r="E35" s="370">
        <v>-121787.62</v>
      </c>
      <c r="F35" s="57"/>
      <c r="G35" s="57"/>
      <c r="H35" s="57"/>
      <c r="I35" s="108"/>
      <c r="J35" s="3">
        <v>41821</v>
      </c>
      <c r="K35" s="64">
        <v>0</v>
      </c>
      <c r="L35" s="64">
        <v>2722.78</v>
      </c>
      <c r="M35" s="64">
        <v>-2722.78</v>
      </c>
      <c r="N35" s="64">
        <v>-18849.259999999998</v>
      </c>
      <c r="O35" s="64"/>
      <c r="P35" s="64"/>
      <c r="Q35" s="64"/>
      <c r="R35" s="110"/>
      <c r="S35" s="3">
        <v>41821</v>
      </c>
      <c r="T35" s="66">
        <f t="shared" si="9"/>
        <v>30961.38</v>
      </c>
      <c r="U35" s="66">
        <f t="shared" si="10"/>
        <v>28579.559999999998</v>
      </c>
      <c r="V35" s="66">
        <f t="shared" si="11"/>
        <v>2381.8200000000002</v>
      </c>
      <c r="W35" s="66">
        <f t="shared" si="12"/>
        <v>-140636.88</v>
      </c>
    </row>
    <row r="36" spans="1:23" s="58" customFormat="1" ht="14.4">
      <c r="A36" s="3">
        <v>41852</v>
      </c>
      <c r="B36" s="64">
        <v>31249.43</v>
      </c>
      <c r="C36" s="64">
        <v>24665.69</v>
      </c>
      <c r="D36" s="64">
        <v>6583.74</v>
      </c>
      <c r="E36" s="64">
        <v>-115203.88</v>
      </c>
      <c r="F36" s="57"/>
      <c r="G36" s="57"/>
      <c r="H36" s="57"/>
      <c r="I36" s="108"/>
      <c r="J36" s="3">
        <v>41852</v>
      </c>
      <c r="K36" s="64">
        <v>0</v>
      </c>
      <c r="L36" s="64">
        <v>3202.59</v>
      </c>
      <c r="M36" s="64">
        <v>-3202.59</v>
      </c>
      <c r="N36" s="64">
        <v>-22051.85</v>
      </c>
      <c r="O36" s="64"/>
      <c r="P36" s="64"/>
      <c r="Q36" s="64"/>
      <c r="R36" s="110"/>
      <c r="S36" s="3">
        <v>41852</v>
      </c>
      <c r="T36" s="66">
        <f t="shared" si="9"/>
        <v>31249.43</v>
      </c>
      <c r="U36" s="66">
        <f t="shared" si="10"/>
        <v>27868.28</v>
      </c>
      <c r="V36" s="66">
        <f t="shared" si="11"/>
        <v>3381.1499999999996</v>
      </c>
      <c r="W36" s="66">
        <f t="shared" si="12"/>
        <v>-137255.73000000001</v>
      </c>
    </row>
    <row r="37" spans="1:23" s="58" customFormat="1" ht="14.4">
      <c r="A37" s="3">
        <v>41883</v>
      </c>
      <c r="B37" s="64">
        <v>30300.240000000002</v>
      </c>
      <c r="C37" s="64">
        <v>23292.67</v>
      </c>
      <c r="D37" s="64">
        <v>7007.57</v>
      </c>
      <c r="E37" s="64">
        <v>-108196.31</v>
      </c>
      <c r="F37" s="57"/>
      <c r="G37" s="57"/>
      <c r="H37" s="57"/>
      <c r="I37" s="108"/>
      <c r="J37" s="3">
        <v>41883</v>
      </c>
      <c r="K37" s="64">
        <v>0</v>
      </c>
      <c r="L37" s="64">
        <v>3414.5</v>
      </c>
      <c r="M37" s="64">
        <v>-3414.5</v>
      </c>
      <c r="N37" s="64">
        <v>-25466.35</v>
      </c>
      <c r="O37" s="64"/>
      <c r="P37" s="64"/>
      <c r="Q37" s="64"/>
      <c r="R37" s="110"/>
      <c r="S37" s="3">
        <v>41883</v>
      </c>
      <c r="T37" s="66">
        <f t="shared" si="9"/>
        <v>30300.240000000002</v>
      </c>
      <c r="U37" s="66">
        <f t="shared" si="10"/>
        <v>26707.17</v>
      </c>
      <c r="V37" s="66">
        <f t="shared" si="11"/>
        <v>3593.0699999999997</v>
      </c>
      <c r="W37" s="66">
        <f t="shared" si="12"/>
        <v>-133662.66</v>
      </c>
    </row>
    <row r="38" spans="1:23" s="58" customFormat="1" ht="14.4">
      <c r="A38" s="3">
        <v>41913</v>
      </c>
      <c r="B38" s="64">
        <v>30542.39</v>
      </c>
      <c r="C38" s="64">
        <v>19723.439999999999</v>
      </c>
      <c r="D38" s="64">
        <f>+B38-C38</f>
        <v>10818.95</v>
      </c>
      <c r="E38" s="64">
        <f>+E37+D38</f>
        <v>-97377.36</v>
      </c>
      <c r="F38" s="57"/>
      <c r="G38" s="57"/>
      <c r="H38" s="57"/>
      <c r="I38" s="108"/>
      <c r="J38" s="3">
        <v>41913</v>
      </c>
      <c r="K38" s="64">
        <v>0</v>
      </c>
      <c r="L38" s="64">
        <v>5968</v>
      </c>
      <c r="M38" s="64">
        <f>+K38-L38</f>
        <v>-5968</v>
      </c>
      <c r="N38" s="64">
        <f>+N37+M38</f>
        <v>-31434.35</v>
      </c>
      <c r="O38" s="64"/>
      <c r="P38" s="64"/>
      <c r="Q38" s="64"/>
      <c r="R38" s="110"/>
      <c r="S38" s="3">
        <v>41913</v>
      </c>
      <c r="T38" s="66">
        <f t="shared" si="9"/>
        <v>30542.39</v>
      </c>
      <c r="U38" s="66">
        <f t="shared" si="10"/>
        <v>25691.439999999999</v>
      </c>
      <c r="V38" s="66">
        <f t="shared" si="11"/>
        <v>4850.9500000000007</v>
      </c>
      <c r="W38" s="66">
        <f t="shared" si="12"/>
        <v>-128811.70999999999</v>
      </c>
    </row>
    <row r="39" spans="1:23" s="58" customFormat="1" ht="14.4">
      <c r="A39" s="3">
        <v>41944</v>
      </c>
      <c r="B39" s="64">
        <v>35896.720000000001</v>
      </c>
      <c r="C39" s="64">
        <v>19007.669999999998</v>
      </c>
      <c r="D39" s="64">
        <f>+B39-C39</f>
        <v>16889.050000000003</v>
      </c>
      <c r="E39" s="64">
        <f>+E38+D39</f>
        <v>-80488.31</v>
      </c>
      <c r="F39" s="57"/>
      <c r="G39" s="57"/>
      <c r="H39" s="57"/>
      <c r="I39" s="108"/>
      <c r="J39" s="3">
        <v>41944</v>
      </c>
      <c r="K39" s="64">
        <v>0</v>
      </c>
      <c r="L39" s="64">
        <v>9287.24</v>
      </c>
      <c r="M39" s="64">
        <f t="shared" ref="M39:M46" si="13">+K39-L39</f>
        <v>-9287.24</v>
      </c>
      <c r="N39" s="64">
        <f t="shared" ref="N39:N46" si="14">+N38+M39</f>
        <v>-40721.589999999997</v>
      </c>
      <c r="O39" s="64"/>
      <c r="P39" s="64"/>
      <c r="Q39" s="64"/>
      <c r="R39" s="110"/>
      <c r="S39" s="3">
        <v>41944</v>
      </c>
      <c r="T39" s="66">
        <f t="shared" si="9"/>
        <v>35896.720000000001</v>
      </c>
      <c r="U39" s="66">
        <f t="shared" si="10"/>
        <v>28294.909999999996</v>
      </c>
      <c r="V39" s="66">
        <f t="shared" si="11"/>
        <v>7601.8100000000031</v>
      </c>
      <c r="W39" s="66">
        <f t="shared" si="12"/>
        <v>-121209.9</v>
      </c>
    </row>
    <row r="40" spans="1:23" s="58" customFormat="1" ht="14.4">
      <c r="A40" s="3">
        <v>41974</v>
      </c>
      <c r="B40" s="64">
        <v>41589.129999999997</v>
      </c>
      <c r="C40" s="64">
        <v>19845.580000000002</v>
      </c>
      <c r="D40" s="64">
        <f>+B40-C40</f>
        <v>21743.549999999996</v>
      </c>
      <c r="E40" s="64">
        <f>+E39+D40</f>
        <v>-58744.76</v>
      </c>
      <c r="F40" s="57"/>
      <c r="G40" s="57"/>
      <c r="H40" s="57"/>
      <c r="I40" s="108"/>
      <c r="J40" s="3">
        <v>41974</v>
      </c>
      <c r="K40" s="64"/>
      <c r="L40" s="64">
        <v>10166.67</v>
      </c>
      <c r="M40" s="64">
        <f t="shared" si="13"/>
        <v>-10166.67</v>
      </c>
      <c r="N40" s="64">
        <f t="shared" si="14"/>
        <v>-50888.259999999995</v>
      </c>
      <c r="O40" s="64"/>
      <c r="P40" s="64"/>
      <c r="Q40" s="64"/>
      <c r="R40" s="110"/>
      <c r="S40" s="3">
        <v>41974</v>
      </c>
      <c r="T40" s="66">
        <f t="shared" si="9"/>
        <v>41589.129999999997</v>
      </c>
      <c r="U40" s="66">
        <f t="shared" si="10"/>
        <v>30012.25</v>
      </c>
      <c r="V40" s="66">
        <f t="shared" si="11"/>
        <v>11576.879999999996</v>
      </c>
      <c r="W40" s="66">
        <f t="shared" si="12"/>
        <v>-109633.01999999999</v>
      </c>
    </row>
    <row r="41" spans="1:23" s="58" customFormat="1" ht="14.4">
      <c r="A41" s="3">
        <v>42005</v>
      </c>
      <c r="B41" s="64">
        <v>65469.35</v>
      </c>
      <c r="C41" s="64">
        <v>78286.649999999994</v>
      </c>
      <c r="D41" s="64">
        <f t="shared" ref="D41:D46" si="15">+B41-C41</f>
        <v>-12817.299999999996</v>
      </c>
      <c r="E41" s="64">
        <f t="shared" ref="E41:E46" si="16">+E40+D41</f>
        <v>-71562.06</v>
      </c>
      <c r="F41" s="57"/>
      <c r="G41" s="57"/>
      <c r="H41" s="57"/>
      <c r="I41" s="108"/>
      <c r="J41" s="3">
        <v>42005</v>
      </c>
      <c r="K41" s="64">
        <v>50888.26</v>
      </c>
      <c r="L41" s="64">
        <v>5111.05</v>
      </c>
      <c r="M41" s="64">
        <f t="shared" si="13"/>
        <v>45777.21</v>
      </c>
      <c r="N41" s="64">
        <f t="shared" si="14"/>
        <v>-5111.0499999999956</v>
      </c>
      <c r="O41" s="64"/>
      <c r="P41" s="64"/>
      <c r="Q41" s="64"/>
      <c r="R41" s="110"/>
      <c r="S41" s="3">
        <v>42005</v>
      </c>
      <c r="T41" s="66">
        <f t="shared" si="9"/>
        <v>116357.61</v>
      </c>
      <c r="U41" s="66">
        <f t="shared" si="10"/>
        <v>83397.7</v>
      </c>
      <c r="V41" s="66">
        <f t="shared" si="11"/>
        <v>32959.910000000003</v>
      </c>
      <c r="W41" s="66">
        <f t="shared" si="12"/>
        <v>-76673.109999999986</v>
      </c>
    </row>
    <row r="42" spans="1:23" s="58" customFormat="1" ht="14.4">
      <c r="A42" s="3">
        <v>42036</v>
      </c>
      <c r="B42" s="64">
        <v>26151.01</v>
      </c>
      <c r="C42" s="64">
        <v>19818.490000000002</v>
      </c>
      <c r="D42" s="64">
        <f t="shared" si="15"/>
        <v>6332.5199999999968</v>
      </c>
      <c r="E42" s="64">
        <f t="shared" si="16"/>
        <v>-65229.54</v>
      </c>
      <c r="F42" s="57"/>
      <c r="G42" s="57"/>
      <c r="H42" s="57"/>
      <c r="I42" s="108"/>
      <c r="J42" s="3">
        <v>42036</v>
      </c>
      <c r="K42" s="64"/>
      <c r="L42" s="64">
        <v>503.18</v>
      </c>
      <c r="M42" s="64">
        <f t="shared" si="13"/>
        <v>-503.18</v>
      </c>
      <c r="N42" s="64">
        <f t="shared" si="14"/>
        <v>-5614.2299999999959</v>
      </c>
      <c r="O42" s="64"/>
      <c r="P42" s="64"/>
      <c r="Q42" s="64"/>
      <c r="R42" s="110"/>
      <c r="S42" s="3">
        <v>42036</v>
      </c>
      <c r="T42" s="66">
        <f t="shared" si="9"/>
        <v>26151.01</v>
      </c>
      <c r="U42" s="66">
        <f t="shared" si="10"/>
        <v>20321.670000000002</v>
      </c>
      <c r="V42" s="66">
        <f t="shared" si="11"/>
        <v>5829.3399999999965</v>
      </c>
      <c r="W42" s="66">
        <f t="shared" si="12"/>
        <v>-70843.76999999999</v>
      </c>
    </row>
    <row r="43" spans="1:23" s="58" customFormat="1" ht="14.4">
      <c r="A43" s="3">
        <v>42064</v>
      </c>
      <c r="B43" s="64">
        <v>22230.21</v>
      </c>
      <c r="C43" s="64">
        <v>16628.580000000002</v>
      </c>
      <c r="D43" s="64">
        <f t="shared" si="15"/>
        <v>5601.6299999999974</v>
      </c>
      <c r="E43" s="64">
        <f t="shared" si="16"/>
        <v>-59627.91</v>
      </c>
      <c r="F43" s="57"/>
      <c r="G43" s="57"/>
      <c r="H43" s="57"/>
      <c r="I43" s="108"/>
      <c r="J43" s="3">
        <v>42064</v>
      </c>
      <c r="K43" s="64">
        <v>0</v>
      </c>
      <c r="L43" s="64">
        <v>505.08</v>
      </c>
      <c r="M43" s="64">
        <f t="shared" si="13"/>
        <v>-505.08</v>
      </c>
      <c r="N43" s="64">
        <f t="shared" si="14"/>
        <v>-6119.3099999999959</v>
      </c>
      <c r="O43" s="64"/>
      <c r="P43" s="64"/>
      <c r="Q43" s="64"/>
      <c r="R43" s="110"/>
      <c r="S43" s="3">
        <v>42064</v>
      </c>
      <c r="T43" s="66">
        <f t="shared" si="9"/>
        <v>22230.21</v>
      </c>
      <c r="U43" s="66">
        <f t="shared" si="10"/>
        <v>17133.660000000003</v>
      </c>
      <c r="V43" s="66">
        <f t="shared" si="11"/>
        <v>5096.5499999999975</v>
      </c>
      <c r="W43" s="66">
        <f t="shared" si="12"/>
        <v>-65747.22</v>
      </c>
    </row>
    <row r="44" spans="1:23" s="58" customFormat="1" ht="14.4">
      <c r="A44" s="3">
        <v>42095</v>
      </c>
      <c r="B44" s="64">
        <v>21262.19</v>
      </c>
      <c r="C44" s="64">
        <v>15552.18</v>
      </c>
      <c r="D44" s="64">
        <f t="shared" si="15"/>
        <v>5710.0099999999984</v>
      </c>
      <c r="E44" s="64">
        <f t="shared" si="16"/>
        <v>-53917.900000000009</v>
      </c>
      <c r="F44" s="57"/>
      <c r="G44" s="57"/>
      <c r="H44" s="57"/>
      <c r="I44" s="108"/>
      <c r="J44" s="3">
        <v>42095</v>
      </c>
      <c r="K44" s="64">
        <v>0</v>
      </c>
      <c r="L44" s="64">
        <v>2470.4499999999998</v>
      </c>
      <c r="M44" s="64">
        <f t="shared" si="13"/>
        <v>-2470.4499999999998</v>
      </c>
      <c r="N44" s="64">
        <f t="shared" si="14"/>
        <v>-8589.7599999999948</v>
      </c>
      <c r="O44" s="64"/>
      <c r="P44" s="64"/>
      <c r="Q44" s="64"/>
      <c r="R44" s="110"/>
      <c r="S44" s="3">
        <v>42095</v>
      </c>
      <c r="T44" s="66">
        <f t="shared" si="9"/>
        <v>21262.19</v>
      </c>
      <c r="U44" s="66">
        <f t="shared" si="10"/>
        <v>18022.63</v>
      </c>
      <c r="V44" s="66">
        <f t="shared" si="11"/>
        <v>3239.5599999999986</v>
      </c>
      <c r="W44" s="66">
        <f t="shared" si="12"/>
        <v>-62507.66</v>
      </c>
    </row>
    <row r="45" spans="1:23" s="58" customFormat="1" ht="14.4">
      <c r="A45" s="3">
        <v>42125</v>
      </c>
      <c r="B45" s="64">
        <v>20389.66</v>
      </c>
      <c r="C45" s="64">
        <v>15465.16</v>
      </c>
      <c r="D45" s="64">
        <f t="shared" si="15"/>
        <v>4924.5</v>
      </c>
      <c r="E45" s="64">
        <f t="shared" si="16"/>
        <v>-48993.400000000009</v>
      </c>
      <c r="F45" s="57"/>
      <c r="G45" s="57"/>
      <c r="H45" s="57"/>
      <c r="I45" s="108"/>
      <c r="J45" s="3">
        <v>42125</v>
      </c>
      <c r="K45" s="64">
        <v>0</v>
      </c>
      <c r="L45" s="64">
        <v>4291.4399999999996</v>
      </c>
      <c r="M45" s="64">
        <f t="shared" si="13"/>
        <v>-4291.4399999999996</v>
      </c>
      <c r="N45" s="64">
        <f t="shared" si="14"/>
        <v>-12881.199999999993</v>
      </c>
      <c r="O45" s="64"/>
      <c r="P45" s="64"/>
      <c r="Q45" s="64"/>
      <c r="R45" s="110"/>
      <c r="S45" s="3">
        <v>42125</v>
      </c>
      <c r="T45" s="66">
        <f t="shared" si="9"/>
        <v>20389.66</v>
      </c>
      <c r="U45" s="66">
        <f t="shared" si="10"/>
        <v>19756.599999999999</v>
      </c>
      <c r="V45" s="66">
        <f t="shared" si="11"/>
        <v>633.0600000000004</v>
      </c>
      <c r="W45" s="66">
        <f t="shared" si="12"/>
        <v>-61874.600000000006</v>
      </c>
    </row>
    <row r="46" spans="1:23" s="58" customFormat="1" ht="14.4">
      <c r="A46" s="3">
        <v>42156</v>
      </c>
      <c r="B46" s="64">
        <v>20945.990000000002</v>
      </c>
      <c r="C46" s="64">
        <v>14770.63</v>
      </c>
      <c r="D46" s="64">
        <f t="shared" si="15"/>
        <v>6175.3600000000024</v>
      </c>
      <c r="E46" s="64">
        <f t="shared" si="16"/>
        <v>-42818.040000000008</v>
      </c>
      <c r="F46" s="57"/>
      <c r="G46" s="57"/>
      <c r="H46" s="57"/>
      <c r="I46" s="108"/>
      <c r="J46" s="3">
        <v>42156</v>
      </c>
      <c r="K46" s="64">
        <v>0</v>
      </c>
      <c r="L46" s="64">
        <v>4223.96</v>
      </c>
      <c r="M46" s="64">
        <f t="shared" si="13"/>
        <v>-4223.96</v>
      </c>
      <c r="N46" s="64">
        <f t="shared" si="14"/>
        <v>-17105.159999999993</v>
      </c>
      <c r="O46" s="64"/>
      <c r="P46" s="64"/>
      <c r="Q46" s="64"/>
      <c r="R46" s="110"/>
      <c r="S46" s="3">
        <v>42156</v>
      </c>
      <c r="T46" s="66">
        <f t="shared" si="9"/>
        <v>20945.990000000002</v>
      </c>
      <c r="U46" s="66">
        <f t="shared" si="10"/>
        <v>18994.59</v>
      </c>
      <c r="V46" s="66">
        <f t="shared" si="11"/>
        <v>1951.4000000000024</v>
      </c>
      <c r="W46" s="66">
        <f t="shared" si="12"/>
        <v>-59923.199999999997</v>
      </c>
    </row>
    <row r="47" spans="1:23" s="58" customFormat="1" ht="14.4">
      <c r="A47" s="3">
        <v>42186</v>
      </c>
      <c r="B47" s="64">
        <v>21976.86</v>
      </c>
      <c r="C47" s="64">
        <v>14353.84</v>
      </c>
      <c r="D47" s="64">
        <f t="shared" ref="D47:D60" si="17">+B47-C47</f>
        <v>7623.02</v>
      </c>
      <c r="E47" s="64">
        <f t="shared" ref="E47:E60" si="18">+E46+D47</f>
        <v>-35195.020000000004</v>
      </c>
      <c r="F47" s="57"/>
      <c r="G47" s="57"/>
      <c r="H47" s="57"/>
      <c r="I47" s="108"/>
      <c r="J47" s="3">
        <v>42186</v>
      </c>
      <c r="K47" s="64"/>
      <c r="L47" s="64">
        <v>4270.42</v>
      </c>
      <c r="M47" s="64">
        <f t="shared" ref="M47:M60" si="19">+K47-L47</f>
        <v>-4270.42</v>
      </c>
      <c r="N47" s="64">
        <f t="shared" ref="N47:N60" si="20">+N46+M47</f>
        <v>-21375.579999999994</v>
      </c>
      <c r="O47" s="64"/>
      <c r="P47" s="64"/>
      <c r="Q47" s="64"/>
      <c r="R47" s="110"/>
      <c r="S47" s="3">
        <v>42186</v>
      </c>
      <c r="T47" s="66">
        <f t="shared" ref="T47:T60" si="21">+B47+K47</f>
        <v>21976.86</v>
      </c>
      <c r="U47" s="66">
        <f t="shared" ref="U47:U60" si="22">+C47+L47</f>
        <v>18624.260000000002</v>
      </c>
      <c r="V47" s="66">
        <f t="shared" ref="V47:V60" si="23">+D47+M47</f>
        <v>3352.6000000000004</v>
      </c>
      <c r="W47" s="66">
        <f t="shared" ref="W47:W60" si="24">+E47+N47</f>
        <v>-56570.6</v>
      </c>
    </row>
    <row r="48" spans="1:23" s="58" customFormat="1" ht="14.4">
      <c r="A48" s="3">
        <v>42217</v>
      </c>
      <c r="B48" s="64">
        <v>21012.55</v>
      </c>
      <c r="C48" s="64">
        <v>12958.45</v>
      </c>
      <c r="D48" s="64">
        <f t="shared" si="17"/>
        <v>8054.0999999999985</v>
      </c>
      <c r="E48" s="64">
        <f t="shared" si="18"/>
        <v>-27140.920000000006</v>
      </c>
      <c r="F48" s="57"/>
      <c r="G48" s="57"/>
      <c r="H48" s="57"/>
      <c r="I48" s="108"/>
      <c r="J48" s="3">
        <v>42217</v>
      </c>
      <c r="K48" s="64"/>
      <c r="L48" s="64">
        <v>4269.32</v>
      </c>
      <c r="M48" s="64">
        <f t="shared" si="19"/>
        <v>-4269.32</v>
      </c>
      <c r="N48" s="64">
        <f t="shared" si="20"/>
        <v>-25644.899999999994</v>
      </c>
      <c r="O48" s="64"/>
      <c r="P48" s="64"/>
      <c r="Q48" s="64"/>
      <c r="R48" s="110"/>
      <c r="S48" s="3">
        <v>42217</v>
      </c>
      <c r="T48" s="66">
        <f t="shared" si="21"/>
        <v>21012.55</v>
      </c>
      <c r="U48" s="66">
        <f t="shared" si="22"/>
        <v>17227.77</v>
      </c>
      <c r="V48" s="66">
        <f t="shared" si="23"/>
        <v>3784.7799999999988</v>
      </c>
      <c r="W48" s="66">
        <f t="shared" si="24"/>
        <v>-52785.82</v>
      </c>
    </row>
    <row r="49" spans="1:25" s="58" customFormat="1" ht="14.4">
      <c r="A49" s="3">
        <v>42248</v>
      </c>
      <c r="B49" s="64">
        <v>19900.169999999998</v>
      </c>
      <c r="C49" s="64">
        <v>12174.52</v>
      </c>
      <c r="D49" s="64">
        <f t="shared" si="17"/>
        <v>7725.6499999999978</v>
      </c>
      <c r="E49" s="64">
        <f t="shared" si="18"/>
        <v>-19415.270000000008</v>
      </c>
      <c r="F49" s="57"/>
      <c r="G49" s="57"/>
      <c r="H49" s="57"/>
      <c r="I49" s="108"/>
      <c r="J49" s="3">
        <v>42248</v>
      </c>
      <c r="K49" s="64"/>
      <c r="L49" s="64">
        <v>4302.09</v>
      </c>
      <c r="M49" s="64">
        <f t="shared" si="19"/>
        <v>-4302.09</v>
      </c>
      <c r="N49" s="64">
        <f t="shared" si="20"/>
        <v>-29946.989999999994</v>
      </c>
      <c r="O49" s="64"/>
      <c r="P49" s="64"/>
      <c r="Q49" s="64"/>
      <c r="R49" s="110"/>
      <c r="S49" s="3">
        <v>42248</v>
      </c>
      <c r="T49" s="66">
        <f t="shared" si="21"/>
        <v>19900.169999999998</v>
      </c>
      <c r="U49" s="66">
        <f t="shared" si="22"/>
        <v>16476.61</v>
      </c>
      <c r="V49" s="66">
        <f t="shared" si="23"/>
        <v>3423.5599999999977</v>
      </c>
      <c r="W49" s="66">
        <f t="shared" si="24"/>
        <v>-49362.26</v>
      </c>
    </row>
    <row r="50" spans="1:25" s="58" customFormat="1" ht="14.4">
      <c r="A50" s="3">
        <v>42278</v>
      </c>
      <c r="B50" s="64">
        <v>20262</v>
      </c>
      <c r="C50" s="64">
        <v>10711.63</v>
      </c>
      <c r="D50" s="64">
        <f t="shared" si="17"/>
        <v>9550.3700000000008</v>
      </c>
      <c r="E50" s="64">
        <f t="shared" si="18"/>
        <v>-9864.9000000000069</v>
      </c>
      <c r="F50" s="57"/>
      <c r="G50" s="57"/>
      <c r="H50" s="57"/>
      <c r="I50" s="108"/>
      <c r="J50" s="3">
        <v>42278</v>
      </c>
      <c r="K50" s="64"/>
      <c r="L50" s="64">
        <v>4291.9399999999996</v>
      </c>
      <c r="M50" s="64">
        <f t="shared" si="19"/>
        <v>-4291.9399999999996</v>
      </c>
      <c r="N50" s="64">
        <f t="shared" si="20"/>
        <v>-34238.929999999993</v>
      </c>
      <c r="O50" s="64"/>
      <c r="P50" s="64"/>
      <c r="Q50" s="64"/>
      <c r="R50" s="110"/>
      <c r="S50" s="3">
        <v>42278</v>
      </c>
      <c r="T50" s="66">
        <f t="shared" si="21"/>
        <v>20262</v>
      </c>
      <c r="U50" s="66">
        <f t="shared" si="22"/>
        <v>15003.57</v>
      </c>
      <c r="V50" s="66">
        <f t="shared" si="23"/>
        <v>5258.4300000000012</v>
      </c>
      <c r="W50" s="66">
        <f t="shared" si="24"/>
        <v>-44103.83</v>
      </c>
    </row>
    <row r="51" spans="1:25" s="58" customFormat="1" ht="14.4" hidden="1" outlineLevel="1">
      <c r="A51" s="3">
        <v>42309</v>
      </c>
      <c r="B51" s="64"/>
      <c r="C51" s="64"/>
      <c r="D51" s="64">
        <f t="shared" si="17"/>
        <v>0</v>
      </c>
      <c r="E51" s="64">
        <f t="shared" si="18"/>
        <v>-9864.9000000000069</v>
      </c>
      <c r="F51" s="57"/>
      <c r="G51" s="57"/>
      <c r="H51" s="57"/>
      <c r="I51" s="108"/>
      <c r="J51" s="3">
        <v>42161</v>
      </c>
      <c r="K51" s="64"/>
      <c r="L51" s="64"/>
      <c r="M51" s="64">
        <f t="shared" si="19"/>
        <v>0</v>
      </c>
      <c r="N51" s="64">
        <f t="shared" si="20"/>
        <v>-34238.929999999993</v>
      </c>
      <c r="O51" s="64"/>
      <c r="P51" s="64"/>
      <c r="Q51" s="64"/>
      <c r="R51" s="110"/>
      <c r="S51" s="3">
        <v>42161</v>
      </c>
      <c r="T51" s="66">
        <f t="shared" si="21"/>
        <v>0</v>
      </c>
      <c r="U51" s="66">
        <f t="shared" si="22"/>
        <v>0</v>
      </c>
      <c r="V51" s="66">
        <f t="shared" si="23"/>
        <v>0</v>
      </c>
      <c r="W51" s="66">
        <f t="shared" si="24"/>
        <v>-44103.83</v>
      </c>
    </row>
    <row r="52" spans="1:25" s="58" customFormat="1" ht="14.4" hidden="1" outlineLevel="1">
      <c r="A52" s="3">
        <v>42339</v>
      </c>
      <c r="B52" s="64"/>
      <c r="C52" s="64"/>
      <c r="D52" s="64">
        <f t="shared" si="17"/>
        <v>0</v>
      </c>
      <c r="E52" s="64">
        <f t="shared" si="18"/>
        <v>-9864.9000000000069</v>
      </c>
      <c r="F52" s="57"/>
      <c r="G52" s="57"/>
      <c r="H52" s="57"/>
      <c r="I52" s="108"/>
      <c r="J52" s="3">
        <v>42162</v>
      </c>
      <c r="K52" s="64"/>
      <c r="L52" s="64"/>
      <c r="M52" s="64">
        <f t="shared" si="19"/>
        <v>0</v>
      </c>
      <c r="N52" s="64">
        <f t="shared" si="20"/>
        <v>-34238.929999999993</v>
      </c>
      <c r="O52" s="64"/>
      <c r="P52" s="64"/>
      <c r="Q52" s="64"/>
      <c r="R52" s="110"/>
      <c r="S52" s="3">
        <v>42162</v>
      </c>
      <c r="T52" s="66">
        <f t="shared" si="21"/>
        <v>0</v>
      </c>
      <c r="U52" s="66">
        <f t="shared" si="22"/>
        <v>0</v>
      </c>
      <c r="V52" s="66">
        <f t="shared" si="23"/>
        <v>0</v>
      </c>
      <c r="W52" s="66">
        <f t="shared" si="24"/>
        <v>-44103.83</v>
      </c>
    </row>
    <row r="53" spans="1:25" s="58" customFormat="1" ht="14.4" hidden="1" outlineLevel="1">
      <c r="A53" s="3">
        <v>42370</v>
      </c>
      <c r="B53" s="64"/>
      <c r="C53" s="64"/>
      <c r="D53" s="64">
        <f t="shared" si="17"/>
        <v>0</v>
      </c>
      <c r="E53" s="64">
        <f t="shared" si="18"/>
        <v>-9864.9000000000069</v>
      </c>
      <c r="F53" s="57"/>
      <c r="G53" s="57"/>
      <c r="H53" s="57"/>
      <c r="I53" s="108"/>
      <c r="J53" s="3">
        <v>42163</v>
      </c>
      <c r="K53" s="64"/>
      <c r="L53" s="64"/>
      <c r="M53" s="64">
        <f t="shared" si="19"/>
        <v>0</v>
      </c>
      <c r="N53" s="64">
        <f t="shared" si="20"/>
        <v>-34238.929999999993</v>
      </c>
      <c r="O53" s="64"/>
      <c r="P53" s="64"/>
      <c r="Q53" s="64"/>
      <c r="R53" s="110"/>
      <c r="S53" s="3">
        <v>42163</v>
      </c>
      <c r="T53" s="66">
        <f t="shared" si="21"/>
        <v>0</v>
      </c>
      <c r="U53" s="66">
        <f t="shared" si="22"/>
        <v>0</v>
      </c>
      <c r="V53" s="66">
        <f t="shared" si="23"/>
        <v>0</v>
      </c>
      <c r="W53" s="66">
        <f t="shared" si="24"/>
        <v>-44103.83</v>
      </c>
    </row>
    <row r="54" spans="1:25" s="58" customFormat="1" ht="14.4" hidden="1" outlineLevel="1">
      <c r="A54" s="3">
        <v>42401</v>
      </c>
      <c r="B54" s="64"/>
      <c r="C54" s="64"/>
      <c r="D54" s="64">
        <f t="shared" si="17"/>
        <v>0</v>
      </c>
      <c r="E54" s="64">
        <f t="shared" si="18"/>
        <v>-9864.9000000000069</v>
      </c>
      <c r="F54" s="57"/>
      <c r="G54" s="57"/>
      <c r="H54" s="57"/>
      <c r="I54" s="108"/>
      <c r="J54" s="3">
        <v>42164</v>
      </c>
      <c r="K54" s="64"/>
      <c r="L54" s="64"/>
      <c r="M54" s="64">
        <f t="shared" si="19"/>
        <v>0</v>
      </c>
      <c r="N54" s="64">
        <f t="shared" si="20"/>
        <v>-34238.929999999993</v>
      </c>
      <c r="O54" s="64"/>
      <c r="P54" s="64"/>
      <c r="Q54" s="64"/>
      <c r="R54" s="110"/>
      <c r="S54" s="3">
        <v>42164</v>
      </c>
      <c r="T54" s="66">
        <f t="shared" si="21"/>
        <v>0</v>
      </c>
      <c r="U54" s="66">
        <f t="shared" si="22"/>
        <v>0</v>
      </c>
      <c r="V54" s="66">
        <f t="shared" si="23"/>
        <v>0</v>
      </c>
      <c r="W54" s="66">
        <f t="shared" si="24"/>
        <v>-44103.83</v>
      </c>
    </row>
    <row r="55" spans="1:25" s="58" customFormat="1" ht="14.4" hidden="1" outlineLevel="1">
      <c r="A55" s="3">
        <v>42430</v>
      </c>
      <c r="B55" s="64"/>
      <c r="C55" s="64"/>
      <c r="D55" s="64">
        <f t="shared" si="17"/>
        <v>0</v>
      </c>
      <c r="E55" s="64">
        <f t="shared" si="18"/>
        <v>-9864.9000000000069</v>
      </c>
      <c r="F55" s="57"/>
      <c r="G55" s="57"/>
      <c r="H55" s="57"/>
      <c r="I55" s="108"/>
      <c r="J55" s="3">
        <v>42165</v>
      </c>
      <c r="K55" s="64"/>
      <c r="L55" s="64"/>
      <c r="M55" s="64">
        <f t="shared" si="19"/>
        <v>0</v>
      </c>
      <c r="N55" s="64">
        <f t="shared" si="20"/>
        <v>-34238.929999999993</v>
      </c>
      <c r="O55" s="64"/>
      <c r="P55" s="64"/>
      <c r="Q55" s="64"/>
      <c r="R55" s="110"/>
      <c r="S55" s="3">
        <v>42165</v>
      </c>
      <c r="T55" s="66">
        <f t="shared" si="21"/>
        <v>0</v>
      </c>
      <c r="U55" s="66">
        <f t="shared" si="22"/>
        <v>0</v>
      </c>
      <c r="V55" s="66">
        <f t="shared" si="23"/>
        <v>0</v>
      </c>
      <c r="W55" s="66">
        <f t="shared" si="24"/>
        <v>-44103.83</v>
      </c>
    </row>
    <row r="56" spans="1:25" s="58" customFormat="1" ht="14.4" hidden="1" outlineLevel="1">
      <c r="A56" s="3">
        <v>42461</v>
      </c>
      <c r="B56" s="64"/>
      <c r="C56" s="64"/>
      <c r="D56" s="64">
        <f t="shared" si="17"/>
        <v>0</v>
      </c>
      <c r="E56" s="64">
        <f t="shared" si="18"/>
        <v>-9864.9000000000069</v>
      </c>
      <c r="F56" s="57"/>
      <c r="G56" s="57"/>
      <c r="H56" s="57"/>
      <c r="I56" s="108"/>
      <c r="J56" s="3">
        <v>42166</v>
      </c>
      <c r="K56" s="64"/>
      <c r="L56" s="64"/>
      <c r="M56" s="64">
        <f t="shared" si="19"/>
        <v>0</v>
      </c>
      <c r="N56" s="64">
        <f t="shared" si="20"/>
        <v>-34238.929999999993</v>
      </c>
      <c r="O56" s="64"/>
      <c r="P56" s="64"/>
      <c r="Q56" s="64"/>
      <c r="R56" s="110"/>
      <c r="S56" s="3">
        <v>42166</v>
      </c>
      <c r="T56" s="66">
        <f t="shared" si="21"/>
        <v>0</v>
      </c>
      <c r="U56" s="66">
        <f t="shared" si="22"/>
        <v>0</v>
      </c>
      <c r="V56" s="66">
        <f t="shared" si="23"/>
        <v>0</v>
      </c>
      <c r="W56" s="66">
        <f t="shared" si="24"/>
        <v>-44103.83</v>
      </c>
    </row>
    <row r="57" spans="1:25" s="58" customFormat="1" ht="14.4" hidden="1" outlineLevel="1">
      <c r="A57" s="3">
        <v>42491</v>
      </c>
      <c r="B57" s="64"/>
      <c r="C57" s="64"/>
      <c r="D57" s="64">
        <f t="shared" si="17"/>
        <v>0</v>
      </c>
      <c r="E57" s="64">
        <f t="shared" si="18"/>
        <v>-9864.9000000000069</v>
      </c>
      <c r="F57" s="57"/>
      <c r="G57" s="57"/>
      <c r="H57" s="57"/>
      <c r="I57" s="108"/>
      <c r="J57" s="3">
        <v>42167</v>
      </c>
      <c r="K57" s="64"/>
      <c r="L57" s="64"/>
      <c r="M57" s="64">
        <f t="shared" si="19"/>
        <v>0</v>
      </c>
      <c r="N57" s="64">
        <f t="shared" si="20"/>
        <v>-34238.929999999993</v>
      </c>
      <c r="O57" s="64"/>
      <c r="P57" s="64"/>
      <c r="Q57" s="64"/>
      <c r="R57" s="110"/>
      <c r="S57" s="3">
        <v>42167</v>
      </c>
      <c r="T57" s="66">
        <f t="shared" si="21"/>
        <v>0</v>
      </c>
      <c r="U57" s="66">
        <f t="shared" si="22"/>
        <v>0</v>
      </c>
      <c r="V57" s="66">
        <f t="shared" si="23"/>
        <v>0</v>
      </c>
      <c r="W57" s="66">
        <f t="shared" si="24"/>
        <v>-44103.83</v>
      </c>
    </row>
    <row r="58" spans="1:25" s="58" customFormat="1" ht="14.4" hidden="1" outlineLevel="1">
      <c r="A58" s="3">
        <v>42522</v>
      </c>
      <c r="B58" s="64"/>
      <c r="C58" s="64"/>
      <c r="D58" s="64">
        <f t="shared" si="17"/>
        <v>0</v>
      </c>
      <c r="E58" s="64">
        <f t="shared" si="18"/>
        <v>-9864.9000000000069</v>
      </c>
      <c r="F58" s="57"/>
      <c r="G58" s="57"/>
      <c r="H58" s="57"/>
      <c r="I58" s="108"/>
      <c r="J58" s="3">
        <v>42168</v>
      </c>
      <c r="K58" s="64"/>
      <c r="L58" s="64"/>
      <c r="M58" s="64">
        <f t="shared" si="19"/>
        <v>0</v>
      </c>
      <c r="N58" s="64">
        <f t="shared" si="20"/>
        <v>-34238.929999999993</v>
      </c>
      <c r="O58" s="64"/>
      <c r="P58" s="64"/>
      <c r="Q58" s="64"/>
      <c r="R58" s="110"/>
      <c r="S58" s="3">
        <v>42168</v>
      </c>
      <c r="T58" s="66">
        <f t="shared" si="21"/>
        <v>0</v>
      </c>
      <c r="U58" s="66">
        <f t="shared" si="22"/>
        <v>0</v>
      </c>
      <c r="V58" s="66">
        <f t="shared" si="23"/>
        <v>0</v>
      </c>
      <c r="W58" s="66">
        <f t="shared" si="24"/>
        <v>-44103.83</v>
      </c>
    </row>
    <row r="59" spans="1:25" s="58" customFormat="1" ht="14.4" hidden="1" outlineLevel="1">
      <c r="A59" s="3">
        <v>42552</v>
      </c>
      <c r="B59" s="64"/>
      <c r="C59" s="64"/>
      <c r="D59" s="64">
        <f t="shared" si="17"/>
        <v>0</v>
      </c>
      <c r="E59" s="64">
        <f t="shared" si="18"/>
        <v>-9864.9000000000069</v>
      </c>
      <c r="F59" s="57"/>
      <c r="G59" s="57"/>
      <c r="H59" s="57"/>
      <c r="I59" s="108"/>
      <c r="J59" s="3">
        <v>42169</v>
      </c>
      <c r="K59" s="64"/>
      <c r="L59" s="64"/>
      <c r="M59" s="64">
        <f t="shared" si="19"/>
        <v>0</v>
      </c>
      <c r="N59" s="64">
        <f t="shared" si="20"/>
        <v>-34238.929999999993</v>
      </c>
      <c r="O59" s="64"/>
      <c r="P59" s="64"/>
      <c r="Q59" s="64"/>
      <c r="R59" s="110"/>
      <c r="S59" s="3">
        <v>42169</v>
      </c>
      <c r="T59" s="66">
        <f t="shared" si="21"/>
        <v>0</v>
      </c>
      <c r="U59" s="66">
        <f t="shared" si="22"/>
        <v>0</v>
      </c>
      <c r="V59" s="66">
        <f t="shared" si="23"/>
        <v>0</v>
      </c>
      <c r="W59" s="66">
        <f t="shared" si="24"/>
        <v>-44103.83</v>
      </c>
    </row>
    <row r="60" spans="1:25" s="58" customFormat="1" ht="14.4" hidden="1" outlineLevel="1">
      <c r="A60" s="3">
        <v>42583</v>
      </c>
      <c r="B60" s="64"/>
      <c r="C60" s="64"/>
      <c r="D60" s="64">
        <f t="shared" si="17"/>
        <v>0</v>
      </c>
      <c r="E60" s="64">
        <f t="shared" si="18"/>
        <v>-9864.9000000000069</v>
      </c>
      <c r="F60" s="57"/>
      <c r="G60" s="57"/>
      <c r="H60" s="57"/>
      <c r="I60" s="108"/>
      <c r="J60" s="3">
        <v>42170</v>
      </c>
      <c r="K60" s="64"/>
      <c r="L60" s="64"/>
      <c r="M60" s="64">
        <f t="shared" si="19"/>
        <v>0</v>
      </c>
      <c r="N60" s="64">
        <f t="shared" si="20"/>
        <v>-34238.929999999993</v>
      </c>
      <c r="O60" s="64"/>
      <c r="P60" s="64"/>
      <c r="Q60" s="64"/>
      <c r="R60" s="110"/>
      <c r="S60" s="3">
        <v>42170</v>
      </c>
      <c r="T60" s="66">
        <f t="shared" si="21"/>
        <v>0</v>
      </c>
      <c r="U60" s="66">
        <f t="shared" si="22"/>
        <v>0</v>
      </c>
      <c r="V60" s="66">
        <f t="shared" si="23"/>
        <v>0</v>
      </c>
      <c r="W60" s="66">
        <f t="shared" si="24"/>
        <v>-44103.83</v>
      </c>
    </row>
    <row r="61" spans="1:25" s="58" customFormat="1" ht="14.4" collapsed="1">
      <c r="A61" s="67"/>
      <c r="B61" s="67"/>
      <c r="C61" s="67"/>
      <c r="D61" s="67"/>
      <c r="E61" s="67"/>
      <c r="F61" s="67"/>
      <c r="G61" s="67"/>
      <c r="H61" s="67"/>
      <c r="I61" s="108"/>
      <c r="J61" s="67"/>
      <c r="K61" s="67"/>
      <c r="L61" s="67"/>
      <c r="M61" s="67"/>
      <c r="N61" s="67"/>
      <c r="O61" s="67"/>
      <c r="P61" s="67"/>
      <c r="Q61" s="67"/>
      <c r="R61" s="110"/>
    </row>
    <row r="62" spans="1:25" s="70" customFormat="1" ht="14.4">
      <c r="A62" s="68" t="s">
        <v>79</v>
      </c>
      <c r="B62" s="69"/>
      <c r="C62" s="69"/>
      <c r="D62" s="69"/>
      <c r="E62" s="69"/>
      <c r="I62" s="108"/>
      <c r="J62" s="69"/>
      <c r="K62" s="69"/>
      <c r="L62" s="69"/>
      <c r="M62" s="69"/>
      <c r="N62" s="69"/>
      <c r="O62" s="69"/>
      <c r="P62" s="69"/>
      <c r="Q62" s="69"/>
      <c r="R62" s="110"/>
    </row>
    <row r="63" spans="1:25" s="58" customFormat="1" ht="14.4">
      <c r="A63" s="69"/>
      <c r="B63" s="71" t="s">
        <v>80</v>
      </c>
      <c r="C63" s="71" t="s">
        <v>81</v>
      </c>
      <c r="D63" s="69"/>
      <c r="E63" s="69"/>
      <c r="F63" s="69"/>
      <c r="G63" s="69"/>
      <c r="H63" s="69"/>
      <c r="I63" s="108"/>
      <c r="J63" s="69"/>
      <c r="K63" s="69" t="s">
        <v>80</v>
      </c>
      <c r="L63" s="69" t="s">
        <v>81</v>
      </c>
      <c r="M63" s="69"/>
      <c r="N63" s="69"/>
      <c r="O63" s="69"/>
      <c r="P63" s="69"/>
      <c r="Q63" s="69"/>
      <c r="R63" s="110"/>
      <c r="X63" s="70"/>
    </row>
    <row r="64" spans="1:25" s="58" customFormat="1" ht="14.4" hidden="1" outlineLevel="1">
      <c r="A64" s="365">
        <v>41030</v>
      </c>
      <c r="B64" s="304"/>
      <c r="C64" s="305">
        <v>-242393</v>
      </c>
      <c r="D64" s="305"/>
      <c r="E64" s="305"/>
      <c r="F64" s="305"/>
      <c r="G64" s="306">
        <f>+C64</f>
        <v>-242393</v>
      </c>
      <c r="H64" s="306"/>
      <c r="I64" s="307"/>
      <c r="J64" s="366">
        <f>+A64</f>
        <v>41030</v>
      </c>
      <c r="K64" s="308"/>
      <c r="L64" s="308"/>
      <c r="M64" s="308"/>
      <c r="N64" s="308"/>
      <c r="O64" s="308"/>
      <c r="P64" s="308"/>
      <c r="Q64" s="304"/>
      <c r="R64" s="309"/>
      <c r="S64" s="366">
        <f>+J64</f>
        <v>41030</v>
      </c>
      <c r="T64" s="308"/>
      <c r="U64" s="308"/>
      <c r="V64" s="308"/>
      <c r="W64" s="308"/>
      <c r="X64" s="310">
        <f>+F64+O64</f>
        <v>0</v>
      </c>
      <c r="Y64" s="311">
        <f>+G64+P64</f>
        <v>-242393</v>
      </c>
    </row>
    <row r="65" spans="1:25" s="58" customFormat="1" ht="14.4" hidden="1" outlineLevel="1">
      <c r="A65" s="312"/>
      <c r="B65" s="313"/>
      <c r="C65" s="314">
        <v>-92462.41</v>
      </c>
      <c r="D65" s="314"/>
      <c r="E65" s="314"/>
      <c r="F65" s="314"/>
      <c r="G65" s="315">
        <f>+C65</f>
        <v>-92462.41</v>
      </c>
      <c r="H65" s="315"/>
      <c r="I65" s="316"/>
      <c r="J65" s="317"/>
      <c r="K65" s="317"/>
      <c r="L65" s="317"/>
      <c r="M65" s="317"/>
      <c r="N65" s="317"/>
      <c r="O65" s="317"/>
      <c r="P65" s="317"/>
      <c r="Q65" s="313"/>
      <c r="R65" s="318"/>
      <c r="S65" s="317"/>
      <c r="T65" s="317"/>
      <c r="U65" s="317"/>
      <c r="V65" s="317"/>
      <c r="W65" s="317"/>
      <c r="X65" s="319">
        <f t="shared" ref="X65:X128" si="25">+F65+O65</f>
        <v>0</v>
      </c>
      <c r="Y65" s="320">
        <f t="shared" ref="Y65:Y128" si="26">+G65+P65</f>
        <v>-92462.41</v>
      </c>
    </row>
    <row r="66" spans="1:25" s="58" customFormat="1" ht="14.4" hidden="1" outlineLevel="1">
      <c r="A66" s="312"/>
      <c r="B66" s="321">
        <v>12719.97</v>
      </c>
      <c r="C66" s="322"/>
      <c r="D66" s="314"/>
      <c r="E66" s="314"/>
      <c r="F66" s="314">
        <f>+B66</f>
        <v>12719.97</v>
      </c>
      <c r="G66" s="313"/>
      <c r="H66" s="313"/>
      <c r="I66" s="316"/>
      <c r="J66" s="317"/>
      <c r="K66" s="317"/>
      <c r="L66" s="317"/>
      <c r="M66" s="317"/>
      <c r="N66" s="317"/>
      <c r="O66" s="317"/>
      <c r="P66" s="317"/>
      <c r="Q66" s="313"/>
      <c r="R66" s="318"/>
      <c r="S66" s="317"/>
      <c r="T66" s="317"/>
      <c r="U66" s="317"/>
      <c r="V66" s="317"/>
      <c r="W66" s="317"/>
      <c r="X66" s="319">
        <f t="shared" si="25"/>
        <v>12719.97</v>
      </c>
      <c r="Y66" s="320">
        <f t="shared" si="26"/>
        <v>0</v>
      </c>
    </row>
    <row r="67" spans="1:25" s="58" customFormat="1" ht="14.4" hidden="1" outlineLevel="1">
      <c r="A67" s="323"/>
      <c r="B67" s="324">
        <v>54193.45</v>
      </c>
      <c r="C67" s="325"/>
      <c r="D67" s="326"/>
      <c r="E67" s="326">
        <f>SUM(B$64:C67)</f>
        <v>-267941.99000000005</v>
      </c>
      <c r="F67" s="326">
        <f>+B67</f>
        <v>54193.45</v>
      </c>
      <c r="G67" s="327"/>
      <c r="H67" s="327"/>
      <c r="I67" s="328"/>
      <c r="J67" s="329"/>
      <c r="K67" s="326"/>
      <c r="L67" s="326">
        <v>-172.2</v>
      </c>
      <c r="M67" s="326"/>
      <c r="N67" s="326">
        <f>+L67</f>
        <v>-172.2</v>
      </c>
      <c r="O67" s="326"/>
      <c r="P67" s="326">
        <f>+L67</f>
        <v>-172.2</v>
      </c>
      <c r="Q67" s="327"/>
      <c r="R67" s="330"/>
      <c r="S67" s="329"/>
      <c r="T67" s="329"/>
      <c r="U67" s="329"/>
      <c r="V67" s="329"/>
      <c r="W67" s="329"/>
      <c r="X67" s="331">
        <f t="shared" si="25"/>
        <v>54193.45</v>
      </c>
      <c r="Y67" s="332">
        <f t="shared" si="26"/>
        <v>-172.2</v>
      </c>
    </row>
    <row r="68" spans="1:25" s="58" customFormat="1" ht="14.4" hidden="1" outlineLevel="1">
      <c r="A68" s="365">
        <v>41061</v>
      </c>
      <c r="B68" s="333"/>
      <c r="C68" s="333">
        <f>-B67</f>
        <v>-54193.45</v>
      </c>
      <c r="D68" s="304"/>
      <c r="E68" s="304"/>
      <c r="F68" s="305">
        <f>+C68</f>
        <v>-54193.45</v>
      </c>
      <c r="G68" s="304"/>
      <c r="H68" s="304"/>
      <c r="I68" s="307"/>
      <c r="J68" s="366">
        <f>+A68</f>
        <v>41061</v>
      </c>
      <c r="K68" s="308"/>
      <c r="L68" s="308"/>
      <c r="M68" s="308"/>
      <c r="N68" s="308"/>
      <c r="O68" s="308"/>
      <c r="P68" s="308"/>
      <c r="Q68" s="304"/>
      <c r="R68" s="309"/>
      <c r="S68" s="366">
        <f>+J68</f>
        <v>41061</v>
      </c>
      <c r="T68" s="334"/>
      <c r="U68" s="334"/>
      <c r="V68" s="334"/>
      <c r="W68" s="334"/>
      <c r="X68" s="310">
        <f t="shared" si="25"/>
        <v>-54193.45</v>
      </c>
      <c r="Y68" s="311">
        <f t="shared" si="26"/>
        <v>0</v>
      </c>
    </row>
    <row r="69" spans="1:25" s="58" customFormat="1" ht="14.4" hidden="1" outlineLevel="1">
      <c r="A69" s="312"/>
      <c r="B69" s="321"/>
      <c r="C69" s="321">
        <v>-94649.52</v>
      </c>
      <c r="D69" s="313"/>
      <c r="E69" s="313"/>
      <c r="F69" s="314"/>
      <c r="G69" s="315">
        <f>+C69</f>
        <v>-94649.52</v>
      </c>
      <c r="H69" s="315"/>
      <c r="I69" s="316"/>
      <c r="J69" s="317"/>
      <c r="K69" s="317"/>
      <c r="L69" s="317"/>
      <c r="M69" s="317"/>
      <c r="N69" s="317"/>
      <c r="O69" s="317"/>
      <c r="P69" s="317"/>
      <c r="Q69" s="313"/>
      <c r="R69" s="318"/>
      <c r="S69" s="317"/>
      <c r="T69" s="131"/>
      <c r="U69" s="131"/>
      <c r="V69" s="131"/>
      <c r="W69" s="131"/>
      <c r="X69" s="319">
        <f t="shared" si="25"/>
        <v>0</v>
      </c>
      <c r="Y69" s="320">
        <f t="shared" si="26"/>
        <v>-94649.52</v>
      </c>
    </row>
    <row r="70" spans="1:25" s="58" customFormat="1" ht="14.4" hidden="1" outlineLevel="1">
      <c r="A70" s="312"/>
      <c r="B70" s="321">
        <v>85256.79</v>
      </c>
      <c r="C70" s="321"/>
      <c r="D70" s="314"/>
      <c r="E70" s="314"/>
      <c r="F70" s="314">
        <f>+B70</f>
        <v>85256.79</v>
      </c>
      <c r="G70" s="313"/>
      <c r="H70" s="313"/>
      <c r="I70" s="316"/>
      <c r="J70" s="317"/>
      <c r="K70" s="317"/>
      <c r="L70" s="317"/>
      <c r="M70" s="317"/>
      <c r="N70" s="317"/>
      <c r="O70" s="317"/>
      <c r="P70" s="317"/>
      <c r="Q70" s="313"/>
      <c r="R70" s="318"/>
      <c r="S70" s="317"/>
      <c r="T70" s="131"/>
      <c r="U70" s="131"/>
      <c r="V70" s="131"/>
      <c r="W70" s="131"/>
      <c r="X70" s="319">
        <f t="shared" si="25"/>
        <v>85256.79</v>
      </c>
      <c r="Y70" s="320">
        <f t="shared" si="26"/>
        <v>0</v>
      </c>
    </row>
    <row r="71" spans="1:25" s="58" customFormat="1" ht="14.4" hidden="1" outlineLevel="1">
      <c r="A71" s="323"/>
      <c r="B71" s="324">
        <v>57715.26</v>
      </c>
      <c r="C71" s="324"/>
      <c r="D71" s="326"/>
      <c r="E71" s="326">
        <f>SUM(B$64:C71)</f>
        <v>-273812.91000000009</v>
      </c>
      <c r="F71" s="326">
        <f>+B71</f>
        <v>57715.26</v>
      </c>
      <c r="G71" s="326"/>
      <c r="H71" s="326"/>
      <c r="I71" s="335"/>
      <c r="J71" s="329"/>
      <c r="K71" s="326"/>
      <c r="L71" s="326">
        <f>-L10</f>
        <v>-300.04000000000002</v>
      </c>
      <c r="M71" s="326"/>
      <c r="N71" s="326">
        <f>SUM($K$67:L71)</f>
        <v>-472.24</v>
      </c>
      <c r="O71" s="326"/>
      <c r="P71" s="326">
        <f t="shared" ref="P71" si="27">+L71</f>
        <v>-300.04000000000002</v>
      </c>
      <c r="Q71" s="327"/>
      <c r="R71" s="336"/>
      <c r="S71" s="329"/>
      <c r="T71" s="337"/>
      <c r="U71" s="337"/>
      <c r="V71" s="337"/>
      <c r="W71" s="337"/>
      <c r="X71" s="331">
        <f t="shared" si="25"/>
        <v>57715.26</v>
      </c>
      <c r="Y71" s="332">
        <f t="shared" si="26"/>
        <v>-300.04000000000002</v>
      </c>
    </row>
    <row r="72" spans="1:25" s="58" customFormat="1" ht="14.4" hidden="1" outlineLevel="1">
      <c r="A72" s="365">
        <v>41091</v>
      </c>
      <c r="B72" s="333"/>
      <c r="C72" s="333">
        <f>-B71</f>
        <v>-57715.26</v>
      </c>
      <c r="D72" s="305"/>
      <c r="E72" s="305"/>
      <c r="F72" s="305">
        <f>+C72</f>
        <v>-57715.26</v>
      </c>
      <c r="G72" s="305"/>
      <c r="H72" s="305"/>
      <c r="I72" s="338"/>
      <c r="J72" s="366">
        <f>+A72</f>
        <v>41091</v>
      </c>
      <c r="K72" s="308"/>
      <c r="L72" s="308"/>
      <c r="M72" s="308"/>
      <c r="N72" s="308"/>
      <c r="O72" s="308"/>
      <c r="P72" s="308"/>
      <c r="Q72" s="304"/>
      <c r="R72" s="339"/>
      <c r="S72" s="366">
        <f>+J72</f>
        <v>41091</v>
      </c>
      <c r="T72" s="334"/>
      <c r="U72" s="334"/>
      <c r="V72" s="334"/>
      <c r="W72" s="334"/>
      <c r="X72" s="310">
        <f t="shared" si="25"/>
        <v>-57715.26</v>
      </c>
      <c r="Y72" s="311">
        <f t="shared" si="26"/>
        <v>0</v>
      </c>
    </row>
    <row r="73" spans="1:25" s="58" customFormat="1" ht="14.4" hidden="1" outlineLevel="1">
      <c r="A73" s="312"/>
      <c r="B73" s="321"/>
      <c r="C73" s="321">
        <v>-90968.99</v>
      </c>
      <c r="D73" s="314"/>
      <c r="E73" s="314"/>
      <c r="F73" s="314"/>
      <c r="G73" s="314">
        <f>+C73</f>
        <v>-90968.99</v>
      </c>
      <c r="H73" s="314"/>
      <c r="I73" s="340"/>
      <c r="J73" s="317"/>
      <c r="K73" s="317"/>
      <c r="L73" s="317"/>
      <c r="M73" s="317"/>
      <c r="N73" s="317"/>
      <c r="O73" s="317"/>
      <c r="P73" s="317"/>
      <c r="Q73" s="313"/>
      <c r="R73" s="341"/>
      <c r="S73" s="317"/>
      <c r="T73" s="131"/>
      <c r="U73" s="131"/>
      <c r="V73" s="131"/>
      <c r="W73" s="131"/>
      <c r="X73" s="319">
        <f t="shared" si="25"/>
        <v>0</v>
      </c>
      <c r="Y73" s="320">
        <f t="shared" si="26"/>
        <v>-90968.99</v>
      </c>
    </row>
    <row r="74" spans="1:25" s="58" customFormat="1" ht="14.4" hidden="1" outlineLevel="1">
      <c r="A74" s="312"/>
      <c r="B74" s="321">
        <v>96286.62</v>
      </c>
      <c r="C74" s="321"/>
      <c r="D74" s="314"/>
      <c r="E74" s="314"/>
      <c r="F74" s="314">
        <f>+B74</f>
        <v>96286.62</v>
      </c>
      <c r="G74" s="314"/>
      <c r="H74" s="314"/>
      <c r="I74" s="340"/>
      <c r="J74" s="317"/>
      <c r="K74" s="317"/>
      <c r="L74" s="317"/>
      <c r="M74" s="317"/>
      <c r="N74" s="317"/>
      <c r="O74" s="317"/>
      <c r="P74" s="317"/>
      <c r="Q74" s="313"/>
      <c r="R74" s="341"/>
      <c r="S74" s="317"/>
      <c r="T74" s="131"/>
      <c r="U74" s="131"/>
      <c r="V74" s="131"/>
      <c r="W74" s="131"/>
      <c r="X74" s="319">
        <f t="shared" si="25"/>
        <v>96286.62</v>
      </c>
      <c r="Y74" s="320">
        <f t="shared" si="26"/>
        <v>0</v>
      </c>
    </row>
    <row r="75" spans="1:25" s="58" customFormat="1" ht="14.4" hidden="1" outlineLevel="1">
      <c r="A75" s="323"/>
      <c r="B75" s="324">
        <v>60506.52</v>
      </c>
      <c r="C75" s="324"/>
      <c r="D75" s="326"/>
      <c r="E75" s="326">
        <f>SUM(B$64:C75)</f>
        <v>-265704.02000000008</v>
      </c>
      <c r="F75" s="326">
        <f>+B75</f>
        <v>60506.52</v>
      </c>
      <c r="G75" s="326"/>
      <c r="H75" s="326"/>
      <c r="I75" s="335"/>
      <c r="J75" s="329"/>
      <c r="K75" s="326"/>
      <c r="L75" s="326">
        <f>-L11</f>
        <v>-256.23</v>
      </c>
      <c r="M75" s="326"/>
      <c r="N75" s="326">
        <f>SUM($K$67:L75)</f>
        <v>-728.47</v>
      </c>
      <c r="O75" s="326"/>
      <c r="P75" s="326">
        <f>+L75</f>
        <v>-256.23</v>
      </c>
      <c r="Q75" s="327"/>
      <c r="R75" s="336"/>
      <c r="S75" s="329"/>
      <c r="T75" s="337"/>
      <c r="U75" s="337"/>
      <c r="V75" s="337"/>
      <c r="W75" s="337"/>
      <c r="X75" s="331">
        <f t="shared" si="25"/>
        <v>60506.52</v>
      </c>
      <c r="Y75" s="332">
        <f t="shared" si="26"/>
        <v>-256.23</v>
      </c>
    </row>
    <row r="76" spans="1:25" s="58" customFormat="1" ht="14.4" hidden="1" outlineLevel="1">
      <c r="A76" s="365">
        <v>41122</v>
      </c>
      <c r="B76" s="333"/>
      <c r="C76" s="333">
        <f>-B75</f>
        <v>-60506.52</v>
      </c>
      <c r="D76" s="305"/>
      <c r="E76" s="305"/>
      <c r="F76" s="305">
        <f>+C76</f>
        <v>-60506.52</v>
      </c>
      <c r="G76" s="305"/>
      <c r="H76" s="305"/>
      <c r="I76" s="338"/>
      <c r="J76" s="366">
        <f>+A76</f>
        <v>41122</v>
      </c>
      <c r="K76" s="308"/>
      <c r="L76" s="308"/>
      <c r="M76" s="308"/>
      <c r="N76" s="308"/>
      <c r="O76" s="308"/>
      <c r="P76" s="308"/>
      <c r="Q76" s="304"/>
      <c r="R76" s="339"/>
      <c r="S76" s="366">
        <f>+J76</f>
        <v>41122</v>
      </c>
      <c r="T76" s="334"/>
      <c r="U76" s="334"/>
      <c r="V76" s="334"/>
      <c r="W76" s="334"/>
      <c r="X76" s="310">
        <f t="shared" si="25"/>
        <v>-60506.52</v>
      </c>
      <c r="Y76" s="311">
        <f t="shared" si="26"/>
        <v>0</v>
      </c>
    </row>
    <row r="77" spans="1:25" s="58" customFormat="1" ht="14.4" hidden="1" outlineLevel="1">
      <c r="A77" s="312"/>
      <c r="B77" s="321"/>
      <c r="C77" s="321">
        <v>-87044.56</v>
      </c>
      <c r="D77" s="314"/>
      <c r="E77" s="314"/>
      <c r="F77" s="314"/>
      <c r="G77" s="314">
        <f>+C77</f>
        <v>-87044.56</v>
      </c>
      <c r="H77" s="314"/>
      <c r="I77" s="340"/>
      <c r="J77" s="317"/>
      <c r="K77" s="317"/>
      <c r="L77" s="317"/>
      <c r="M77" s="317"/>
      <c r="N77" s="317"/>
      <c r="O77" s="317"/>
      <c r="P77" s="317"/>
      <c r="Q77" s="313"/>
      <c r="R77" s="341"/>
      <c r="S77" s="317"/>
      <c r="T77" s="131"/>
      <c r="U77" s="131"/>
      <c r="V77" s="131"/>
      <c r="W77" s="131"/>
      <c r="X77" s="319">
        <f t="shared" si="25"/>
        <v>0</v>
      </c>
      <c r="Y77" s="320">
        <f t="shared" si="26"/>
        <v>-87044.56</v>
      </c>
    </row>
    <row r="78" spans="1:25" s="58" customFormat="1" ht="14.4" hidden="1" outlineLevel="1">
      <c r="A78" s="312"/>
      <c r="B78" s="321">
        <v>100679.7</v>
      </c>
      <c r="C78" s="321"/>
      <c r="D78" s="314"/>
      <c r="E78" s="314"/>
      <c r="F78" s="314">
        <f>+B78</f>
        <v>100679.7</v>
      </c>
      <c r="G78" s="314"/>
      <c r="H78" s="314"/>
      <c r="I78" s="340"/>
      <c r="J78" s="317"/>
      <c r="K78" s="317"/>
      <c r="L78" s="317"/>
      <c r="M78" s="317"/>
      <c r="N78" s="317"/>
      <c r="O78" s="317"/>
      <c r="P78" s="317"/>
      <c r="Q78" s="313"/>
      <c r="R78" s="341"/>
      <c r="S78" s="317"/>
      <c r="T78" s="131"/>
      <c r="U78" s="131"/>
      <c r="V78" s="131"/>
      <c r="W78" s="131"/>
      <c r="X78" s="319">
        <f t="shared" si="25"/>
        <v>100679.7</v>
      </c>
      <c r="Y78" s="320">
        <f t="shared" si="26"/>
        <v>0</v>
      </c>
    </row>
    <row r="79" spans="1:25" s="58" customFormat="1" ht="14.4" hidden="1" outlineLevel="1">
      <c r="A79" s="323"/>
      <c r="B79" s="324">
        <v>61053.95</v>
      </c>
      <c r="C79" s="324"/>
      <c r="D79" s="326"/>
      <c r="E79" s="326">
        <f>SUM(B$64:C79)</f>
        <v>-251521.45000000007</v>
      </c>
      <c r="F79" s="326">
        <f>+B79</f>
        <v>61053.95</v>
      </c>
      <c r="G79" s="326"/>
      <c r="H79" s="326"/>
      <c r="I79" s="335"/>
      <c r="J79" s="329"/>
      <c r="K79" s="326"/>
      <c r="L79" s="326">
        <f>-L12</f>
        <v>-743.94</v>
      </c>
      <c r="M79" s="326"/>
      <c r="N79" s="326">
        <f>SUM($K$67:L79)</f>
        <v>-1472.41</v>
      </c>
      <c r="O79" s="326"/>
      <c r="P79" s="326">
        <f>+L79</f>
        <v>-743.94</v>
      </c>
      <c r="Q79" s="327"/>
      <c r="R79" s="336"/>
      <c r="S79" s="329"/>
      <c r="T79" s="337"/>
      <c r="U79" s="337"/>
      <c r="V79" s="337"/>
      <c r="W79" s="337"/>
      <c r="X79" s="331">
        <f t="shared" si="25"/>
        <v>61053.95</v>
      </c>
      <c r="Y79" s="332">
        <f t="shared" si="26"/>
        <v>-743.94</v>
      </c>
    </row>
    <row r="80" spans="1:25" s="58" customFormat="1" ht="14.4" hidden="1" outlineLevel="1">
      <c r="A80" s="365">
        <v>41153</v>
      </c>
      <c r="B80" s="333"/>
      <c r="C80" s="333">
        <f>-B79</f>
        <v>-61053.95</v>
      </c>
      <c r="D80" s="305"/>
      <c r="E80" s="305"/>
      <c r="F80" s="305">
        <f>+C80</f>
        <v>-61053.95</v>
      </c>
      <c r="G80" s="305"/>
      <c r="H80" s="305"/>
      <c r="I80" s="338"/>
      <c r="J80" s="366">
        <f>+A80</f>
        <v>41153</v>
      </c>
      <c r="K80" s="308"/>
      <c r="L80" s="308"/>
      <c r="M80" s="308"/>
      <c r="N80" s="308"/>
      <c r="O80" s="308"/>
      <c r="P80" s="308"/>
      <c r="Q80" s="304"/>
      <c r="R80" s="339"/>
      <c r="S80" s="366">
        <f>+J80</f>
        <v>41153</v>
      </c>
      <c r="T80" s="334"/>
      <c r="U80" s="334"/>
      <c r="V80" s="334"/>
      <c r="W80" s="334"/>
      <c r="X80" s="310">
        <f t="shared" si="25"/>
        <v>-61053.95</v>
      </c>
      <c r="Y80" s="311">
        <f t="shared" si="26"/>
        <v>0</v>
      </c>
    </row>
    <row r="81" spans="1:25" s="58" customFormat="1" ht="14.4" hidden="1" outlineLevel="1">
      <c r="A81" s="312"/>
      <c r="B81" s="321"/>
      <c r="C81" s="321">
        <v>-83239.02</v>
      </c>
      <c r="D81" s="314"/>
      <c r="E81" s="314"/>
      <c r="F81" s="314"/>
      <c r="G81" s="314">
        <f>+C81</f>
        <v>-83239.02</v>
      </c>
      <c r="H81" s="314"/>
      <c r="I81" s="340"/>
      <c r="J81" s="317"/>
      <c r="K81" s="317"/>
      <c r="L81" s="317"/>
      <c r="M81" s="317"/>
      <c r="N81" s="317"/>
      <c r="O81" s="317"/>
      <c r="P81" s="317"/>
      <c r="Q81" s="313"/>
      <c r="R81" s="341"/>
      <c r="S81" s="317"/>
      <c r="T81" s="131"/>
      <c r="U81" s="131"/>
      <c r="V81" s="131"/>
      <c r="W81" s="131"/>
      <c r="X81" s="319">
        <f t="shared" si="25"/>
        <v>0</v>
      </c>
      <c r="Y81" s="320">
        <f t="shared" si="26"/>
        <v>-83239.02</v>
      </c>
    </row>
    <row r="82" spans="1:25" s="58" customFormat="1" ht="14.4" hidden="1" outlineLevel="1">
      <c r="A82" s="312"/>
      <c r="B82" s="321">
        <v>98401.58</v>
      </c>
      <c r="C82" s="321"/>
      <c r="D82" s="314"/>
      <c r="E82" s="314"/>
      <c r="F82" s="314">
        <f>+B82</f>
        <v>98401.58</v>
      </c>
      <c r="G82" s="314"/>
      <c r="H82" s="314"/>
      <c r="I82" s="340"/>
      <c r="J82" s="317"/>
      <c r="K82" s="317"/>
      <c r="L82" s="317"/>
      <c r="M82" s="317"/>
      <c r="N82" s="317"/>
      <c r="O82" s="317"/>
      <c r="P82" s="317"/>
      <c r="Q82" s="313"/>
      <c r="R82" s="341"/>
      <c r="S82" s="317"/>
      <c r="T82" s="131"/>
      <c r="U82" s="131"/>
      <c r="V82" s="131"/>
      <c r="W82" s="131"/>
      <c r="X82" s="319">
        <f t="shared" si="25"/>
        <v>98401.58</v>
      </c>
      <c r="Y82" s="320">
        <f t="shared" si="26"/>
        <v>0</v>
      </c>
    </row>
    <row r="83" spans="1:25" s="58" customFormat="1" ht="14.4" hidden="1" outlineLevel="1">
      <c r="A83" s="323"/>
      <c r="B83" s="324">
        <v>55661.760000000002</v>
      </c>
      <c r="C83" s="324"/>
      <c r="D83" s="326"/>
      <c r="E83" s="326">
        <f>SUM(B$64:C83)</f>
        <v>-241751.08000000007</v>
      </c>
      <c r="F83" s="326">
        <f>+B83</f>
        <v>55661.760000000002</v>
      </c>
      <c r="G83" s="326"/>
      <c r="H83" s="326"/>
      <c r="I83" s="335"/>
      <c r="J83" s="329"/>
      <c r="K83" s="326"/>
      <c r="L83" s="326">
        <f>-L13</f>
        <v>-1886.05</v>
      </c>
      <c r="M83" s="326"/>
      <c r="N83" s="326">
        <f>SUM($K$67:L83)</f>
        <v>-3358.46</v>
      </c>
      <c r="O83" s="326"/>
      <c r="P83" s="326">
        <f>+L83</f>
        <v>-1886.05</v>
      </c>
      <c r="Q83" s="327"/>
      <c r="R83" s="336"/>
      <c r="S83" s="329"/>
      <c r="T83" s="337"/>
      <c r="U83" s="337"/>
      <c r="V83" s="337"/>
      <c r="W83" s="337"/>
      <c r="X83" s="331">
        <f t="shared" si="25"/>
        <v>55661.760000000002</v>
      </c>
      <c r="Y83" s="332">
        <f t="shared" si="26"/>
        <v>-1886.05</v>
      </c>
    </row>
    <row r="84" spans="1:25" s="58" customFormat="1" ht="14.4" hidden="1" outlineLevel="1">
      <c r="A84" s="365">
        <v>41183</v>
      </c>
      <c r="B84" s="333"/>
      <c r="C84" s="333">
        <f>-B83</f>
        <v>-55661.760000000002</v>
      </c>
      <c r="D84" s="305"/>
      <c r="E84" s="305"/>
      <c r="F84" s="305">
        <f>+C84</f>
        <v>-55661.760000000002</v>
      </c>
      <c r="G84" s="305"/>
      <c r="H84" s="305"/>
      <c r="I84" s="338"/>
      <c r="J84" s="366">
        <f>+A84</f>
        <v>41183</v>
      </c>
      <c r="K84" s="308"/>
      <c r="L84" s="308"/>
      <c r="M84" s="308"/>
      <c r="N84" s="308"/>
      <c r="O84" s="308"/>
      <c r="P84" s="308"/>
      <c r="Q84" s="304"/>
      <c r="R84" s="339"/>
      <c r="S84" s="366">
        <f>+J84</f>
        <v>41183</v>
      </c>
      <c r="T84" s="334"/>
      <c r="U84" s="334"/>
      <c r="V84" s="334"/>
      <c r="W84" s="334"/>
      <c r="X84" s="310">
        <f t="shared" si="25"/>
        <v>-55661.760000000002</v>
      </c>
      <c r="Y84" s="311">
        <f t="shared" si="26"/>
        <v>0</v>
      </c>
    </row>
    <row r="85" spans="1:25" s="58" customFormat="1" ht="14.4" hidden="1" outlineLevel="1">
      <c r="A85" s="312"/>
      <c r="B85" s="321"/>
      <c r="C85" s="321">
        <v>-79254.87</v>
      </c>
      <c r="D85" s="314"/>
      <c r="E85" s="314"/>
      <c r="F85" s="314"/>
      <c r="G85" s="314">
        <f>+C85</f>
        <v>-79254.87</v>
      </c>
      <c r="H85" s="314"/>
      <c r="I85" s="340"/>
      <c r="J85" s="317"/>
      <c r="K85" s="317"/>
      <c r="L85" s="317"/>
      <c r="M85" s="317"/>
      <c r="N85" s="317"/>
      <c r="O85" s="317"/>
      <c r="P85" s="317"/>
      <c r="Q85" s="313"/>
      <c r="R85" s="341"/>
      <c r="S85" s="317"/>
      <c r="T85" s="131"/>
      <c r="U85" s="131"/>
      <c r="V85" s="131"/>
      <c r="W85" s="131"/>
      <c r="X85" s="319">
        <f t="shared" si="25"/>
        <v>0</v>
      </c>
      <c r="Y85" s="320">
        <f t="shared" si="26"/>
        <v>-79254.87</v>
      </c>
    </row>
    <row r="86" spans="1:25" s="58" customFormat="1" ht="14.4" hidden="1" outlineLevel="1">
      <c r="A86" s="312"/>
      <c r="B86" s="321">
        <v>99457.8</v>
      </c>
      <c r="C86" s="321"/>
      <c r="D86" s="314"/>
      <c r="E86" s="314"/>
      <c r="F86" s="314">
        <f>+B86</f>
        <v>99457.8</v>
      </c>
      <c r="G86" s="314"/>
      <c r="H86" s="314"/>
      <c r="I86" s="340"/>
      <c r="J86" s="317"/>
      <c r="K86" s="317"/>
      <c r="L86" s="317"/>
      <c r="M86" s="317"/>
      <c r="N86" s="317"/>
      <c r="O86" s="317"/>
      <c r="P86" s="317"/>
      <c r="Q86" s="313"/>
      <c r="R86" s="341"/>
      <c r="S86" s="317"/>
      <c r="T86" s="131"/>
      <c r="U86" s="131"/>
      <c r="V86" s="131"/>
      <c r="W86" s="131"/>
      <c r="X86" s="319">
        <f t="shared" si="25"/>
        <v>99457.8</v>
      </c>
      <c r="Y86" s="320">
        <f t="shared" si="26"/>
        <v>0</v>
      </c>
    </row>
    <row r="87" spans="1:25" s="58" customFormat="1" ht="14.4" hidden="1" outlineLevel="1">
      <c r="A87" s="323"/>
      <c r="B87" s="324">
        <v>66548.009999999995</v>
      </c>
      <c r="C87" s="324"/>
      <c r="D87" s="326"/>
      <c r="E87" s="326">
        <f>SUM(B$64:C87)</f>
        <v>-210661.90000000008</v>
      </c>
      <c r="F87" s="326">
        <f>+B87</f>
        <v>66548.009999999995</v>
      </c>
      <c r="G87" s="326"/>
      <c r="H87" s="326"/>
      <c r="I87" s="335"/>
      <c r="J87" s="329"/>
      <c r="K87" s="326">
        <f>+K14</f>
        <v>16.239999999999998</v>
      </c>
      <c r="L87" s="326">
        <f>-L14</f>
        <v>-3153.66</v>
      </c>
      <c r="M87" s="326"/>
      <c r="N87" s="326">
        <f>SUM($K$67:L87)</f>
        <v>-6495.88</v>
      </c>
      <c r="O87" s="326"/>
      <c r="P87" s="326">
        <f>+K87+L87</f>
        <v>-3137.42</v>
      </c>
      <c r="Q87" s="327"/>
      <c r="R87" s="336"/>
      <c r="S87" s="329"/>
      <c r="T87" s="337"/>
      <c r="U87" s="337"/>
      <c r="V87" s="337"/>
      <c r="W87" s="337"/>
      <c r="X87" s="331">
        <f t="shared" si="25"/>
        <v>66548.009999999995</v>
      </c>
      <c r="Y87" s="332">
        <f t="shared" si="26"/>
        <v>-3137.42</v>
      </c>
    </row>
    <row r="88" spans="1:25" s="58" customFormat="1" ht="14.4" hidden="1" outlineLevel="1">
      <c r="A88" s="365">
        <v>41214</v>
      </c>
      <c r="B88" s="333"/>
      <c r="C88" s="333">
        <f>-B87</f>
        <v>-66548.009999999995</v>
      </c>
      <c r="D88" s="333"/>
      <c r="E88" s="333"/>
      <c r="F88" s="305">
        <f>+C88</f>
        <v>-66548.009999999995</v>
      </c>
      <c r="G88" s="305"/>
      <c r="H88" s="305"/>
      <c r="I88" s="338"/>
      <c r="J88" s="366">
        <f>+A88</f>
        <v>41214</v>
      </c>
      <c r="K88" s="308"/>
      <c r="L88" s="308"/>
      <c r="M88" s="308"/>
      <c r="N88" s="308"/>
      <c r="O88" s="308"/>
      <c r="P88" s="308"/>
      <c r="Q88" s="304"/>
      <c r="R88" s="339"/>
      <c r="S88" s="366">
        <f>+J88</f>
        <v>41214</v>
      </c>
      <c r="T88" s="334"/>
      <c r="U88" s="334"/>
      <c r="V88" s="334"/>
      <c r="W88" s="334"/>
      <c r="X88" s="310">
        <f t="shared" si="25"/>
        <v>-66548.009999999995</v>
      </c>
      <c r="Y88" s="311">
        <f t="shared" si="26"/>
        <v>0</v>
      </c>
    </row>
    <row r="89" spans="1:25" s="58" customFormat="1" ht="14.4" hidden="1" outlineLevel="1">
      <c r="A89" s="342"/>
      <c r="B89" s="321"/>
      <c r="C89" s="321">
        <v>-73472.14</v>
      </c>
      <c r="D89" s="321"/>
      <c r="E89" s="321"/>
      <c r="F89" s="314"/>
      <c r="G89" s="314">
        <f>+C89</f>
        <v>-73472.14</v>
      </c>
      <c r="H89" s="314"/>
      <c r="I89" s="340"/>
      <c r="J89" s="313" t="s">
        <v>91</v>
      </c>
      <c r="K89" s="317"/>
      <c r="L89" s="317"/>
      <c r="M89" s="317"/>
      <c r="N89" s="317"/>
      <c r="O89" s="317"/>
      <c r="P89" s="317"/>
      <c r="Q89" s="313"/>
      <c r="R89" s="341"/>
      <c r="S89" s="313" t="s">
        <v>91</v>
      </c>
      <c r="T89" s="131"/>
      <c r="U89" s="131"/>
      <c r="V89" s="131"/>
      <c r="W89" s="131"/>
      <c r="X89" s="319">
        <f t="shared" si="25"/>
        <v>0</v>
      </c>
      <c r="Y89" s="320">
        <f t="shared" si="26"/>
        <v>-73472.14</v>
      </c>
    </row>
    <row r="90" spans="1:25" s="58" customFormat="1" ht="14.4" hidden="1" outlineLevel="1">
      <c r="A90" s="342" t="s">
        <v>83</v>
      </c>
      <c r="B90" s="321">
        <f>4141.86+803.97+803.98+803.98+803.97+803.98</f>
        <v>8161.74</v>
      </c>
      <c r="C90" s="343"/>
      <c r="D90" s="321"/>
      <c r="E90" s="321"/>
      <c r="F90" s="314"/>
      <c r="G90" s="314">
        <f>+B90</f>
        <v>8161.74</v>
      </c>
      <c r="H90" s="314"/>
      <c r="I90" s="340"/>
      <c r="J90" s="317"/>
      <c r="K90" s="317"/>
      <c r="L90" s="317"/>
      <c r="M90" s="317"/>
      <c r="N90" s="317"/>
      <c r="O90" s="317"/>
      <c r="P90" s="317"/>
      <c r="Q90" s="313"/>
      <c r="R90" s="341"/>
      <c r="S90" s="317"/>
      <c r="T90" s="131"/>
      <c r="U90" s="131"/>
      <c r="V90" s="131"/>
      <c r="W90" s="131"/>
      <c r="X90" s="319">
        <f t="shared" si="25"/>
        <v>0</v>
      </c>
      <c r="Y90" s="320">
        <f t="shared" si="26"/>
        <v>8161.74</v>
      </c>
    </row>
    <row r="91" spans="1:25" s="58" customFormat="1" ht="14.4" hidden="1" outlineLevel="1">
      <c r="A91" s="342"/>
      <c r="B91" s="321">
        <v>115585.19</v>
      </c>
      <c r="C91" s="321"/>
      <c r="D91" s="321"/>
      <c r="E91" s="321"/>
      <c r="F91" s="321">
        <v>115585.19</v>
      </c>
      <c r="G91" s="314"/>
      <c r="H91" s="314"/>
      <c r="I91" s="340"/>
      <c r="J91" s="317"/>
      <c r="K91" s="317"/>
      <c r="L91" s="317"/>
      <c r="M91" s="317"/>
      <c r="N91" s="317"/>
      <c r="O91" s="317"/>
      <c r="P91" s="317"/>
      <c r="Q91" s="313"/>
      <c r="R91" s="341"/>
      <c r="S91" s="317"/>
      <c r="T91" s="131"/>
      <c r="U91" s="131"/>
      <c r="V91" s="131"/>
      <c r="W91" s="131"/>
      <c r="X91" s="319">
        <f t="shared" si="25"/>
        <v>115585.19</v>
      </c>
      <c r="Y91" s="320">
        <f t="shared" si="26"/>
        <v>0</v>
      </c>
    </row>
    <row r="92" spans="1:25" s="58" customFormat="1" ht="14.4" hidden="1" outlineLevel="1">
      <c r="A92" s="344"/>
      <c r="B92" s="324">
        <v>74219.740000000005</v>
      </c>
      <c r="C92" s="324"/>
      <c r="D92" s="324"/>
      <c r="E92" s="326">
        <f>SUM(B$64:C92)</f>
        <v>-152715.38000000012</v>
      </c>
      <c r="F92" s="326">
        <f>+B92</f>
        <v>74219.740000000005</v>
      </c>
      <c r="G92" s="326"/>
      <c r="H92" s="326"/>
      <c r="I92" s="335"/>
      <c r="J92" s="329"/>
      <c r="K92" s="326">
        <f>+K15</f>
        <v>5396.09</v>
      </c>
      <c r="L92" s="326">
        <f>-L15</f>
        <v>-155.26</v>
      </c>
      <c r="M92" s="326"/>
      <c r="N92" s="326">
        <f>SUM($K$67:L92)</f>
        <v>-1255.05</v>
      </c>
      <c r="O92" s="326"/>
      <c r="P92" s="326">
        <f>+K92+L92</f>
        <v>5240.83</v>
      </c>
      <c r="Q92" s="327"/>
      <c r="R92" s="336"/>
      <c r="S92" s="329"/>
      <c r="T92" s="337"/>
      <c r="U92" s="337"/>
      <c r="V92" s="337"/>
      <c r="W92" s="337"/>
      <c r="X92" s="331">
        <f t="shared" si="25"/>
        <v>74219.740000000005</v>
      </c>
      <c r="Y92" s="332">
        <f t="shared" si="26"/>
        <v>5240.83</v>
      </c>
    </row>
    <row r="93" spans="1:25" s="58" customFormat="1" ht="14.4" hidden="1" outlineLevel="1">
      <c r="A93" s="365">
        <v>41244</v>
      </c>
      <c r="B93" s="333"/>
      <c r="C93" s="333">
        <f>-B92</f>
        <v>-74219.740000000005</v>
      </c>
      <c r="D93" s="333"/>
      <c r="E93" s="333"/>
      <c r="F93" s="305">
        <f>+C93</f>
        <v>-74219.740000000005</v>
      </c>
      <c r="G93" s="305"/>
      <c r="H93" s="305"/>
      <c r="I93" s="338"/>
      <c r="J93" s="366">
        <f>+A93</f>
        <v>41244</v>
      </c>
      <c r="K93" s="308"/>
      <c r="L93" s="308"/>
      <c r="M93" s="308"/>
      <c r="N93" s="308"/>
      <c r="O93" s="308"/>
      <c r="P93" s="308"/>
      <c r="Q93" s="304"/>
      <c r="R93" s="339"/>
      <c r="S93" s="366">
        <f>+J93</f>
        <v>41244</v>
      </c>
      <c r="T93" s="334"/>
      <c r="U93" s="334"/>
      <c r="V93" s="334"/>
      <c r="W93" s="334"/>
      <c r="X93" s="310">
        <f t="shared" si="25"/>
        <v>-74219.740000000005</v>
      </c>
      <c r="Y93" s="311">
        <f t="shared" si="26"/>
        <v>0</v>
      </c>
    </row>
    <row r="94" spans="1:25" s="58" customFormat="1" ht="14.4" hidden="1" outlineLevel="1">
      <c r="A94" s="342"/>
      <c r="B94" s="321"/>
      <c r="C94" s="321">
        <v>-68678.289999999994</v>
      </c>
      <c r="D94" s="321"/>
      <c r="E94" s="321"/>
      <c r="F94" s="314"/>
      <c r="G94" s="314">
        <f>+C94</f>
        <v>-68678.289999999994</v>
      </c>
      <c r="H94" s="314"/>
      <c r="I94" s="340"/>
      <c r="J94" s="314" t="s">
        <v>82</v>
      </c>
      <c r="K94" s="317"/>
      <c r="L94" s="317"/>
      <c r="M94" s="317"/>
      <c r="N94" s="317"/>
      <c r="O94" s="317"/>
      <c r="P94" s="317"/>
      <c r="Q94" s="313"/>
      <c r="R94" s="341"/>
      <c r="S94" s="314" t="s">
        <v>82</v>
      </c>
      <c r="T94" s="131"/>
      <c r="U94" s="131"/>
      <c r="V94" s="131"/>
      <c r="W94" s="131"/>
      <c r="X94" s="319">
        <f t="shared" si="25"/>
        <v>0</v>
      </c>
      <c r="Y94" s="320">
        <f t="shared" si="26"/>
        <v>-68678.289999999994</v>
      </c>
    </row>
    <row r="95" spans="1:25" s="58" customFormat="1" ht="14.4" hidden="1" outlineLevel="1">
      <c r="A95" s="342"/>
      <c r="B95" s="321"/>
      <c r="C95" s="321">
        <v>-401.98</v>
      </c>
      <c r="D95" s="321"/>
      <c r="E95" s="321"/>
      <c r="F95" s="314"/>
      <c r="G95" s="314">
        <f>+C95</f>
        <v>-401.98</v>
      </c>
      <c r="H95" s="314"/>
      <c r="I95" s="340"/>
      <c r="J95" s="317"/>
      <c r="K95" s="317"/>
      <c r="L95" s="317"/>
      <c r="M95" s="317"/>
      <c r="N95" s="317"/>
      <c r="O95" s="317"/>
      <c r="P95" s="317"/>
      <c r="Q95" s="313"/>
      <c r="R95" s="341"/>
      <c r="S95" s="317"/>
      <c r="T95" s="131"/>
      <c r="U95" s="131"/>
      <c r="V95" s="131"/>
      <c r="W95" s="131"/>
      <c r="X95" s="319">
        <f t="shared" si="25"/>
        <v>0</v>
      </c>
      <c r="Y95" s="320">
        <f t="shared" si="26"/>
        <v>-401.98</v>
      </c>
    </row>
    <row r="96" spans="1:25" s="58" customFormat="1" ht="14.4" hidden="1" outlineLevel="1">
      <c r="A96" s="342"/>
      <c r="B96" s="321">
        <v>132480.51999999999</v>
      </c>
      <c r="C96" s="321"/>
      <c r="D96" s="321"/>
      <c r="E96" s="321"/>
      <c r="F96" s="314">
        <f>+B96</f>
        <v>132480.51999999999</v>
      </c>
      <c r="G96" s="314"/>
      <c r="H96" s="314"/>
      <c r="I96" s="340"/>
      <c r="J96" s="317"/>
      <c r="K96" s="317"/>
      <c r="L96" s="317"/>
      <c r="M96" s="317"/>
      <c r="N96" s="317"/>
      <c r="O96" s="317"/>
      <c r="P96" s="317"/>
      <c r="Q96" s="313"/>
      <c r="R96" s="341"/>
      <c r="S96" s="317"/>
      <c r="T96" s="131"/>
      <c r="U96" s="131"/>
      <c r="V96" s="131"/>
      <c r="W96" s="131"/>
      <c r="X96" s="319">
        <f t="shared" si="25"/>
        <v>132480.51999999999</v>
      </c>
      <c r="Y96" s="320">
        <f t="shared" si="26"/>
        <v>0</v>
      </c>
    </row>
    <row r="97" spans="1:25" s="58" customFormat="1" ht="14.4" hidden="1" outlineLevel="1">
      <c r="A97" s="344"/>
      <c r="B97" s="324">
        <v>83680.38</v>
      </c>
      <c r="C97" s="324"/>
      <c r="D97" s="324"/>
      <c r="E97" s="326">
        <f>SUM(B$64:C97)</f>
        <v>-79854.490000000078</v>
      </c>
      <c r="F97" s="326">
        <f>+B97</f>
        <v>83680.38</v>
      </c>
      <c r="G97" s="326"/>
      <c r="H97" s="326"/>
      <c r="I97" s="335"/>
      <c r="J97" s="329"/>
      <c r="K97" s="326"/>
      <c r="L97" s="326">
        <f>-L16</f>
        <v>-55.1</v>
      </c>
      <c r="M97" s="326"/>
      <c r="N97" s="326">
        <f>SUM($K$67:L97)</f>
        <v>-1310.1499999999999</v>
      </c>
      <c r="O97" s="326"/>
      <c r="P97" s="326">
        <f>+K97+L97</f>
        <v>-55.1</v>
      </c>
      <c r="Q97" s="327"/>
      <c r="R97" s="336"/>
      <c r="S97" s="329"/>
      <c r="T97" s="337"/>
      <c r="U97" s="337"/>
      <c r="V97" s="337"/>
      <c r="W97" s="337"/>
      <c r="X97" s="331">
        <f t="shared" si="25"/>
        <v>83680.38</v>
      </c>
      <c r="Y97" s="332">
        <f t="shared" si="26"/>
        <v>-55.1</v>
      </c>
    </row>
    <row r="98" spans="1:25" s="58" customFormat="1" ht="14.4" hidden="1" outlineLevel="1">
      <c r="A98" s="365">
        <v>41275</v>
      </c>
      <c r="B98" s="308"/>
      <c r="C98" s="333">
        <f>-B97</f>
        <v>-83680.38</v>
      </c>
      <c r="D98" s="333"/>
      <c r="E98" s="333"/>
      <c r="F98" s="305">
        <f>+C98</f>
        <v>-83680.38</v>
      </c>
      <c r="G98" s="305"/>
      <c r="H98" s="305"/>
      <c r="I98" s="338"/>
      <c r="J98" s="366">
        <f>+A98</f>
        <v>41275</v>
      </c>
      <c r="K98" s="308"/>
      <c r="L98" s="308"/>
      <c r="M98" s="308"/>
      <c r="N98" s="308"/>
      <c r="O98" s="308"/>
      <c r="P98" s="308"/>
      <c r="Q98" s="304"/>
      <c r="R98" s="339"/>
      <c r="S98" s="366">
        <f>+J98</f>
        <v>41275</v>
      </c>
      <c r="T98" s="334"/>
      <c r="U98" s="334"/>
      <c r="V98" s="334"/>
      <c r="W98" s="334"/>
      <c r="X98" s="310">
        <f t="shared" si="25"/>
        <v>-83680.38</v>
      </c>
      <c r="Y98" s="311">
        <f t="shared" si="26"/>
        <v>0</v>
      </c>
    </row>
    <row r="99" spans="1:25" s="58" customFormat="1" ht="14.4" hidden="1" outlineLevel="1">
      <c r="A99" s="345"/>
      <c r="B99" s="317"/>
      <c r="C99" s="321">
        <v>-66175.839999999997</v>
      </c>
      <c r="D99" s="314"/>
      <c r="E99" s="314"/>
      <c r="F99" s="314"/>
      <c r="G99" s="314">
        <f>+C99</f>
        <v>-66175.839999999997</v>
      </c>
      <c r="H99" s="314"/>
      <c r="I99" s="340"/>
      <c r="J99" s="317"/>
      <c r="K99" s="317"/>
      <c r="L99" s="317"/>
      <c r="M99" s="317"/>
      <c r="N99" s="317"/>
      <c r="O99" s="317"/>
      <c r="P99" s="317"/>
      <c r="Q99" s="313"/>
      <c r="R99" s="341"/>
      <c r="S99" s="317"/>
      <c r="T99" s="131"/>
      <c r="U99" s="131"/>
      <c r="V99" s="131"/>
      <c r="W99" s="131"/>
      <c r="X99" s="319">
        <f t="shared" si="25"/>
        <v>0</v>
      </c>
      <c r="Y99" s="320">
        <f t="shared" si="26"/>
        <v>-66175.839999999997</v>
      </c>
    </row>
    <row r="100" spans="1:25" s="58" customFormat="1" ht="14.4" hidden="1" outlineLevel="1">
      <c r="A100" s="345"/>
      <c r="B100" s="321">
        <v>179042.37</v>
      </c>
      <c r="C100" s="321"/>
      <c r="D100" s="317"/>
      <c r="E100" s="317"/>
      <c r="F100" s="346">
        <f>+B100</f>
        <v>179042.37</v>
      </c>
      <c r="G100" s="317"/>
      <c r="H100" s="317"/>
      <c r="I100" s="347"/>
      <c r="J100" s="317"/>
      <c r="K100" s="317"/>
      <c r="L100" s="317"/>
      <c r="M100" s="317"/>
      <c r="N100" s="317"/>
      <c r="O100" s="317"/>
      <c r="P100" s="317"/>
      <c r="Q100" s="317"/>
      <c r="R100" s="348"/>
      <c r="S100" s="317"/>
      <c r="T100" s="131"/>
      <c r="U100" s="131"/>
      <c r="V100" s="131"/>
      <c r="W100" s="131"/>
      <c r="X100" s="319">
        <f t="shared" si="25"/>
        <v>179042.37</v>
      </c>
      <c r="Y100" s="320">
        <f t="shared" si="26"/>
        <v>0</v>
      </c>
    </row>
    <row r="101" spans="1:25" s="58" customFormat="1" ht="14.4" hidden="1" outlineLevel="1">
      <c r="A101" s="349"/>
      <c r="B101" s="324">
        <v>78611.009999999995</v>
      </c>
      <c r="C101" s="324"/>
      <c r="D101" s="329"/>
      <c r="E101" s="326">
        <f>SUM(B$64:C101)</f>
        <v>27942.669999999911</v>
      </c>
      <c r="F101" s="350">
        <f>+B101</f>
        <v>78611.009999999995</v>
      </c>
      <c r="G101" s="329"/>
      <c r="H101" s="329"/>
      <c r="I101" s="351"/>
      <c r="J101" s="329"/>
      <c r="K101" s="326"/>
      <c r="L101" s="326">
        <f>-L17</f>
        <v>-40.82</v>
      </c>
      <c r="M101" s="326"/>
      <c r="N101" s="326">
        <f>SUM($K$67:L101)</f>
        <v>-1350.9699999999998</v>
      </c>
      <c r="O101" s="326"/>
      <c r="P101" s="326">
        <f>+K101+L101</f>
        <v>-40.82</v>
      </c>
      <c r="Q101" s="329"/>
      <c r="R101" s="352"/>
      <c r="S101" s="329"/>
      <c r="T101" s="337"/>
      <c r="U101" s="337"/>
      <c r="V101" s="337"/>
      <c r="W101" s="337"/>
      <c r="X101" s="331">
        <f t="shared" si="25"/>
        <v>78611.009999999995</v>
      </c>
      <c r="Y101" s="332">
        <f t="shared" si="26"/>
        <v>-40.82</v>
      </c>
    </row>
    <row r="102" spans="1:25" s="58" customFormat="1" ht="14.4" hidden="1" outlineLevel="1">
      <c r="A102" s="365">
        <v>41306</v>
      </c>
      <c r="B102" s="333"/>
      <c r="C102" s="333">
        <f>-B101</f>
        <v>-78611.009999999995</v>
      </c>
      <c r="D102" s="308"/>
      <c r="E102" s="308"/>
      <c r="F102" s="353">
        <f>+C102</f>
        <v>-78611.009999999995</v>
      </c>
      <c r="G102" s="308"/>
      <c r="H102" s="308"/>
      <c r="I102" s="354"/>
      <c r="J102" s="366">
        <f>+A102</f>
        <v>41306</v>
      </c>
      <c r="K102" s="308"/>
      <c r="L102" s="308"/>
      <c r="M102" s="308"/>
      <c r="N102" s="308"/>
      <c r="O102" s="308"/>
      <c r="P102" s="308"/>
      <c r="Q102" s="308"/>
      <c r="R102" s="355"/>
      <c r="S102" s="366">
        <f>+J102</f>
        <v>41306</v>
      </c>
      <c r="T102" s="334"/>
      <c r="U102" s="334"/>
      <c r="V102" s="334"/>
      <c r="W102" s="334"/>
      <c r="X102" s="310">
        <f t="shared" si="25"/>
        <v>-78611.009999999995</v>
      </c>
      <c r="Y102" s="311">
        <f t="shared" si="26"/>
        <v>0</v>
      </c>
    </row>
    <row r="103" spans="1:25" s="58" customFormat="1" ht="14.4" hidden="1" outlineLevel="1">
      <c r="A103" s="345" t="s">
        <v>84</v>
      </c>
      <c r="B103" s="321"/>
      <c r="C103" s="321">
        <v>-103656.11</v>
      </c>
      <c r="D103" s="317"/>
      <c r="E103" s="317"/>
      <c r="F103" s="346">
        <f>+C103</f>
        <v>-103656.11</v>
      </c>
      <c r="G103" s="317"/>
      <c r="H103" s="317"/>
      <c r="I103" s="347"/>
      <c r="J103" s="317"/>
      <c r="K103" s="317"/>
      <c r="L103" s="317"/>
      <c r="M103" s="317"/>
      <c r="N103" s="317"/>
      <c r="O103" s="317"/>
      <c r="P103" s="317"/>
      <c r="Q103" s="317"/>
      <c r="R103" s="348"/>
      <c r="S103" s="317"/>
      <c r="T103" s="131"/>
      <c r="U103" s="131"/>
      <c r="V103" s="131"/>
      <c r="W103" s="131"/>
      <c r="X103" s="319">
        <f t="shared" si="25"/>
        <v>-103656.11</v>
      </c>
      <c r="Y103" s="320">
        <f t="shared" si="26"/>
        <v>0</v>
      </c>
    </row>
    <row r="104" spans="1:25" s="58" customFormat="1" ht="14.4" hidden="1" outlineLevel="1">
      <c r="A104" s="345" t="s">
        <v>85</v>
      </c>
      <c r="B104" s="321"/>
      <c r="C104" s="321">
        <v>-1310.1500000000001</v>
      </c>
      <c r="D104" s="317"/>
      <c r="E104" s="317"/>
      <c r="F104" s="317"/>
      <c r="G104" s="346">
        <f>+C104</f>
        <v>-1310.1500000000001</v>
      </c>
      <c r="H104" s="346"/>
      <c r="I104" s="347"/>
      <c r="J104" s="314"/>
      <c r="K104" s="317"/>
      <c r="L104" s="317"/>
      <c r="M104" s="317"/>
      <c r="N104" s="317"/>
      <c r="O104" s="317"/>
      <c r="P104" s="317"/>
      <c r="Q104" s="317"/>
      <c r="R104" s="348"/>
      <c r="S104" s="314"/>
      <c r="T104" s="131"/>
      <c r="U104" s="131"/>
      <c r="V104" s="131"/>
      <c r="W104" s="131"/>
      <c r="X104" s="319">
        <f t="shared" si="25"/>
        <v>0</v>
      </c>
      <c r="Y104" s="320">
        <f t="shared" si="26"/>
        <v>-1310.1500000000001</v>
      </c>
    </row>
    <row r="105" spans="1:25" s="58" customFormat="1" ht="14.4" hidden="1" outlineLevel="1">
      <c r="A105" s="345"/>
      <c r="B105" s="321"/>
      <c r="C105" s="321">
        <v>-62461.760000000002</v>
      </c>
      <c r="D105" s="317"/>
      <c r="E105" s="321"/>
      <c r="F105" s="317"/>
      <c r="G105" s="346">
        <f>+C105</f>
        <v>-62461.760000000002</v>
      </c>
      <c r="H105" s="346"/>
      <c r="I105" s="347"/>
      <c r="J105" s="131"/>
      <c r="K105" s="317"/>
      <c r="L105" s="317"/>
      <c r="M105" s="317"/>
      <c r="N105" s="317"/>
      <c r="O105" s="317"/>
      <c r="P105" s="317"/>
      <c r="Q105" s="317"/>
      <c r="R105" s="348"/>
      <c r="S105" s="131"/>
      <c r="T105" s="131"/>
      <c r="U105" s="131"/>
      <c r="V105" s="131"/>
      <c r="W105" s="131"/>
      <c r="X105" s="319">
        <f t="shared" si="25"/>
        <v>0</v>
      </c>
      <c r="Y105" s="320">
        <f t="shared" si="26"/>
        <v>-62461.760000000002</v>
      </c>
    </row>
    <row r="106" spans="1:25" s="58" customFormat="1" ht="14.4" hidden="1" outlineLevel="1">
      <c r="A106" s="356"/>
      <c r="B106" s="321">
        <v>51905.66</v>
      </c>
      <c r="C106" s="321"/>
      <c r="D106" s="317"/>
      <c r="E106" s="317"/>
      <c r="F106" s="346">
        <f>+B106</f>
        <v>51905.66</v>
      </c>
      <c r="G106" s="317"/>
      <c r="H106" s="317"/>
      <c r="I106" s="347"/>
      <c r="J106" s="131"/>
      <c r="K106" s="317"/>
      <c r="L106" s="317"/>
      <c r="M106" s="317"/>
      <c r="N106" s="317"/>
      <c r="O106" s="317"/>
      <c r="P106" s="317"/>
      <c r="Q106" s="317"/>
      <c r="R106" s="348"/>
      <c r="S106" s="131"/>
      <c r="T106" s="131"/>
      <c r="U106" s="131"/>
      <c r="V106" s="131"/>
      <c r="W106" s="131"/>
      <c r="X106" s="319">
        <f t="shared" si="25"/>
        <v>51905.66</v>
      </c>
      <c r="Y106" s="320">
        <f t="shared" si="26"/>
        <v>0</v>
      </c>
    </row>
    <row r="107" spans="1:25" ht="14.4" hidden="1" outlineLevel="1">
      <c r="A107" s="349"/>
      <c r="B107" s="324">
        <v>28684.99</v>
      </c>
      <c r="C107" s="324"/>
      <c r="D107" s="337"/>
      <c r="E107" s="326">
        <f>SUM(B$64:C107)</f>
        <v>-137505.71000000008</v>
      </c>
      <c r="F107" s="357">
        <f>+B107</f>
        <v>28684.99</v>
      </c>
      <c r="G107" s="337"/>
      <c r="H107" s="337"/>
      <c r="I107" s="358"/>
      <c r="J107" s="337"/>
      <c r="K107" s="326">
        <f>-N16</f>
        <v>1310.1500000000001</v>
      </c>
      <c r="L107" s="326">
        <f>-L18</f>
        <v>-51.67</v>
      </c>
      <c r="M107" s="326"/>
      <c r="N107" s="326">
        <f>SUM($K$67:L107)</f>
        <v>-92.489999999999711</v>
      </c>
      <c r="O107" s="326"/>
      <c r="P107" s="326">
        <f>+K107+L107</f>
        <v>1258.48</v>
      </c>
      <c r="Q107" s="337"/>
      <c r="R107" s="359"/>
      <c r="S107" s="337"/>
      <c r="T107" s="337"/>
      <c r="U107" s="337"/>
      <c r="V107" s="337"/>
      <c r="W107" s="337"/>
      <c r="X107" s="331">
        <f t="shared" si="25"/>
        <v>28684.99</v>
      </c>
      <c r="Y107" s="332">
        <f t="shared" si="26"/>
        <v>1258.48</v>
      </c>
    </row>
    <row r="108" spans="1:25" ht="14.4" hidden="1" outlineLevel="1">
      <c r="A108" s="365">
        <v>41334</v>
      </c>
      <c r="B108" s="333"/>
      <c r="C108" s="333">
        <f>-B107</f>
        <v>-28684.99</v>
      </c>
      <c r="D108" s="334"/>
      <c r="E108" s="334"/>
      <c r="F108" s="360">
        <f>+C108</f>
        <v>-28684.99</v>
      </c>
      <c r="G108" s="334"/>
      <c r="H108" s="334"/>
      <c r="I108" s="361"/>
      <c r="J108" s="366">
        <f>+A108</f>
        <v>41334</v>
      </c>
      <c r="K108" s="334"/>
      <c r="L108" s="334"/>
      <c r="M108" s="334"/>
      <c r="N108" s="334"/>
      <c r="O108" s="334"/>
      <c r="P108" s="334"/>
      <c r="Q108" s="334"/>
      <c r="R108" s="362"/>
      <c r="S108" s="366">
        <f>+J108</f>
        <v>41334</v>
      </c>
      <c r="T108" s="334"/>
      <c r="U108" s="334"/>
      <c r="V108" s="334"/>
      <c r="W108" s="334"/>
      <c r="X108" s="310">
        <f t="shared" si="25"/>
        <v>-28684.99</v>
      </c>
      <c r="Y108" s="311">
        <f t="shared" si="26"/>
        <v>0</v>
      </c>
    </row>
    <row r="109" spans="1:25" ht="14.4" hidden="1" outlineLevel="1">
      <c r="A109" s="345"/>
      <c r="B109" s="321"/>
      <c r="C109" s="321">
        <v>-43.18</v>
      </c>
      <c r="D109" s="131"/>
      <c r="E109" s="131"/>
      <c r="F109" s="131"/>
      <c r="G109" s="74">
        <f>+C109</f>
        <v>-43.18</v>
      </c>
      <c r="H109" s="74"/>
      <c r="I109" s="363"/>
      <c r="J109" s="131"/>
      <c r="K109" s="131"/>
      <c r="L109" s="131"/>
      <c r="M109" s="131"/>
      <c r="N109" s="131"/>
      <c r="O109" s="131"/>
      <c r="P109" s="131"/>
      <c r="Q109" s="131"/>
      <c r="R109" s="364"/>
      <c r="S109" s="131"/>
      <c r="T109" s="131"/>
      <c r="U109" s="131"/>
      <c r="V109" s="131"/>
      <c r="W109" s="131"/>
      <c r="X109" s="319">
        <f t="shared" si="25"/>
        <v>0</v>
      </c>
      <c r="Y109" s="320">
        <f t="shared" si="26"/>
        <v>-43.18</v>
      </c>
    </row>
    <row r="110" spans="1:25" ht="14.4" hidden="1" outlineLevel="1">
      <c r="A110" s="345"/>
      <c r="B110" s="321"/>
      <c r="C110" s="321">
        <v>-86.35</v>
      </c>
      <c r="D110" s="131"/>
      <c r="E110" s="131"/>
      <c r="F110" s="131"/>
      <c r="G110" s="74">
        <f>+C110</f>
        <v>-86.35</v>
      </c>
      <c r="H110" s="74"/>
      <c r="I110" s="363"/>
      <c r="J110" s="131"/>
      <c r="K110" s="131"/>
      <c r="L110" s="131"/>
      <c r="M110" s="131"/>
      <c r="N110" s="131"/>
      <c r="O110" s="131"/>
      <c r="P110" s="131"/>
      <c r="Q110" s="131"/>
      <c r="R110" s="364"/>
      <c r="S110" s="131"/>
      <c r="T110" s="131"/>
      <c r="U110" s="131"/>
      <c r="V110" s="131"/>
      <c r="W110" s="131"/>
      <c r="X110" s="319">
        <f t="shared" si="25"/>
        <v>0</v>
      </c>
      <c r="Y110" s="320">
        <f t="shared" si="26"/>
        <v>-86.35</v>
      </c>
    </row>
    <row r="111" spans="1:25" ht="14.4" hidden="1" outlineLevel="1">
      <c r="A111" s="345"/>
      <c r="B111" s="321"/>
      <c r="C111" s="321">
        <v>-58804.33</v>
      </c>
      <c r="D111" s="131"/>
      <c r="E111" s="314"/>
      <c r="F111" s="131"/>
      <c r="G111" s="74">
        <f>+C111</f>
        <v>-58804.33</v>
      </c>
      <c r="H111" s="74"/>
      <c r="I111" s="363"/>
      <c r="J111" s="131"/>
      <c r="K111" s="131"/>
      <c r="L111" s="131"/>
      <c r="M111" s="131"/>
      <c r="N111" s="131"/>
      <c r="O111" s="131"/>
      <c r="P111" s="131"/>
      <c r="Q111" s="131"/>
      <c r="R111" s="364"/>
      <c r="S111" s="131"/>
      <c r="T111" s="131"/>
      <c r="U111" s="131"/>
      <c r="V111" s="131"/>
      <c r="W111" s="131"/>
      <c r="X111" s="319">
        <f t="shared" si="25"/>
        <v>0</v>
      </c>
      <c r="Y111" s="320">
        <f t="shared" si="26"/>
        <v>-58804.33</v>
      </c>
    </row>
    <row r="112" spans="1:25" ht="14.4" hidden="1" outlineLevel="1">
      <c r="A112" s="345"/>
      <c r="B112" s="321">
        <v>46991.72</v>
      </c>
      <c r="C112" s="321"/>
      <c r="D112" s="131"/>
      <c r="E112" s="131"/>
      <c r="F112" s="346">
        <f>+B112</f>
        <v>46991.72</v>
      </c>
      <c r="G112" s="131"/>
      <c r="H112" s="131"/>
      <c r="I112" s="363"/>
      <c r="J112" s="131"/>
      <c r="K112" s="131"/>
      <c r="L112" s="131"/>
      <c r="M112" s="131"/>
      <c r="N112" s="131"/>
      <c r="O112" s="131"/>
      <c r="P112" s="131"/>
      <c r="Q112" s="131"/>
      <c r="R112" s="364"/>
      <c r="S112" s="131"/>
      <c r="T112" s="131"/>
      <c r="U112" s="131"/>
      <c r="V112" s="131"/>
      <c r="W112" s="131"/>
      <c r="X112" s="319">
        <f t="shared" si="25"/>
        <v>46991.72</v>
      </c>
      <c r="Y112" s="320">
        <f t="shared" si="26"/>
        <v>0</v>
      </c>
    </row>
    <row r="113" spans="1:25" ht="14.4" hidden="1" outlineLevel="1">
      <c r="A113" s="349"/>
      <c r="B113" s="324">
        <v>28403.78</v>
      </c>
      <c r="C113" s="324"/>
      <c r="D113" s="337"/>
      <c r="E113" s="326">
        <f>SUM(B$64:C113)</f>
        <v>-149729.06000000006</v>
      </c>
      <c r="F113" s="357">
        <f>+B113</f>
        <v>28403.78</v>
      </c>
      <c r="G113" s="337"/>
      <c r="H113" s="337"/>
      <c r="I113" s="358"/>
      <c r="J113" s="337"/>
      <c r="K113" s="326">
        <f>+K19</f>
        <v>168.45</v>
      </c>
      <c r="L113" s="326"/>
      <c r="M113" s="326"/>
      <c r="N113" s="326">
        <f>SUM($K$67:L113)</f>
        <v>75.960000000000278</v>
      </c>
      <c r="O113" s="326"/>
      <c r="P113" s="326">
        <f t="shared" ref="P113" si="28">+K113+L113</f>
        <v>168.45</v>
      </c>
      <c r="Q113" s="337"/>
      <c r="R113" s="359"/>
      <c r="S113" s="337"/>
      <c r="T113" s="337"/>
      <c r="U113" s="337"/>
      <c r="V113" s="337"/>
      <c r="W113" s="337"/>
      <c r="X113" s="331">
        <f t="shared" si="25"/>
        <v>28403.78</v>
      </c>
      <c r="Y113" s="332">
        <f t="shared" si="26"/>
        <v>168.45</v>
      </c>
    </row>
    <row r="114" spans="1:25" ht="14.4" hidden="1" outlineLevel="1">
      <c r="A114" s="365">
        <v>41365</v>
      </c>
      <c r="B114" s="333"/>
      <c r="C114" s="333">
        <f>-B113</f>
        <v>-28403.78</v>
      </c>
      <c r="D114" s="334"/>
      <c r="E114" s="334"/>
      <c r="F114" s="360">
        <f>+C114</f>
        <v>-28403.78</v>
      </c>
      <c r="G114" s="334"/>
      <c r="H114" s="334"/>
      <c r="I114" s="361"/>
      <c r="J114" s="366">
        <f>+A114</f>
        <v>41365</v>
      </c>
      <c r="K114" s="334"/>
      <c r="L114" s="334"/>
      <c r="M114" s="334"/>
      <c r="N114" s="334"/>
      <c r="O114" s="334"/>
      <c r="P114" s="334"/>
      <c r="Q114" s="334"/>
      <c r="R114" s="362"/>
      <c r="S114" s="366">
        <f>+J114</f>
        <v>41365</v>
      </c>
      <c r="T114" s="334"/>
      <c r="U114" s="334"/>
      <c r="V114" s="334"/>
      <c r="W114" s="334"/>
      <c r="X114" s="310">
        <f t="shared" si="25"/>
        <v>-28403.78</v>
      </c>
      <c r="Y114" s="311">
        <f t="shared" si="26"/>
        <v>0</v>
      </c>
    </row>
    <row r="115" spans="1:25" ht="14.4" hidden="1" outlineLevel="1">
      <c r="A115" s="345"/>
      <c r="B115" s="321"/>
      <c r="C115" s="321">
        <v>-55766.559999999998</v>
      </c>
      <c r="D115" s="131"/>
      <c r="E115" s="131"/>
      <c r="F115" s="131"/>
      <c r="G115" s="74">
        <f>+C115</f>
        <v>-55766.559999999998</v>
      </c>
      <c r="H115" s="74"/>
      <c r="I115" s="363"/>
      <c r="J115" s="131"/>
      <c r="K115" s="131"/>
      <c r="L115" s="131"/>
      <c r="M115" s="131"/>
      <c r="N115" s="131"/>
      <c r="O115" s="131"/>
      <c r="P115" s="131"/>
      <c r="Q115" s="131"/>
      <c r="R115" s="364"/>
      <c r="S115" s="131"/>
      <c r="T115" s="131"/>
      <c r="U115" s="131"/>
      <c r="V115" s="131"/>
      <c r="W115" s="131"/>
      <c r="X115" s="319">
        <f t="shared" si="25"/>
        <v>0</v>
      </c>
      <c r="Y115" s="320">
        <f t="shared" si="26"/>
        <v>-55766.559999999998</v>
      </c>
    </row>
    <row r="116" spans="1:25" ht="14.4" hidden="1" outlineLevel="1">
      <c r="A116" s="345"/>
      <c r="B116" s="321">
        <v>45172.05</v>
      </c>
      <c r="C116" s="321"/>
      <c r="D116" s="131"/>
      <c r="E116" s="314"/>
      <c r="F116" s="346">
        <f>+B116</f>
        <v>45172.05</v>
      </c>
      <c r="G116" s="131"/>
      <c r="H116" s="131"/>
      <c r="I116" s="363"/>
      <c r="J116" s="131"/>
      <c r="K116" s="131"/>
      <c r="L116" s="131"/>
      <c r="M116" s="131"/>
      <c r="N116" s="131"/>
      <c r="O116" s="131"/>
      <c r="P116" s="131"/>
      <c r="Q116" s="131"/>
      <c r="R116" s="364"/>
      <c r="S116" s="131"/>
      <c r="T116" s="131"/>
      <c r="U116" s="131"/>
      <c r="V116" s="131"/>
      <c r="W116" s="131"/>
      <c r="X116" s="319">
        <f t="shared" si="25"/>
        <v>45172.05</v>
      </c>
      <c r="Y116" s="320">
        <f t="shared" si="26"/>
        <v>0</v>
      </c>
    </row>
    <row r="117" spans="1:25" ht="14.4" hidden="1" outlineLevel="1">
      <c r="A117" s="349"/>
      <c r="B117" s="324">
        <v>24266.29</v>
      </c>
      <c r="C117" s="324"/>
      <c r="D117" s="337"/>
      <c r="E117" s="326">
        <f>SUM(B$64:C117)</f>
        <v>-164461.06000000003</v>
      </c>
      <c r="F117" s="357">
        <f>+B117</f>
        <v>24266.29</v>
      </c>
      <c r="G117" s="337"/>
      <c r="H117" s="337"/>
      <c r="I117" s="358"/>
      <c r="J117" s="337"/>
      <c r="K117" s="326"/>
      <c r="L117" s="326">
        <f>-L20</f>
        <v>-46.22</v>
      </c>
      <c r="M117" s="326"/>
      <c r="N117" s="326">
        <f>SUM($K$67:L117)</f>
        <v>29.740000000000279</v>
      </c>
      <c r="O117" s="326"/>
      <c r="P117" s="326">
        <f>+K117+L117</f>
        <v>-46.22</v>
      </c>
      <c r="Q117" s="337"/>
      <c r="R117" s="359"/>
      <c r="S117" s="337"/>
      <c r="T117" s="337"/>
      <c r="U117" s="337"/>
      <c r="V117" s="337"/>
      <c r="W117" s="337"/>
      <c r="X117" s="331">
        <f t="shared" si="25"/>
        <v>24266.29</v>
      </c>
      <c r="Y117" s="332">
        <f t="shared" si="26"/>
        <v>-46.22</v>
      </c>
    </row>
    <row r="118" spans="1:25" ht="14.4" hidden="1" outlineLevel="1">
      <c r="A118" s="365">
        <v>41395</v>
      </c>
      <c r="B118" s="333"/>
      <c r="C118" s="333">
        <f>-B117</f>
        <v>-24266.29</v>
      </c>
      <c r="D118" s="334"/>
      <c r="E118" s="334"/>
      <c r="F118" s="360">
        <f>+C118</f>
        <v>-24266.29</v>
      </c>
      <c r="G118" s="334"/>
      <c r="H118" s="334"/>
      <c r="I118" s="361"/>
      <c r="J118" s="366">
        <f>+A118</f>
        <v>41395</v>
      </c>
      <c r="K118" s="334"/>
      <c r="L118" s="334"/>
      <c r="M118" s="334"/>
      <c r="N118" s="334"/>
      <c r="O118" s="334"/>
      <c r="P118" s="334"/>
      <c r="Q118" s="334"/>
      <c r="R118" s="362"/>
      <c r="S118" s="366">
        <f>+J118</f>
        <v>41395</v>
      </c>
      <c r="T118" s="334"/>
      <c r="U118" s="334"/>
      <c r="V118" s="334"/>
      <c r="W118" s="334"/>
      <c r="X118" s="310">
        <f t="shared" si="25"/>
        <v>-24266.29</v>
      </c>
      <c r="Y118" s="311">
        <f t="shared" si="26"/>
        <v>0</v>
      </c>
    </row>
    <row r="119" spans="1:25" ht="14.4" hidden="1" outlineLevel="1">
      <c r="A119" s="345"/>
      <c r="B119" s="321"/>
      <c r="C119" s="321">
        <v>-52150.86</v>
      </c>
      <c r="D119" s="131"/>
      <c r="E119" s="131"/>
      <c r="F119" s="131"/>
      <c r="G119" s="74">
        <f>+C119</f>
        <v>-52150.86</v>
      </c>
      <c r="H119" s="74"/>
      <c r="I119" s="363"/>
      <c r="J119" s="131"/>
      <c r="K119" s="131"/>
      <c r="L119" s="131"/>
      <c r="M119" s="131"/>
      <c r="N119" s="131"/>
      <c r="O119" s="131"/>
      <c r="P119" s="131"/>
      <c r="Q119" s="131"/>
      <c r="R119" s="364"/>
      <c r="S119" s="131"/>
      <c r="T119" s="131"/>
      <c r="U119" s="131"/>
      <c r="V119" s="131"/>
      <c r="W119" s="131"/>
      <c r="X119" s="319">
        <f t="shared" si="25"/>
        <v>0</v>
      </c>
      <c r="Y119" s="320">
        <f t="shared" si="26"/>
        <v>-52150.86</v>
      </c>
    </row>
    <row r="120" spans="1:25" ht="14.4" hidden="1" outlineLevel="1">
      <c r="A120" s="345"/>
      <c r="B120" s="321">
        <v>39519.440000000002</v>
      </c>
      <c r="C120" s="321"/>
      <c r="D120" s="131"/>
      <c r="E120" s="131"/>
      <c r="F120" s="346">
        <f>+B120</f>
        <v>39519.440000000002</v>
      </c>
      <c r="G120" s="131"/>
      <c r="H120" s="131"/>
      <c r="I120" s="363"/>
      <c r="J120" s="131"/>
      <c r="K120" s="131"/>
      <c r="L120" s="131"/>
      <c r="M120" s="131"/>
      <c r="N120" s="131"/>
      <c r="O120" s="131"/>
      <c r="P120" s="131"/>
      <c r="Q120" s="131"/>
      <c r="R120" s="364"/>
      <c r="S120" s="131"/>
      <c r="T120" s="131"/>
      <c r="U120" s="131"/>
      <c r="V120" s="131"/>
      <c r="W120" s="131"/>
      <c r="X120" s="319">
        <f t="shared" si="25"/>
        <v>39519.440000000002</v>
      </c>
      <c r="Y120" s="320">
        <f t="shared" si="26"/>
        <v>0</v>
      </c>
    </row>
    <row r="121" spans="1:25" ht="14.4" hidden="1" outlineLevel="1">
      <c r="A121" s="349"/>
      <c r="B121" s="324">
        <v>23701.69</v>
      </c>
      <c r="C121" s="324"/>
      <c r="D121" s="337"/>
      <c r="E121" s="326">
        <f>SUM(B$64:C121)</f>
        <v>-177657.08000000002</v>
      </c>
      <c r="F121" s="357">
        <f>+B121</f>
        <v>23701.69</v>
      </c>
      <c r="G121" s="337"/>
      <c r="H121" s="337"/>
      <c r="I121" s="358"/>
      <c r="J121" s="337"/>
      <c r="K121" s="326"/>
      <c r="L121" s="326">
        <f>-L21</f>
        <v>-50.64</v>
      </c>
      <c r="M121" s="326"/>
      <c r="N121" s="326">
        <f>SUM($K$67:L121)</f>
        <v>-20.899999999999721</v>
      </c>
      <c r="O121" s="326"/>
      <c r="P121" s="326">
        <f>+K121+L121</f>
        <v>-50.64</v>
      </c>
      <c r="Q121" s="337"/>
      <c r="R121" s="359"/>
      <c r="S121" s="337"/>
      <c r="T121" s="337"/>
      <c r="U121" s="337"/>
      <c r="V121" s="337"/>
      <c r="W121" s="337"/>
      <c r="X121" s="331">
        <f t="shared" si="25"/>
        <v>23701.69</v>
      </c>
      <c r="Y121" s="332">
        <f t="shared" si="26"/>
        <v>-50.64</v>
      </c>
    </row>
    <row r="122" spans="1:25" ht="14.4" hidden="1" outlineLevel="1">
      <c r="A122" s="365">
        <v>41426</v>
      </c>
      <c r="B122" s="333"/>
      <c r="C122" s="333">
        <f>-B121</f>
        <v>-23701.69</v>
      </c>
      <c r="D122" s="334"/>
      <c r="E122" s="334"/>
      <c r="F122" s="360">
        <f>+C122</f>
        <v>-23701.69</v>
      </c>
      <c r="G122" s="334"/>
      <c r="H122" s="334"/>
      <c r="I122" s="361"/>
      <c r="J122" s="366">
        <f>+A122</f>
        <v>41426</v>
      </c>
      <c r="K122" s="334"/>
      <c r="L122" s="334"/>
      <c r="M122" s="334"/>
      <c r="N122" s="334"/>
      <c r="O122" s="334"/>
      <c r="P122" s="334"/>
      <c r="Q122" s="334"/>
      <c r="R122" s="362"/>
      <c r="S122" s="366">
        <f>+J122</f>
        <v>41426</v>
      </c>
      <c r="T122" s="334"/>
      <c r="U122" s="334"/>
      <c r="V122" s="334"/>
      <c r="W122" s="334"/>
      <c r="X122" s="310">
        <f t="shared" si="25"/>
        <v>-23701.69</v>
      </c>
      <c r="Y122" s="311">
        <f t="shared" si="26"/>
        <v>0</v>
      </c>
    </row>
    <row r="123" spans="1:25" ht="14.4" hidden="1" outlineLevel="1">
      <c r="A123" s="345"/>
      <c r="B123" s="321"/>
      <c r="C123" s="321">
        <v>-49041.39</v>
      </c>
      <c r="D123" s="131"/>
      <c r="E123" s="131"/>
      <c r="F123" s="131"/>
      <c r="G123" s="74">
        <f>+C123</f>
        <v>-49041.39</v>
      </c>
      <c r="H123" s="74"/>
      <c r="I123" s="363"/>
      <c r="J123" s="131"/>
      <c r="K123" s="131"/>
      <c r="L123" s="131"/>
      <c r="M123" s="131"/>
      <c r="N123" s="131"/>
      <c r="O123" s="131"/>
      <c r="P123" s="131"/>
      <c r="Q123" s="131"/>
      <c r="R123" s="364"/>
      <c r="S123" s="131"/>
      <c r="T123" s="131"/>
      <c r="U123" s="131"/>
      <c r="V123" s="131"/>
      <c r="W123" s="131"/>
      <c r="X123" s="319">
        <f t="shared" si="25"/>
        <v>0</v>
      </c>
      <c r="Y123" s="320">
        <f t="shared" si="26"/>
        <v>-49041.39</v>
      </c>
    </row>
    <row r="124" spans="1:25" ht="14.4" hidden="1" outlineLevel="1">
      <c r="A124" s="345"/>
      <c r="B124" s="321">
        <v>33234.25</v>
      </c>
      <c r="C124" s="321"/>
      <c r="D124" s="131"/>
      <c r="E124" s="131"/>
      <c r="F124" s="346">
        <f>+B124</f>
        <v>33234.25</v>
      </c>
      <c r="G124" s="131"/>
      <c r="H124" s="131"/>
      <c r="I124" s="363"/>
      <c r="J124" s="131"/>
      <c r="K124" s="131"/>
      <c r="L124" s="131"/>
      <c r="M124" s="131"/>
      <c r="N124" s="131"/>
      <c r="O124" s="131"/>
      <c r="P124" s="131"/>
      <c r="Q124" s="131"/>
      <c r="R124" s="364"/>
      <c r="S124" s="131"/>
      <c r="T124" s="131"/>
      <c r="U124" s="131"/>
      <c r="V124" s="131"/>
      <c r="W124" s="131"/>
      <c r="X124" s="319">
        <f t="shared" si="25"/>
        <v>33234.25</v>
      </c>
      <c r="Y124" s="320">
        <f t="shared" si="26"/>
        <v>0</v>
      </c>
    </row>
    <row r="125" spans="1:25" ht="14.4" hidden="1" outlineLevel="1">
      <c r="A125" s="349"/>
      <c r="B125" s="324">
        <v>25666.23</v>
      </c>
      <c r="C125" s="324"/>
      <c r="D125" s="337"/>
      <c r="E125" s="326">
        <f>SUM(B$64:C125)</f>
        <v>-191499.68000000002</v>
      </c>
      <c r="F125" s="357">
        <f>+B125</f>
        <v>25666.23</v>
      </c>
      <c r="G125" s="337"/>
      <c r="H125" s="337"/>
      <c r="I125" s="358"/>
      <c r="J125" s="337"/>
      <c r="K125" s="326"/>
      <c r="L125" s="326">
        <f>-L22</f>
        <v>-55</v>
      </c>
      <c r="M125" s="326"/>
      <c r="N125" s="326">
        <f>SUM($K$67:L125)</f>
        <v>-75.899999999999721</v>
      </c>
      <c r="O125" s="326"/>
      <c r="P125" s="326">
        <f>+K125+L125</f>
        <v>-55</v>
      </c>
      <c r="Q125" s="337"/>
      <c r="R125" s="359"/>
      <c r="S125" s="337"/>
      <c r="T125" s="337"/>
      <c r="U125" s="337"/>
      <c r="V125" s="337"/>
      <c r="W125" s="337"/>
      <c r="X125" s="331">
        <f t="shared" si="25"/>
        <v>25666.23</v>
      </c>
      <c r="Y125" s="332">
        <f t="shared" si="26"/>
        <v>-55</v>
      </c>
    </row>
    <row r="126" spans="1:25" ht="14.4" hidden="1" outlineLevel="1">
      <c r="A126" s="365">
        <v>41456</v>
      </c>
      <c r="B126" s="333"/>
      <c r="C126" s="333">
        <f>-B125</f>
        <v>-25666.23</v>
      </c>
      <c r="D126" s="334"/>
      <c r="E126" s="334"/>
      <c r="F126" s="360">
        <f>+C126</f>
        <v>-25666.23</v>
      </c>
      <c r="G126" s="334"/>
      <c r="H126" s="334"/>
      <c r="I126" s="361"/>
      <c r="J126" s="366">
        <f>+A126</f>
        <v>41456</v>
      </c>
      <c r="K126" s="334"/>
      <c r="L126" s="334"/>
      <c r="M126" s="334"/>
      <c r="N126" s="334"/>
      <c r="O126" s="334"/>
      <c r="P126" s="334"/>
      <c r="Q126" s="334"/>
      <c r="R126" s="362"/>
      <c r="S126" s="366">
        <f>+J126</f>
        <v>41456</v>
      </c>
      <c r="T126" s="334"/>
      <c r="U126" s="334"/>
      <c r="V126" s="334"/>
      <c r="W126" s="334"/>
      <c r="X126" s="310">
        <f t="shared" si="25"/>
        <v>-25666.23</v>
      </c>
      <c r="Y126" s="311">
        <f t="shared" si="26"/>
        <v>0</v>
      </c>
    </row>
    <row r="127" spans="1:25" ht="14.4" hidden="1" outlineLevel="1">
      <c r="A127" s="345"/>
      <c r="B127" s="321"/>
      <c r="C127" s="321">
        <v>-39116.160000000003</v>
      </c>
      <c r="D127" s="131"/>
      <c r="E127" s="131"/>
      <c r="F127" s="131"/>
      <c r="G127" s="74">
        <f>+C127</f>
        <v>-39116.160000000003</v>
      </c>
      <c r="H127" s="74"/>
      <c r="I127" s="363"/>
      <c r="J127" s="131"/>
      <c r="K127" s="131"/>
      <c r="L127" s="131"/>
      <c r="M127" s="131"/>
      <c r="N127" s="131"/>
      <c r="O127" s="131"/>
      <c r="P127" s="131"/>
      <c r="Q127" s="131"/>
      <c r="R127" s="364"/>
      <c r="S127" s="131"/>
      <c r="T127" s="131"/>
      <c r="U127" s="131"/>
      <c r="V127" s="131"/>
      <c r="W127" s="131"/>
      <c r="X127" s="319">
        <f t="shared" si="25"/>
        <v>0</v>
      </c>
      <c r="Y127" s="320">
        <f t="shared" si="26"/>
        <v>-39116.160000000003</v>
      </c>
    </row>
    <row r="128" spans="1:25" ht="14.4" hidden="1" outlineLevel="1">
      <c r="A128" s="345"/>
      <c r="B128" s="321">
        <v>40642.080000000002</v>
      </c>
      <c r="C128" s="321"/>
      <c r="D128" s="131"/>
      <c r="E128" s="131"/>
      <c r="F128" s="346">
        <f>+B128</f>
        <v>40642.080000000002</v>
      </c>
      <c r="G128" s="131"/>
      <c r="H128" s="131"/>
      <c r="I128" s="363"/>
      <c r="J128" s="131"/>
      <c r="K128" s="131"/>
      <c r="L128" s="131"/>
      <c r="M128" s="131"/>
      <c r="N128" s="131"/>
      <c r="O128" s="131"/>
      <c r="P128" s="131"/>
      <c r="Q128" s="131"/>
      <c r="R128" s="364"/>
      <c r="S128" s="131"/>
      <c r="T128" s="131"/>
      <c r="U128" s="131"/>
      <c r="V128" s="131"/>
      <c r="W128" s="131"/>
      <c r="X128" s="319">
        <f t="shared" si="25"/>
        <v>40642.080000000002</v>
      </c>
      <c r="Y128" s="320">
        <f t="shared" si="26"/>
        <v>0</v>
      </c>
    </row>
    <row r="129" spans="1:25" ht="14.4" hidden="1" outlineLevel="1">
      <c r="A129" s="349"/>
      <c r="B129" s="324">
        <v>23276.37</v>
      </c>
      <c r="C129" s="324"/>
      <c r="D129" s="337"/>
      <c r="E129" s="326">
        <f>SUM(B$64:C129)</f>
        <v>-192363.62000000005</v>
      </c>
      <c r="F129" s="357">
        <f>+B129</f>
        <v>23276.37</v>
      </c>
      <c r="G129" s="337"/>
      <c r="H129" s="337"/>
      <c r="I129" s="358"/>
      <c r="J129" s="337"/>
      <c r="K129" s="326"/>
      <c r="L129" s="326">
        <f>-L23</f>
        <v>-56.49</v>
      </c>
      <c r="M129" s="326"/>
      <c r="N129" s="326">
        <f>SUM($K$67:L129)</f>
        <v>-132.38999999999973</v>
      </c>
      <c r="O129" s="326"/>
      <c r="P129" s="326">
        <f>+K129+L129</f>
        <v>-56.49</v>
      </c>
      <c r="Q129" s="337"/>
      <c r="R129" s="359"/>
      <c r="S129" s="337"/>
      <c r="T129" s="337"/>
      <c r="U129" s="337"/>
      <c r="V129" s="337"/>
      <c r="W129" s="337"/>
      <c r="X129" s="331">
        <f t="shared" ref="X129:X141" si="29">+F129+O129</f>
        <v>23276.37</v>
      </c>
      <c r="Y129" s="332">
        <f t="shared" ref="Y129:Y141" si="30">+G129+P129</f>
        <v>-56.49</v>
      </c>
    </row>
    <row r="130" spans="1:25" ht="14.4" hidden="1" outlineLevel="1">
      <c r="A130" s="365">
        <v>41487</v>
      </c>
      <c r="B130" s="333"/>
      <c r="C130" s="333">
        <f>-B129</f>
        <v>-23276.37</v>
      </c>
      <c r="D130" s="334"/>
      <c r="E130" s="334"/>
      <c r="F130" s="360">
        <f>+C130</f>
        <v>-23276.37</v>
      </c>
      <c r="G130" s="334"/>
      <c r="H130" s="334"/>
      <c r="I130" s="361"/>
      <c r="J130" s="366">
        <f>+A130</f>
        <v>41487</v>
      </c>
      <c r="K130" s="334"/>
      <c r="L130" s="334"/>
      <c r="M130" s="334"/>
      <c r="N130" s="334"/>
      <c r="O130" s="334"/>
      <c r="P130" s="334"/>
      <c r="Q130" s="334"/>
      <c r="R130" s="362"/>
      <c r="S130" s="366">
        <f>+J130</f>
        <v>41487</v>
      </c>
      <c r="T130" s="334"/>
      <c r="U130" s="334"/>
      <c r="V130" s="334"/>
      <c r="W130" s="334"/>
      <c r="X130" s="310">
        <f t="shared" si="29"/>
        <v>-23276.37</v>
      </c>
      <c r="Y130" s="311">
        <f t="shared" si="30"/>
        <v>0</v>
      </c>
    </row>
    <row r="131" spans="1:25" ht="14.4" hidden="1" outlineLevel="1">
      <c r="A131" s="345"/>
      <c r="B131" s="321"/>
      <c r="C131" s="321">
        <v>-43834.69</v>
      </c>
      <c r="D131" s="131"/>
      <c r="E131" s="131"/>
      <c r="F131" s="131"/>
      <c r="G131" s="74">
        <f>+C131</f>
        <v>-43834.69</v>
      </c>
      <c r="H131" s="74"/>
      <c r="I131" s="363"/>
      <c r="J131" s="131"/>
      <c r="K131" s="131"/>
      <c r="L131" s="131"/>
      <c r="M131" s="131"/>
      <c r="N131" s="131"/>
      <c r="O131" s="131"/>
      <c r="P131" s="131"/>
      <c r="Q131" s="131"/>
      <c r="R131" s="364"/>
      <c r="S131" s="131"/>
      <c r="T131" s="131"/>
      <c r="U131" s="131"/>
      <c r="V131" s="131"/>
      <c r="W131" s="131"/>
      <c r="X131" s="319">
        <f t="shared" si="29"/>
        <v>0</v>
      </c>
      <c r="Y131" s="320">
        <f t="shared" si="30"/>
        <v>-43834.69</v>
      </c>
    </row>
    <row r="132" spans="1:25" ht="14.4" hidden="1" outlineLevel="1">
      <c r="A132" s="345"/>
      <c r="B132" s="321">
        <v>37512.07</v>
      </c>
      <c r="C132" s="321"/>
      <c r="D132" s="131"/>
      <c r="E132" s="131"/>
      <c r="F132" s="346">
        <f>+B132</f>
        <v>37512.07</v>
      </c>
      <c r="G132" s="131"/>
      <c r="H132" s="131"/>
      <c r="I132" s="363"/>
      <c r="J132" s="131"/>
      <c r="K132" s="131"/>
      <c r="L132" s="131"/>
      <c r="M132" s="131"/>
      <c r="N132" s="131"/>
      <c r="O132" s="131"/>
      <c r="P132" s="131"/>
      <c r="Q132" s="131"/>
      <c r="R132" s="364"/>
      <c r="S132" s="131"/>
      <c r="T132" s="131"/>
      <c r="U132" s="131"/>
      <c r="V132" s="131"/>
      <c r="W132" s="131"/>
      <c r="X132" s="319">
        <f t="shared" si="29"/>
        <v>37512.07</v>
      </c>
      <c r="Y132" s="320">
        <f t="shared" si="30"/>
        <v>0</v>
      </c>
    </row>
    <row r="133" spans="1:25" ht="14.4" hidden="1" outlineLevel="1">
      <c r="A133" s="349"/>
      <c r="B133" s="324">
        <v>24821.08</v>
      </c>
      <c r="C133" s="324"/>
      <c r="D133" s="337"/>
      <c r="E133" s="326">
        <f>SUM(B$64:C133)</f>
        <v>-197141.53000000003</v>
      </c>
      <c r="F133" s="357">
        <f>+B133</f>
        <v>24821.08</v>
      </c>
      <c r="G133" s="337"/>
      <c r="H133" s="337"/>
      <c r="I133" s="358"/>
      <c r="J133" s="337"/>
      <c r="K133" s="326"/>
      <c r="L133" s="326">
        <f>-L24</f>
        <v>-63.24</v>
      </c>
      <c r="M133" s="326"/>
      <c r="N133" s="326">
        <f>SUM($K$67:L133)</f>
        <v>-195.62999999999974</v>
      </c>
      <c r="O133" s="326"/>
      <c r="P133" s="326">
        <f>+K133+L133</f>
        <v>-63.24</v>
      </c>
      <c r="Q133" s="337"/>
      <c r="R133" s="359"/>
      <c r="S133" s="337"/>
      <c r="T133" s="337"/>
      <c r="U133" s="337"/>
      <c r="V133" s="337"/>
      <c r="W133" s="337"/>
      <c r="X133" s="331">
        <f t="shared" si="29"/>
        <v>24821.08</v>
      </c>
      <c r="Y133" s="332">
        <f t="shared" si="30"/>
        <v>-63.24</v>
      </c>
    </row>
    <row r="134" spans="1:25" ht="14.4" hidden="1" outlineLevel="1">
      <c r="A134" s="365">
        <v>41518</v>
      </c>
      <c r="B134" s="333"/>
      <c r="C134" s="333">
        <f>-B133</f>
        <v>-24821.08</v>
      </c>
      <c r="D134" s="334"/>
      <c r="E134" s="334"/>
      <c r="F134" s="360">
        <f>+C134</f>
        <v>-24821.08</v>
      </c>
      <c r="G134" s="334"/>
      <c r="H134" s="334"/>
      <c r="I134" s="361"/>
      <c r="J134" s="366">
        <f>+A134</f>
        <v>41518</v>
      </c>
      <c r="K134" s="334"/>
      <c r="L134" s="334"/>
      <c r="M134" s="334"/>
      <c r="N134" s="334"/>
      <c r="O134" s="334"/>
      <c r="P134" s="334"/>
      <c r="Q134" s="334"/>
      <c r="R134" s="362"/>
      <c r="S134" s="366">
        <f>+J134</f>
        <v>41518</v>
      </c>
      <c r="T134" s="334"/>
      <c r="U134" s="334"/>
      <c r="V134" s="334"/>
      <c r="W134" s="334"/>
      <c r="X134" s="310">
        <f t="shared" si="29"/>
        <v>-24821.08</v>
      </c>
      <c r="Y134" s="311">
        <f t="shared" si="30"/>
        <v>0</v>
      </c>
    </row>
    <row r="135" spans="1:25" ht="14.4" hidden="1" outlineLevel="1">
      <c r="A135" s="345"/>
      <c r="B135" s="321"/>
      <c r="C135" s="321">
        <v>-41240.660000000003</v>
      </c>
      <c r="D135" s="131"/>
      <c r="E135" s="131"/>
      <c r="F135" s="131"/>
      <c r="G135" s="74">
        <f>+C135</f>
        <v>-41240.660000000003</v>
      </c>
      <c r="H135" s="74"/>
      <c r="I135" s="363"/>
      <c r="J135" s="131"/>
      <c r="K135" s="131"/>
      <c r="L135" s="131"/>
      <c r="M135" s="131"/>
      <c r="N135" s="131"/>
      <c r="O135" s="131"/>
      <c r="P135" s="131"/>
      <c r="Q135" s="131"/>
      <c r="R135" s="364"/>
      <c r="S135" s="131"/>
      <c r="T135" s="131"/>
      <c r="U135" s="131"/>
      <c r="V135" s="131"/>
      <c r="W135" s="131"/>
      <c r="X135" s="319">
        <f t="shared" si="29"/>
        <v>0</v>
      </c>
      <c r="Y135" s="320">
        <f t="shared" si="30"/>
        <v>-41240.660000000003</v>
      </c>
    </row>
    <row r="136" spans="1:25" ht="14.4" hidden="1" outlineLevel="1">
      <c r="A136" s="345"/>
      <c r="B136" s="321">
        <v>38283.14</v>
      </c>
      <c r="C136" s="321"/>
      <c r="D136" s="131"/>
      <c r="E136" s="131"/>
      <c r="F136" s="346">
        <f>+B136</f>
        <v>38283.14</v>
      </c>
      <c r="G136" s="131"/>
      <c r="H136" s="131"/>
      <c r="I136" s="363"/>
      <c r="J136" s="131"/>
      <c r="K136" s="314"/>
      <c r="L136" s="314"/>
      <c r="M136" s="314"/>
      <c r="N136" s="314"/>
      <c r="O136" s="314"/>
      <c r="P136" s="314"/>
      <c r="Q136" s="131"/>
      <c r="R136" s="364"/>
      <c r="S136" s="131"/>
      <c r="T136" s="131"/>
      <c r="U136" s="131"/>
      <c r="V136" s="131"/>
      <c r="W136" s="131"/>
      <c r="X136" s="319">
        <f t="shared" si="29"/>
        <v>38283.14</v>
      </c>
      <c r="Y136" s="320">
        <f t="shared" si="30"/>
        <v>0</v>
      </c>
    </row>
    <row r="137" spans="1:25" ht="14.4" hidden="1" outlineLevel="1">
      <c r="A137" s="349"/>
      <c r="B137" s="324">
        <v>24760.639999999999</v>
      </c>
      <c r="C137" s="324"/>
      <c r="D137" s="337"/>
      <c r="E137" s="326">
        <f>SUM(B$64:C137)</f>
        <v>-200159.49</v>
      </c>
      <c r="F137" s="357">
        <f>+B137</f>
        <v>24760.639999999999</v>
      </c>
      <c r="G137" s="337"/>
      <c r="H137" s="337"/>
      <c r="I137" s="358"/>
      <c r="J137" s="337"/>
      <c r="K137" s="326"/>
      <c r="L137" s="326">
        <f>-L25</f>
        <v>-69.08</v>
      </c>
      <c r="M137" s="326"/>
      <c r="N137" s="326">
        <f>SUM($K$67:L137)</f>
        <v>-264.70999999999975</v>
      </c>
      <c r="O137" s="326"/>
      <c r="P137" s="326">
        <f>+K137+L137</f>
        <v>-69.08</v>
      </c>
      <c r="Q137" s="337"/>
      <c r="R137" s="359"/>
      <c r="S137" s="337"/>
      <c r="T137" s="337"/>
      <c r="U137" s="337"/>
      <c r="V137" s="337"/>
      <c r="W137" s="337"/>
      <c r="X137" s="331">
        <f t="shared" si="29"/>
        <v>24760.639999999999</v>
      </c>
      <c r="Y137" s="332">
        <f t="shared" si="30"/>
        <v>-69.08</v>
      </c>
    </row>
    <row r="138" spans="1:25" ht="14.4" hidden="1" outlineLevel="1">
      <c r="A138" s="365">
        <v>41548</v>
      </c>
      <c r="B138" s="333"/>
      <c r="C138" s="333">
        <f>-B137</f>
        <v>-24760.639999999999</v>
      </c>
      <c r="D138" s="334"/>
      <c r="E138" s="334"/>
      <c r="F138" s="360">
        <f>+C138</f>
        <v>-24760.639999999999</v>
      </c>
      <c r="G138" s="334"/>
      <c r="H138" s="334"/>
      <c r="I138" s="361"/>
      <c r="J138" s="366">
        <f>+A138</f>
        <v>41548</v>
      </c>
      <c r="K138" s="334"/>
      <c r="L138" s="334"/>
      <c r="M138" s="334"/>
      <c r="N138" s="334"/>
      <c r="O138" s="334"/>
      <c r="P138" s="334"/>
      <c r="Q138" s="334"/>
      <c r="R138" s="362"/>
      <c r="S138" s="366">
        <f>+J138</f>
        <v>41548</v>
      </c>
      <c r="T138" s="334"/>
      <c r="U138" s="334"/>
      <c r="V138" s="334"/>
      <c r="W138" s="334"/>
      <c r="X138" s="310">
        <f t="shared" si="29"/>
        <v>-24760.639999999999</v>
      </c>
      <c r="Y138" s="311">
        <f t="shared" si="30"/>
        <v>0</v>
      </c>
    </row>
    <row r="139" spans="1:25" ht="14.4" hidden="1" outlineLevel="1">
      <c r="A139" s="345"/>
      <c r="B139" s="321"/>
      <c r="C139" s="321">
        <v>-38496.639999999999</v>
      </c>
      <c r="D139" s="131"/>
      <c r="E139" s="131"/>
      <c r="F139" s="131"/>
      <c r="G139" s="74">
        <f>+C139</f>
        <v>-38496.639999999999</v>
      </c>
      <c r="H139" s="74"/>
      <c r="I139" s="363"/>
      <c r="J139" s="131"/>
      <c r="K139" s="314"/>
      <c r="L139" s="314"/>
      <c r="M139" s="314"/>
      <c r="N139" s="314"/>
      <c r="O139" s="314"/>
      <c r="P139" s="314"/>
      <c r="Q139" s="131"/>
      <c r="R139" s="364"/>
      <c r="S139" s="131"/>
      <c r="T139" s="131"/>
      <c r="U139" s="131"/>
      <c r="V139" s="131"/>
      <c r="W139" s="131"/>
      <c r="X139" s="346">
        <f t="shared" si="29"/>
        <v>0</v>
      </c>
      <c r="Y139" s="320">
        <f t="shared" si="30"/>
        <v>-38496.639999999999</v>
      </c>
    </row>
    <row r="140" spans="1:25" ht="14.4" hidden="1" outlineLevel="1">
      <c r="A140" s="345"/>
      <c r="B140" s="321">
        <v>39334.620000000003</v>
      </c>
      <c r="C140" s="321"/>
      <c r="D140" s="131"/>
      <c r="E140" s="131"/>
      <c r="F140" s="346">
        <f>+B140</f>
        <v>39334.620000000003</v>
      </c>
      <c r="G140" s="131"/>
      <c r="H140" s="131"/>
      <c r="I140" s="363"/>
      <c r="J140" s="131"/>
      <c r="K140" s="314"/>
      <c r="L140" s="314"/>
      <c r="M140" s="314"/>
      <c r="N140" s="314"/>
      <c r="O140" s="314"/>
      <c r="P140" s="314"/>
      <c r="Q140" s="131"/>
      <c r="R140" s="364"/>
      <c r="S140" s="131"/>
      <c r="T140" s="131"/>
      <c r="U140" s="131"/>
      <c r="V140" s="131"/>
      <c r="W140" s="131"/>
      <c r="X140" s="346">
        <f t="shared" si="29"/>
        <v>39334.620000000003</v>
      </c>
      <c r="Y140" s="320">
        <f t="shared" si="30"/>
        <v>0</v>
      </c>
    </row>
    <row r="141" spans="1:25" ht="14.4" hidden="1" outlineLevel="1">
      <c r="A141" s="349"/>
      <c r="B141" s="324">
        <v>28951.200000000001</v>
      </c>
      <c r="C141" s="324"/>
      <c r="D141" s="337"/>
      <c r="E141" s="326">
        <f>SUM(B$64:C141)</f>
        <v>-195130.95</v>
      </c>
      <c r="F141" s="357">
        <f>+B141</f>
        <v>28951.200000000001</v>
      </c>
      <c r="G141" s="337"/>
      <c r="H141" s="337"/>
      <c r="I141" s="358"/>
      <c r="J141" s="337"/>
      <c r="K141" s="326">
        <f>+K26</f>
        <v>98.11</v>
      </c>
      <c r="L141" s="326"/>
      <c r="M141" s="326"/>
      <c r="N141" s="326">
        <f>SUM($K$67:L141)</f>
        <v>-166.59999999999974</v>
      </c>
      <c r="O141" s="326"/>
      <c r="P141" s="326">
        <f>+K141+L141</f>
        <v>98.11</v>
      </c>
      <c r="Q141" s="337"/>
      <c r="R141" s="359"/>
      <c r="S141" s="337"/>
      <c r="T141" s="337"/>
      <c r="U141" s="337"/>
      <c r="V141" s="337"/>
      <c r="W141" s="337"/>
      <c r="X141" s="350">
        <f t="shared" si="29"/>
        <v>28951.200000000001</v>
      </c>
      <c r="Y141" s="332">
        <f t="shared" si="30"/>
        <v>98.11</v>
      </c>
    </row>
    <row r="142" spans="1:25" ht="14.4" hidden="1" outlineLevel="1">
      <c r="A142" s="367">
        <v>41579</v>
      </c>
      <c r="B142" s="333"/>
      <c r="C142" s="333">
        <f>-B141</f>
        <v>-28951.200000000001</v>
      </c>
      <c r="D142" s="334"/>
      <c r="E142" s="305"/>
      <c r="F142" s="360">
        <f>+C142</f>
        <v>-28951.200000000001</v>
      </c>
      <c r="G142" s="334"/>
      <c r="H142" s="334"/>
      <c r="I142" s="361"/>
      <c r="J142" s="366">
        <f>+A142</f>
        <v>41579</v>
      </c>
      <c r="K142" s="305"/>
      <c r="L142" s="305"/>
      <c r="M142" s="305"/>
      <c r="N142" s="305"/>
      <c r="O142" s="305"/>
      <c r="P142" s="305"/>
      <c r="Q142" s="334"/>
      <c r="R142" s="362"/>
      <c r="S142" s="366">
        <f>+J142</f>
        <v>41579</v>
      </c>
      <c r="T142" s="334"/>
      <c r="U142" s="334"/>
      <c r="V142" s="334"/>
      <c r="W142" s="334"/>
      <c r="X142" s="310">
        <f t="shared" ref="X142:X145" si="31">+F142+O142</f>
        <v>-28951.200000000001</v>
      </c>
      <c r="Y142" s="311">
        <f t="shared" ref="Y142:Y145" si="32">+G142+P142</f>
        <v>0</v>
      </c>
    </row>
    <row r="143" spans="1:25" ht="14.4" hidden="1" outlineLevel="1">
      <c r="A143" s="345"/>
      <c r="B143" s="321"/>
      <c r="C143" s="321">
        <v>-33881.89</v>
      </c>
      <c r="D143" s="131"/>
      <c r="E143" s="314"/>
      <c r="F143" s="131"/>
      <c r="G143" s="74">
        <f>+C143</f>
        <v>-33881.89</v>
      </c>
      <c r="H143" s="131"/>
      <c r="I143" s="363"/>
      <c r="J143" s="131"/>
      <c r="K143" s="314"/>
      <c r="L143" s="314"/>
      <c r="M143" s="314"/>
      <c r="N143" s="314"/>
      <c r="O143" s="314"/>
      <c r="P143" s="314"/>
      <c r="Q143" s="131"/>
      <c r="R143" s="364"/>
      <c r="S143" s="131"/>
      <c r="T143" s="131"/>
      <c r="U143" s="131"/>
      <c r="V143" s="131"/>
      <c r="W143" s="131"/>
      <c r="X143" s="346">
        <f t="shared" si="31"/>
        <v>0</v>
      </c>
      <c r="Y143" s="320">
        <f t="shared" si="32"/>
        <v>-33881.89</v>
      </c>
    </row>
    <row r="144" spans="1:25" ht="14.4" hidden="1" outlineLevel="1">
      <c r="A144" s="345"/>
      <c r="B144" s="321">
        <v>43159.98</v>
      </c>
      <c r="C144" s="321"/>
      <c r="D144" s="131"/>
      <c r="E144" s="314"/>
      <c r="F144" s="346">
        <f>+B144</f>
        <v>43159.98</v>
      </c>
      <c r="G144" s="131"/>
      <c r="H144" s="131"/>
      <c r="I144" s="363"/>
      <c r="J144" s="131"/>
      <c r="K144" s="314"/>
      <c r="L144" s="314"/>
      <c r="M144" s="314"/>
      <c r="N144" s="314"/>
      <c r="O144" s="314"/>
      <c r="P144" s="314"/>
      <c r="Q144" s="131"/>
      <c r="R144" s="364"/>
      <c r="S144" s="131"/>
      <c r="T144" s="131"/>
      <c r="U144" s="131"/>
      <c r="V144" s="131"/>
      <c r="W144" s="131"/>
      <c r="X144" s="346">
        <f t="shared" si="31"/>
        <v>43159.98</v>
      </c>
      <c r="Y144" s="320">
        <f t="shared" si="32"/>
        <v>0</v>
      </c>
    </row>
    <row r="145" spans="1:25" ht="14.4" hidden="1" outlineLevel="1">
      <c r="A145" s="349"/>
      <c r="B145" s="324">
        <v>32180.720000000001</v>
      </c>
      <c r="C145" s="324"/>
      <c r="D145" s="337"/>
      <c r="E145" s="326"/>
      <c r="F145" s="357">
        <f>+B145</f>
        <v>32180.720000000001</v>
      </c>
      <c r="G145" s="337"/>
      <c r="H145" s="337"/>
      <c r="I145" s="358"/>
      <c r="J145" s="337"/>
      <c r="K145" s="326">
        <v>903.89</v>
      </c>
      <c r="L145" s="326"/>
      <c r="M145" s="326"/>
      <c r="N145" s="326">
        <f>SUM($K$67:L145)</f>
        <v>737.29000000000019</v>
      </c>
      <c r="O145" s="326"/>
      <c r="P145" s="326">
        <f>+K145+L145</f>
        <v>903.89</v>
      </c>
      <c r="Q145" s="337"/>
      <c r="R145" s="359"/>
      <c r="S145" s="337"/>
      <c r="T145" s="337"/>
      <c r="U145" s="337"/>
      <c r="V145" s="337"/>
      <c r="W145" s="337"/>
      <c r="X145" s="350">
        <f t="shared" si="31"/>
        <v>32180.720000000001</v>
      </c>
      <c r="Y145" s="332">
        <f t="shared" si="32"/>
        <v>903.89</v>
      </c>
    </row>
    <row r="146" spans="1:25" ht="14.4" hidden="1" outlineLevel="1">
      <c r="A146" s="367">
        <v>41609</v>
      </c>
      <c r="B146" s="333"/>
      <c r="C146" s="333">
        <f>-B145</f>
        <v>-32180.720000000001</v>
      </c>
      <c r="D146" s="334"/>
      <c r="E146" s="305"/>
      <c r="F146" s="360">
        <f>+C146</f>
        <v>-32180.720000000001</v>
      </c>
      <c r="G146" s="334"/>
      <c r="H146" s="334"/>
      <c r="I146" s="361"/>
      <c r="J146" s="366">
        <f>+A146</f>
        <v>41609</v>
      </c>
      <c r="K146" s="305"/>
      <c r="L146" s="305"/>
      <c r="M146" s="305"/>
      <c r="N146" s="305"/>
      <c r="O146" s="305"/>
      <c r="P146" s="305"/>
      <c r="Q146" s="334"/>
      <c r="R146" s="362"/>
      <c r="S146" s="366">
        <f>+J146</f>
        <v>41609</v>
      </c>
      <c r="T146" s="334"/>
      <c r="U146" s="334"/>
      <c r="V146" s="334"/>
      <c r="W146" s="334"/>
      <c r="X146" s="310">
        <f t="shared" ref="X146:X180" si="33">+F146+O146</f>
        <v>-32180.720000000001</v>
      </c>
      <c r="Y146" s="311">
        <f t="shared" ref="Y146:Y180" si="34">+G146+P146</f>
        <v>0</v>
      </c>
    </row>
    <row r="147" spans="1:25" ht="14.4" hidden="1" outlineLevel="1">
      <c r="A147" s="345"/>
      <c r="B147" s="321"/>
      <c r="C147" s="321">
        <v>-30566.04</v>
      </c>
      <c r="D147" s="131"/>
      <c r="E147" s="314"/>
      <c r="F147" s="131"/>
      <c r="G147" s="74">
        <f>+C147</f>
        <v>-30566.04</v>
      </c>
      <c r="H147" s="131"/>
      <c r="I147" s="363"/>
      <c r="J147" s="131"/>
      <c r="K147" s="314"/>
      <c r="L147" s="314"/>
      <c r="M147" s="314"/>
      <c r="N147" s="314"/>
      <c r="O147" s="314"/>
      <c r="P147" s="314"/>
      <c r="Q147" s="131"/>
      <c r="R147" s="364"/>
      <c r="S147" s="131"/>
      <c r="T147" s="131"/>
      <c r="U147" s="131"/>
      <c r="V147" s="131"/>
      <c r="W147" s="131"/>
      <c r="X147" s="346">
        <f t="shared" si="33"/>
        <v>0</v>
      </c>
      <c r="Y147" s="320">
        <f t="shared" si="34"/>
        <v>-30566.04</v>
      </c>
    </row>
    <row r="148" spans="1:25" ht="14.4" hidden="1" outlineLevel="1">
      <c r="A148" s="345"/>
      <c r="B148" s="321">
        <v>52999.75</v>
      </c>
      <c r="C148" s="321"/>
      <c r="D148" s="131"/>
      <c r="E148" s="314"/>
      <c r="F148" s="346">
        <f>+B148</f>
        <v>52999.75</v>
      </c>
      <c r="G148" s="131"/>
      <c r="H148" s="131"/>
      <c r="I148" s="363"/>
      <c r="J148" s="131"/>
      <c r="K148" s="314"/>
      <c r="L148" s="314"/>
      <c r="M148" s="314"/>
      <c r="N148" s="314"/>
      <c r="O148" s="314"/>
      <c r="P148" s="314"/>
      <c r="Q148" s="131"/>
      <c r="R148" s="364"/>
      <c r="S148" s="131"/>
      <c r="T148" s="131"/>
      <c r="U148" s="131"/>
      <c r="V148" s="131"/>
      <c r="W148" s="131"/>
      <c r="X148" s="346">
        <f t="shared" si="33"/>
        <v>52999.75</v>
      </c>
      <c r="Y148" s="320">
        <f t="shared" si="34"/>
        <v>0</v>
      </c>
    </row>
    <row r="149" spans="1:25" ht="14.4" hidden="1" outlineLevel="1">
      <c r="A149" s="349"/>
      <c r="B149" s="324">
        <v>36397.26</v>
      </c>
      <c r="C149" s="324"/>
      <c r="D149" s="337"/>
      <c r="E149" s="326"/>
      <c r="F149" s="357">
        <f>+B149</f>
        <v>36397.26</v>
      </c>
      <c r="G149" s="337"/>
      <c r="H149" s="337"/>
      <c r="I149" s="358"/>
      <c r="J149" s="337"/>
      <c r="K149" s="326">
        <v>2203.1</v>
      </c>
      <c r="L149" s="326"/>
      <c r="M149" s="326"/>
      <c r="N149" s="326">
        <f>SUM($K$67:L149)</f>
        <v>2940.3900000000003</v>
      </c>
      <c r="O149" s="326"/>
      <c r="P149" s="326">
        <f>+K149+L149</f>
        <v>2203.1</v>
      </c>
      <c r="Q149" s="337"/>
      <c r="R149" s="359"/>
      <c r="S149" s="337"/>
      <c r="T149" s="337"/>
      <c r="U149" s="337"/>
      <c r="V149" s="337"/>
      <c r="W149" s="337"/>
      <c r="X149" s="350">
        <f t="shared" si="33"/>
        <v>36397.26</v>
      </c>
      <c r="Y149" s="332">
        <f t="shared" si="34"/>
        <v>2203.1</v>
      </c>
    </row>
    <row r="150" spans="1:25" ht="14.4" hidden="1" outlineLevel="1">
      <c r="A150" s="367">
        <v>41640</v>
      </c>
      <c r="B150" s="333"/>
      <c r="C150" s="333">
        <f>-B149</f>
        <v>-36397.26</v>
      </c>
      <c r="D150" s="334"/>
      <c r="E150" s="305"/>
      <c r="F150" s="360">
        <f>+C150</f>
        <v>-36397.26</v>
      </c>
      <c r="G150" s="334"/>
      <c r="H150" s="334"/>
      <c r="I150" s="361"/>
      <c r="J150" s="367">
        <v>41640</v>
      </c>
      <c r="K150" s="305"/>
      <c r="L150" s="305"/>
      <c r="M150" s="305"/>
      <c r="N150" s="305"/>
      <c r="O150" s="305"/>
      <c r="P150" s="305"/>
      <c r="Q150" s="334"/>
      <c r="R150" s="362"/>
      <c r="S150" s="367">
        <v>41640</v>
      </c>
      <c r="T150" s="334"/>
      <c r="U150" s="334"/>
      <c r="V150" s="334"/>
      <c r="W150" s="334"/>
      <c r="X150" s="353">
        <f t="shared" si="33"/>
        <v>-36397.26</v>
      </c>
      <c r="Y150" s="311">
        <f t="shared" si="34"/>
        <v>0</v>
      </c>
    </row>
    <row r="151" spans="1:25" ht="14.4" hidden="1" outlineLevel="1">
      <c r="A151" s="345"/>
      <c r="B151" s="321"/>
      <c r="C151" s="321">
        <v>-28037.200000000001</v>
      </c>
      <c r="D151" s="131"/>
      <c r="E151" s="314"/>
      <c r="F151" s="74"/>
      <c r="G151" s="74">
        <f>+C151</f>
        <v>-28037.200000000001</v>
      </c>
      <c r="H151" s="131"/>
      <c r="I151" s="363"/>
      <c r="J151" s="345"/>
      <c r="K151" s="314"/>
      <c r="L151" s="314"/>
      <c r="M151" s="314"/>
      <c r="N151" s="314"/>
      <c r="O151" s="314"/>
      <c r="P151" s="314"/>
      <c r="Q151" s="131"/>
      <c r="R151" s="364"/>
      <c r="S151" s="345"/>
      <c r="T151" s="131"/>
      <c r="U151" s="131"/>
      <c r="V151" s="131"/>
      <c r="W151" s="131"/>
      <c r="X151" s="346">
        <f t="shared" si="33"/>
        <v>0</v>
      </c>
      <c r="Y151" s="320">
        <f t="shared" si="34"/>
        <v>-28037.200000000001</v>
      </c>
    </row>
    <row r="152" spans="1:25" ht="14.4" hidden="1" outlineLevel="1">
      <c r="A152" s="345" t="s">
        <v>85</v>
      </c>
      <c r="B152" s="321">
        <v>996.25</v>
      </c>
      <c r="C152" s="321"/>
      <c r="D152" s="131"/>
      <c r="E152" s="314"/>
      <c r="F152" s="74"/>
      <c r="G152" s="74">
        <f>+B152</f>
        <v>996.25</v>
      </c>
      <c r="H152" s="131"/>
      <c r="I152" s="363"/>
      <c r="J152" s="345"/>
      <c r="K152" s="314"/>
      <c r="L152" s="314">
        <v>-996.25</v>
      </c>
      <c r="M152" s="314"/>
      <c r="N152" s="314"/>
      <c r="O152" s="314"/>
      <c r="P152" s="314">
        <f>+L152</f>
        <v>-996.25</v>
      </c>
      <c r="Q152" s="131"/>
      <c r="R152" s="364"/>
      <c r="S152" s="345"/>
      <c r="T152" s="131"/>
      <c r="U152" s="131"/>
      <c r="V152" s="131"/>
      <c r="W152" s="131"/>
      <c r="X152" s="346">
        <f t="shared" si="33"/>
        <v>0</v>
      </c>
      <c r="Y152" s="320">
        <f t="shared" si="34"/>
        <v>0</v>
      </c>
    </row>
    <row r="153" spans="1:25" ht="14.4" hidden="1" outlineLevel="1">
      <c r="A153" s="345"/>
      <c r="B153" s="321">
        <v>16777.98</v>
      </c>
      <c r="C153" s="321"/>
      <c r="D153" s="131"/>
      <c r="E153" s="314"/>
      <c r="F153" s="74">
        <f>+B153</f>
        <v>16777.98</v>
      </c>
      <c r="G153" s="131"/>
      <c r="H153" s="131"/>
      <c r="I153" s="363"/>
      <c r="J153" s="345" t="s">
        <v>246</v>
      </c>
      <c r="K153" s="314">
        <v>63816.52</v>
      </c>
      <c r="L153" s="314"/>
      <c r="M153" s="314"/>
      <c r="N153" s="314"/>
      <c r="O153" s="314"/>
      <c r="P153" s="314">
        <f>+K153</f>
        <v>63816.52</v>
      </c>
      <c r="Q153" s="131"/>
      <c r="R153" s="364"/>
      <c r="S153" s="345"/>
      <c r="T153" s="131"/>
      <c r="U153" s="131"/>
      <c r="V153" s="131"/>
      <c r="W153" s="131"/>
      <c r="X153" s="346">
        <f t="shared" si="33"/>
        <v>16777.98</v>
      </c>
      <c r="Y153" s="320">
        <f t="shared" si="34"/>
        <v>63816.52</v>
      </c>
    </row>
    <row r="154" spans="1:25" ht="14.4" hidden="1" outlineLevel="1">
      <c r="A154" s="349"/>
      <c r="B154" s="324">
        <v>17454.560000000001</v>
      </c>
      <c r="C154" s="324"/>
      <c r="D154" s="337"/>
      <c r="E154" s="326"/>
      <c r="F154" s="357">
        <f>+B154</f>
        <v>17454.560000000001</v>
      </c>
      <c r="G154" s="337"/>
      <c r="H154" s="337"/>
      <c r="I154" s="358"/>
      <c r="J154" s="349"/>
      <c r="K154" s="326">
        <v>2884.07</v>
      </c>
      <c r="L154" s="326"/>
      <c r="M154" s="326"/>
      <c r="N154" s="326"/>
      <c r="O154" s="326"/>
      <c r="P154" s="326">
        <f>+K154</f>
        <v>2884.07</v>
      </c>
      <c r="Q154" s="337"/>
      <c r="R154" s="359"/>
      <c r="S154" s="349"/>
      <c r="T154" s="337"/>
      <c r="U154" s="337"/>
      <c r="V154" s="337"/>
      <c r="W154" s="337"/>
      <c r="X154" s="350">
        <f t="shared" si="33"/>
        <v>17454.560000000001</v>
      </c>
      <c r="Y154" s="332">
        <f t="shared" si="34"/>
        <v>2884.07</v>
      </c>
    </row>
    <row r="155" spans="1:25" ht="14.4" hidden="1" outlineLevel="1">
      <c r="A155" s="367">
        <v>41671</v>
      </c>
      <c r="B155" s="333"/>
      <c r="C155" s="333">
        <f>-B154</f>
        <v>-17454.560000000001</v>
      </c>
      <c r="D155" s="334"/>
      <c r="E155" s="305"/>
      <c r="F155" s="360">
        <f>+C155</f>
        <v>-17454.560000000001</v>
      </c>
      <c r="G155" s="334"/>
      <c r="H155" s="334"/>
      <c r="I155" s="361"/>
      <c r="J155" s="367">
        <v>41671</v>
      </c>
      <c r="K155" s="305"/>
      <c r="L155" s="305">
        <f>-K154</f>
        <v>-2884.07</v>
      </c>
      <c r="M155" s="305"/>
      <c r="N155" s="305"/>
      <c r="O155" s="305"/>
      <c r="P155" s="305">
        <f>+L155</f>
        <v>-2884.07</v>
      </c>
      <c r="Q155" s="334"/>
      <c r="R155" s="362"/>
      <c r="S155" s="367">
        <v>41671</v>
      </c>
      <c r="T155" s="334"/>
      <c r="U155" s="334"/>
      <c r="V155" s="334"/>
      <c r="W155" s="334"/>
      <c r="X155" s="353">
        <f t="shared" si="33"/>
        <v>-17454.560000000001</v>
      </c>
      <c r="Y155" s="311">
        <f t="shared" si="34"/>
        <v>-2884.07</v>
      </c>
    </row>
    <row r="156" spans="1:25" ht="14.4" hidden="1" outlineLevel="1">
      <c r="A156" s="345"/>
      <c r="B156" s="321"/>
      <c r="C156" s="321">
        <v>-26058.48</v>
      </c>
      <c r="D156" s="131"/>
      <c r="E156" s="314"/>
      <c r="F156" s="74"/>
      <c r="G156" s="74">
        <f>+C156</f>
        <v>-26058.48</v>
      </c>
      <c r="H156" s="131"/>
      <c r="I156" s="363"/>
      <c r="J156" s="345"/>
      <c r="K156" s="314"/>
      <c r="L156" s="314"/>
      <c r="M156" s="314"/>
      <c r="N156" s="314"/>
      <c r="O156" s="314"/>
      <c r="P156" s="314"/>
      <c r="Q156" s="131"/>
      <c r="R156" s="364"/>
      <c r="S156" s="345"/>
      <c r="T156" s="131"/>
      <c r="U156" s="131"/>
      <c r="V156" s="131"/>
      <c r="W156" s="131"/>
      <c r="X156" s="346">
        <f t="shared" si="33"/>
        <v>0</v>
      </c>
      <c r="Y156" s="320">
        <f t="shared" si="34"/>
        <v>-26058.48</v>
      </c>
    </row>
    <row r="157" spans="1:25" ht="14.4" hidden="1" outlineLevel="1">
      <c r="A157" s="345"/>
      <c r="B157" s="321">
        <v>25282.91</v>
      </c>
      <c r="C157" s="321"/>
      <c r="D157" s="131"/>
      <c r="E157" s="314"/>
      <c r="F157" s="74">
        <f>+B157</f>
        <v>25282.91</v>
      </c>
      <c r="G157" s="131"/>
      <c r="H157" s="131"/>
      <c r="I157" s="363"/>
      <c r="J157" s="345" t="s">
        <v>247</v>
      </c>
      <c r="K157" s="314">
        <v>2714.59</v>
      </c>
      <c r="L157" s="314"/>
      <c r="M157" s="314"/>
      <c r="N157" s="314"/>
      <c r="O157" s="314"/>
      <c r="P157" s="314">
        <f>+K157</f>
        <v>2714.59</v>
      </c>
      <c r="Q157" s="131"/>
      <c r="R157" s="364"/>
      <c r="S157" s="345"/>
      <c r="T157" s="131"/>
      <c r="U157" s="131"/>
      <c r="V157" s="131"/>
      <c r="W157" s="131"/>
      <c r="X157" s="346">
        <f t="shared" si="33"/>
        <v>25282.91</v>
      </c>
      <c r="Y157" s="320">
        <f t="shared" si="34"/>
        <v>2714.59</v>
      </c>
    </row>
    <row r="158" spans="1:25" ht="14.4" hidden="1" outlineLevel="1">
      <c r="A158" s="349"/>
      <c r="B158" s="324">
        <v>15686.49</v>
      </c>
      <c r="C158" s="324"/>
      <c r="D158" s="337"/>
      <c r="E158" s="326"/>
      <c r="F158" s="357">
        <f>+B158</f>
        <v>15686.49</v>
      </c>
      <c r="G158" s="337"/>
      <c r="H158" s="337"/>
      <c r="I158" s="358"/>
      <c r="J158" s="349" t="s">
        <v>248</v>
      </c>
      <c r="K158" s="326">
        <v>2547.04</v>
      </c>
      <c r="L158" s="326"/>
      <c r="M158" s="326"/>
      <c r="N158" s="326"/>
      <c r="O158" s="326"/>
      <c r="P158" s="326">
        <f>+K158</f>
        <v>2547.04</v>
      </c>
      <c r="Q158" s="337"/>
      <c r="R158" s="359"/>
      <c r="S158" s="349"/>
      <c r="T158" s="337"/>
      <c r="U158" s="337"/>
      <c r="V158" s="337"/>
      <c r="W158" s="337"/>
      <c r="X158" s="350">
        <f t="shared" si="33"/>
        <v>15686.49</v>
      </c>
      <c r="Y158" s="332">
        <f t="shared" si="34"/>
        <v>2547.04</v>
      </c>
    </row>
    <row r="159" spans="1:25" ht="14.4" hidden="1" outlineLevel="1">
      <c r="A159" s="367">
        <v>41699</v>
      </c>
      <c r="B159" s="333"/>
      <c r="C159" s="333">
        <f>-B158</f>
        <v>-15686.49</v>
      </c>
      <c r="D159" s="334"/>
      <c r="E159" s="305"/>
      <c r="F159" s="360">
        <f>+C159</f>
        <v>-15686.49</v>
      </c>
      <c r="G159" s="334"/>
      <c r="H159" s="334"/>
      <c r="I159" s="361"/>
      <c r="J159" s="367">
        <v>41699</v>
      </c>
      <c r="K159" s="305"/>
      <c r="L159" s="305"/>
      <c r="M159" s="305"/>
      <c r="N159" s="305"/>
      <c r="O159" s="305"/>
      <c r="P159" s="305"/>
      <c r="Q159" s="334"/>
      <c r="R159" s="362"/>
      <c r="S159" s="367">
        <v>41699</v>
      </c>
      <c r="T159" s="334"/>
      <c r="U159" s="334"/>
      <c r="V159" s="334"/>
      <c r="W159" s="334"/>
      <c r="X159" s="353">
        <f t="shared" si="33"/>
        <v>-15686.49</v>
      </c>
      <c r="Y159" s="311">
        <f t="shared" si="34"/>
        <v>0</v>
      </c>
    </row>
    <row r="160" spans="1:25" ht="14.4" hidden="1" outlineLevel="1">
      <c r="A160" s="345"/>
      <c r="B160" s="321"/>
      <c r="C160" s="321">
        <v>-23520.62</v>
      </c>
      <c r="D160" s="131"/>
      <c r="E160" s="314"/>
      <c r="F160" s="74"/>
      <c r="G160" s="74">
        <f>+C160</f>
        <v>-23520.62</v>
      </c>
      <c r="H160" s="131"/>
      <c r="I160" s="363"/>
      <c r="J160" s="345"/>
      <c r="K160" s="314"/>
      <c r="L160" s="314"/>
      <c r="M160" s="314"/>
      <c r="N160" s="314"/>
      <c r="O160" s="314"/>
      <c r="P160" s="314"/>
      <c r="Q160" s="131"/>
      <c r="R160" s="364"/>
      <c r="S160" s="345"/>
      <c r="T160" s="131"/>
      <c r="U160" s="131"/>
      <c r="V160" s="131"/>
      <c r="W160" s="131"/>
      <c r="X160" s="346">
        <f t="shared" si="33"/>
        <v>0</v>
      </c>
      <c r="Y160" s="320">
        <f t="shared" si="34"/>
        <v>-23520.62</v>
      </c>
    </row>
    <row r="161" spans="1:25" ht="14.4" hidden="1" outlineLevel="1">
      <c r="A161" s="345"/>
      <c r="B161" s="321">
        <v>25070.400000000001</v>
      </c>
      <c r="C161" s="321"/>
      <c r="D161" s="131"/>
      <c r="E161" s="314"/>
      <c r="F161" s="74">
        <f>+B161</f>
        <v>25070.400000000001</v>
      </c>
      <c r="G161" s="131"/>
      <c r="H161" s="131"/>
      <c r="I161" s="363"/>
      <c r="J161" s="345"/>
      <c r="K161" s="314"/>
      <c r="L161" s="314"/>
      <c r="M161" s="314"/>
      <c r="N161" s="314"/>
      <c r="O161" s="314"/>
      <c r="P161" s="314"/>
      <c r="Q161" s="131"/>
      <c r="R161" s="364"/>
      <c r="S161" s="345"/>
      <c r="T161" s="131"/>
      <c r="U161" s="131"/>
      <c r="V161" s="131"/>
      <c r="W161" s="131"/>
      <c r="X161" s="346">
        <f t="shared" si="33"/>
        <v>25070.400000000001</v>
      </c>
      <c r="Y161" s="320">
        <f t="shared" si="34"/>
        <v>0</v>
      </c>
    </row>
    <row r="162" spans="1:25" ht="14.4" hidden="1" outlineLevel="1">
      <c r="A162" s="349"/>
      <c r="B162" s="324">
        <v>13772.93</v>
      </c>
      <c r="C162" s="324"/>
      <c r="D162" s="337"/>
      <c r="E162" s="326"/>
      <c r="F162" s="357">
        <f>+B162</f>
        <v>13772.93</v>
      </c>
      <c r="G162" s="337"/>
      <c r="H162" s="337"/>
      <c r="I162" s="358"/>
      <c r="J162" s="349"/>
      <c r="K162" s="326">
        <v>2536.7600000000002</v>
      </c>
      <c r="L162" s="326"/>
      <c r="M162" s="326"/>
      <c r="N162" s="326"/>
      <c r="O162" s="326"/>
      <c r="P162" s="326">
        <f>+K162</f>
        <v>2536.7600000000002</v>
      </c>
      <c r="Q162" s="337"/>
      <c r="R162" s="359"/>
      <c r="S162" s="349"/>
      <c r="T162" s="337"/>
      <c r="U162" s="337"/>
      <c r="V162" s="337"/>
      <c r="W162" s="337"/>
      <c r="X162" s="350">
        <f t="shared" si="33"/>
        <v>13772.93</v>
      </c>
      <c r="Y162" s="332">
        <f t="shared" si="34"/>
        <v>2536.7600000000002</v>
      </c>
    </row>
    <row r="163" spans="1:25" ht="14.4" hidden="1" outlineLevel="1">
      <c r="A163" s="367">
        <v>41730</v>
      </c>
      <c r="B163" s="333"/>
      <c r="C163" s="333">
        <f>-B162</f>
        <v>-13772.93</v>
      </c>
      <c r="D163" s="334"/>
      <c r="E163" s="305"/>
      <c r="F163" s="360">
        <f>+C163</f>
        <v>-13772.93</v>
      </c>
      <c r="G163" s="334"/>
      <c r="H163" s="334"/>
      <c r="I163" s="361"/>
      <c r="J163" s="367">
        <v>41730</v>
      </c>
      <c r="K163" s="305"/>
      <c r="L163" s="305"/>
      <c r="M163" s="305"/>
      <c r="N163" s="305"/>
      <c r="O163" s="305"/>
      <c r="P163" s="305"/>
      <c r="Q163" s="334"/>
      <c r="R163" s="362"/>
      <c r="S163" s="367">
        <v>41730</v>
      </c>
      <c r="T163" s="334"/>
      <c r="U163" s="334"/>
      <c r="V163" s="334"/>
      <c r="W163" s="334"/>
      <c r="X163" s="353">
        <f t="shared" si="33"/>
        <v>-13772.93</v>
      </c>
      <c r="Y163" s="311">
        <f t="shared" si="34"/>
        <v>0</v>
      </c>
    </row>
    <row r="164" spans="1:25" ht="14.4" hidden="1" outlineLevel="1">
      <c r="A164" s="345"/>
      <c r="B164" s="321"/>
      <c r="C164" s="321">
        <v>-21111.18</v>
      </c>
      <c r="D164" s="131"/>
      <c r="E164" s="314"/>
      <c r="F164" s="74"/>
      <c r="G164" s="74">
        <f>+C164</f>
        <v>-21111.18</v>
      </c>
      <c r="H164" s="131"/>
      <c r="I164" s="363"/>
      <c r="J164" s="345"/>
      <c r="K164" s="314"/>
      <c r="L164" s="314">
        <f>-K153</f>
        <v>-63816.52</v>
      </c>
      <c r="M164" s="314"/>
      <c r="N164" s="314"/>
      <c r="O164" s="314"/>
      <c r="P164" s="314">
        <f>+L164</f>
        <v>-63816.52</v>
      </c>
      <c r="Q164" s="131"/>
      <c r="R164" s="364"/>
      <c r="S164" s="345"/>
      <c r="T164" s="131"/>
      <c r="U164" s="131"/>
      <c r="V164" s="131"/>
      <c r="W164" s="131"/>
      <c r="X164" s="346">
        <f t="shared" si="33"/>
        <v>0</v>
      </c>
      <c r="Y164" s="320">
        <f t="shared" si="34"/>
        <v>-84927.7</v>
      </c>
    </row>
    <row r="165" spans="1:25" ht="14.4" hidden="1" outlineLevel="1">
      <c r="A165" s="345" t="s">
        <v>243</v>
      </c>
      <c r="B165" s="321">
        <v>63816.52</v>
      </c>
      <c r="C165" s="321"/>
      <c r="D165" s="131"/>
      <c r="E165" s="314"/>
      <c r="F165" s="74"/>
      <c r="G165" s="74">
        <f>+B165</f>
        <v>63816.52</v>
      </c>
      <c r="H165" s="131"/>
      <c r="I165" s="363"/>
      <c r="J165" s="345"/>
      <c r="K165" s="314"/>
      <c r="L165" s="314">
        <v>-2534.56</v>
      </c>
      <c r="M165" s="314"/>
      <c r="N165" s="314"/>
      <c r="O165" s="314"/>
      <c r="P165" s="314">
        <f t="shared" ref="P165:P167" si="35">+L165</f>
        <v>-2534.56</v>
      </c>
      <c r="Q165" s="131"/>
      <c r="R165" s="364"/>
      <c r="S165" s="345"/>
      <c r="T165" s="131"/>
      <c r="U165" s="131"/>
      <c r="V165" s="131"/>
      <c r="W165" s="131"/>
      <c r="X165" s="346">
        <f t="shared" si="33"/>
        <v>0</v>
      </c>
      <c r="Y165" s="320">
        <f t="shared" si="34"/>
        <v>61281.96</v>
      </c>
    </row>
    <row r="166" spans="1:25" ht="14.4" hidden="1" outlineLevel="1">
      <c r="A166" s="345" t="s">
        <v>244</v>
      </c>
      <c r="B166" s="321"/>
      <c r="C166" s="321">
        <v>-1992.5</v>
      </c>
      <c r="D166" s="131"/>
      <c r="E166" s="314"/>
      <c r="F166" s="74"/>
      <c r="G166" s="74">
        <f>+C166</f>
        <v>-1992.5</v>
      </c>
      <c r="H166" s="131"/>
      <c r="I166" s="363"/>
      <c r="J166" s="345"/>
      <c r="K166" s="314"/>
      <c r="L166" s="314">
        <v>-5728.86</v>
      </c>
      <c r="M166" s="314"/>
      <c r="N166" s="314"/>
      <c r="O166" s="314"/>
      <c r="P166" s="314">
        <f t="shared" si="35"/>
        <v>-5728.86</v>
      </c>
      <c r="Q166" s="131"/>
      <c r="R166" s="364"/>
      <c r="S166" s="345"/>
      <c r="T166" s="131"/>
      <c r="U166" s="131"/>
      <c r="V166" s="131"/>
      <c r="W166" s="131"/>
      <c r="X166" s="346">
        <f t="shared" si="33"/>
        <v>0</v>
      </c>
      <c r="Y166" s="320">
        <f t="shared" si="34"/>
        <v>-7721.36</v>
      </c>
    </row>
    <row r="167" spans="1:25" ht="14.4" hidden="1" outlineLevel="1">
      <c r="A167" s="345"/>
      <c r="B167" s="321">
        <v>22191.99</v>
      </c>
      <c r="C167" s="321"/>
      <c r="D167" s="131"/>
      <c r="E167" s="314"/>
      <c r="F167" s="74">
        <f>+B167</f>
        <v>22191.99</v>
      </c>
      <c r="G167" s="131"/>
      <c r="H167" s="131"/>
      <c r="I167" s="363"/>
      <c r="J167" s="345"/>
      <c r="K167" s="314"/>
      <c r="L167" s="314">
        <v>-14600.53</v>
      </c>
      <c r="M167" s="314"/>
      <c r="N167" s="314"/>
      <c r="O167" s="314"/>
      <c r="P167" s="314">
        <f t="shared" si="35"/>
        <v>-14600.53</v>
      </c>
      <c r="Q167" s="131"/>
      <c r="R167" s="364"/>
      <c r="S167" s="345"/>
      <c r="T167" s="131"/>
      <c r="U167" s="131"/>
      <c r="V167" s="131"/>
      <c r="W167" s="131"/>
      <c r="X167" s="346">
        <f t="shared" si="33"/>
        <v>22191.99</v>
      </c>
      <c r="Y167" s="320">
        <f t="shared" si="34"/>
        <v>-14600.53</v>
      </c>
    </row>
    <row r="168" spans="1:25" ht="14.4" hidden="1" outlineLevel="1">
      <c r="A168" s="349"/>
      <c r="B168" s="324">
        <v>12748.1</v>
      </c>
      <c r="C168" s="324"/>
      <c r="D168" s="337"/>
      <c r="E168" s="326"/>
      <c r="F168" s="357">
        <f>+B168</f>
        <v>12748.1</v>
      </c>
      <c r="G168" s="337"/>
      <c r="H168" s="337"/>
      <c r="I168" s="358"/>
      <c r="J168" s="349" t="s">
        <v>249</v>
      </c>
      <c r="K168" s="326">
        <v>1992.5</v>
      </c>
      <c r="L168" s="326"/>
      <c r="M168" s="326"/>
      <c r="N168" s="326"/>
      <c r="O168" s="326"/>
      <c r="P168" s="326">
        <f>+K168</f>
        <v>1992.5</v>
      </c>
      <c r="Q168" s="337"/>
      <c r="R168" s="359"/>
      <c r="S168" s="349"/>
      <c r="T168" s="337"/>
      <c r="U168" s="337"/>
      <c r="V168" s="337"/>
      <c r="W168" s="337"/>
      <c r="X168" s="350">
        <f t="shared" si="33"/>
        <v>12748.1</v>
      </c>
      <c r="Y168" s="332">
        <f t="shared" si="34"/>
        <v>1992.5</v>
      </c>
    </row>
    <row r="169" spans="1:25" ht="14.4" hidden="1" outlineLevel="1">
      <c r="A169" s="367">
        <v>41760</v>
      </c>
      <c r="B169" s="333" t="s">
        <v>245</v>
      </c>
      <c r="C169" s="333">
        <f>-B168</f>
        <v>-12748.1</v>
      </c>
      <c r="D169" s="334"/>
      <c r="E169" s="305"/>
      <c r="F169" s="360">
        <f>+C169</f>
        <v>-12748.1</v>
      </c>
      <c r="G169" s="334"/>
      <c r="H169" s="334"/>
      <c r="I169" s="361"/>
      <c r="J169" s="367">
        <v>41760</v>
      </c>
      <c r="K169" s="305"/>
      <c r="L169" s="305"/>
      <c r="M169" s="305"/>
      <c r="N169" s="305"/>
      <c r="O169" s="305"/>
      <c r="P169" s="305"/>
      <c r="Q169" s="334"/>
      <c r="R169" s="362"/>
      <c r="S169" s="367">
        <v>41760</v>
      </c>
      <c r="T169" s="334"/>
      <c r="U169" s="334"/>
      <c r="V169" s="334"/>
      <c r="W169" s="334"/>
      <c r="X169" s="353">
        <f t="shared" si="33"/>
        <v>-12748.1</v>
      </c>
      <c r="Y169" s="311">
        <f t="shared" si="34"/>
        <v>0</v>
      </c>
    </row>
    <row r="170" spans="1:25" ht="14.4" hidden="1" outlineLevel="1">
      <c r="A170" s="345"/>
      <c r="B170" s="321"/>
      <c r="C170" s="321">
        <v>-19015.3</v>
      </c>
      <c r="D170" s="131"/>
      <c r="E170" s="314"/>
      <c r="F170" s="74"/>
      <c r="G170" s="74">
        <f>+C170</f>
        <v>-19015.3</v>
      </c>
      <c r="H170" s="131"/>
      <c r="I170" s="363"/>
      <c r="J170" s="345"/>
      <c r="K170" s="314"/>
      <c r="L170" s="314"/>
      <c r="M170" s="314"/>
      <c r="N170" s="314"/>
      <c r="O170" s="314"/>
      <c r="P170" s="314"/>
      <c r="Q170" s="131"/>
      <c r="R170" s="364"/>
      <c r="S170" s="345"/>
      <c r="T170" s="131"/>
      <c r="U170" s="131"/>
      <c r="V170" s="131"/>
      <c r="W170" s="131"/>
      <c r="X170" s="346">
        <f t="shared" si="33"/>
        <v>0</v>
      </c>
      <c r="Y170" s="320">
        <f t="shared" si="34"/>
        <v>-19015.3</v>
      </c>
    </row>
    <row r="171" spans="1:25" ht="14.4" hidden="1" outlineLevel="1">
      <c r="A171" s="345"/>
      <c r="B171" s="321">
        <v>18199.93</v>
      </c>
      <c r="C171" s="321"/>
      <c r="D171" s="131"/>
      <c r="E171" s="314"/>
      <c r="F171" s="74">
        <f>+B171</f>
        <v>18199.93</v>
      </c>
      <c r="G171" s="131"/>
      <c r="H171" s="131"/>
      <c r="I171" s="363"/>
      <c r="J171" s="345"/>
      <c r="K171" s="314"/>
      <c r="L171" s="314"/>
      <c r="M171" s="314"/>
      <c r="N171" s="314"/>
      <c r="O171" s="314"/>
      <c r="P171" s="314"/>
      <c r="Q171" s="131"/>
      <c r="R171" s="364"/>
      <c r="S171" s="345"/>
      <c r="T171" s="131"/>
      <c r="U171" s="131"/>
      <c r="V171" s="131"/>
      <c r="W171" s="131"/>
      <c r="X171" s="346">
        <f t="shared" si="33"/>
        <v>18199.93</v>
      </c>
      <c r="Y171" s="320">
        <f t="shared" si="34"/>
        <v>0</v>
      </c>
    </row>
    <row r="172" spans="1:25" ht="14.4" hidden="1" outlineLevel="1">
      <c r="A172" s="349"/>
      <c r="B172" s="324">
        <v>11938.68</v>
      </c>
      <c r="C172" s="324"/>
      <c r="D172" s="337"/>
      <c r="E172" s="326"/>
      <c r="F172" s="357">
        <f>+B172</f>
        <v>11938.68</v>
      </c>
      <c r="G172" s="337"/>
      <c r="H172" s="337"/>
      <c r="I172" s="358"/>
      <c r="J172" s="349"/>
      <c r="K172" s="326"/>
      <c r="L172" s="326">
        <v>-2513.67</v>
      </c>
      <c r="M172" s="326"/>
      <c r="N172" s="326"/>
      <c r="O172" s="326"/>
      <c r="P172" s="326">
        <f>+L172</f>
        <v>-2513.67</v>
      </c>
      <c r="Q172" s="337"/>
      <c r="R172" s="359"/>
      <c r="S172" s="349"/>
      <c r="T172" s="337"/>
      <c r="U172" s="337"/>
      <c r="V172" s="337"/>
      <c r="W172" s="337"/>
      <c r="X172" s="350">
        <f t="shared" si="33"/>
        <v>11938.68</v>
      </c>
      <c r="Y172" s="332">
        <f t="shared" si="34"/>
        <v>-2513.67</v>
      </c>
    </row>
    <row r="173" spans="1:25" ht="14.4" hidden="1" outlineLevel="1">
      <c r="A173" s="367">
        <v>41791</v>
      </c>
      <c r="B173" s="371" t="s">
        <v>245</v>
      </c>
      <c r="C173" s="333">
        <f>-B172</f>
        <v>-11938.68</v>
      </c>
      <c r="D173" s="334"/>
      <c r="E173" s="305"/>
      <c r="F173" s="360">
        <f>+C173</f>
        <v>-11938.68</v>
      </c>
      <c r="G173" s="334"/>
      <c r="H173" s="334"/>
      <c r="I173" s="361"/>
      <c r="J173" s="367">
        <v>41791</v>
      </c>
      <c r="K173" s="305"/>
      <c r="L173" s="305"/>
      <c r="M173" s="305"/>
      <c r="N173" s="305"/>
      <c r="O173" s="305"/>
      <c r="P173" s="305"/>
      <c r="Q173" s="334"/>
      <c r="R173" s="362"/>
      <c r="S173" s="367">
        <v>41791</v>
      </c>
      <c r="T173" s="334"/>
      <c r="U173" s="334"/>
      <c r="V173" s="334"/>
      <c r="W173" s="334"/>
      <c r="X173" s="353">
        <f t="shared" si="33"/>
        <v>-11938.68</v>
      </c>
      <c r="Y173" s="311">
        <f t="shared" si="34"/>
        <v>0</v>
      </c>
    </row>
    <row r="174" spans="1:25" ht="14.4" hidden="1" outlineLevel="1">
      <c r="A174" s="345"/>
      <c r="B174" s="372"/>
      <c r="C174" s="321">
        <v>-17089.36</v>
      </c>
      <c r="D174" s="131"/>
      <c r="E174" s="314"/>
      <c r="F174" s="74"/>
      <c r="G174" s="74">
        <f>+C174</f>
        <v>-17089.36</v>
      </c>
      <c r="H174" s="131"/>
      <c r="I174" s="363"/>
      <c r="J174" s="345"/>
      <c r="K174" s="314"/>
      <c r="L174" s="314"/>
      <c r="M174" s="314"/>
      <c r="N174" s="314"/>
      <c r="O174" s="314"/>
      <c r="P174" s="314"/>
      <c r="Q174" s="131"/>
      <c r="R174" s="364"/>
      <c r="S174" s="345"/>
      <c r="T174" s="131"/>
      <c r="U174" s="131"/>
      <c r="V174" s="131"/>
      <c r="W174" s="131"/>
      <c r="X174" s="346">
        <f t="shared" si="33"/>
        <v>0</v>
      </c>
      <c r="Y174" s="320">
        <f t="shared" si="34"/>
        <v>-17089.36</v>
      </c>
    </row>
    <row r="175" spans="1:25" ht="14.4" hidden="1" outlineLevel="1">
      <c r="A175" s="345"/>
      <c r="B175" s="372">
        <v>19125.03</v>
      </c>
      <c r="C175" s="321"/>
      <c r="D175" s="131"/>
      <c r="E175" s="314"/>
      <c r="F175" s="74">
        <f>+B175</f>
        <v>19125.03</v>
      </c>
      <c r="G175" s="131"/>
      <c r="H175" s="131"/>
      <c r="I175" s="363"/>
      <c r="J175" s="345"/>
      <c r="K175" s="314"/>
      <c r="L175" s="314"/>
      <c r="M175" s="314"/>
      <c r="N175" s="314"/>
      <c r="O175" s="314"/>
      <c r="P175" s="314"/>
      <c r="Q175" s="131"/>
      <c r="R175" s="364"/>
      <c r="S175" s="345"/>
      <c r="T175" s="131"/>
      <c r="U175" s="131"/>
      <c r="V175" s="131"/>
      <c r="W175" s="131"/>
      <c r="X175" s="346">
        <f t="shared" si="33"/>
        <v>19125.03</v>
      </c>
      <c r="Y175" s="320">
        <f t="shared" si="34"/>
        <v>0</v>
      </c>
    </row>
    <row r="176" spans="1:25" ht="14.4" hidden="1" outlineLevel="1">
      <c r="A176" s="349"/>
      <c r="B176" s="373">
        <v>10841.76</v>
      </c>
      <c r="C176" s="324"/>
      <c r="D176" s="337"/>
      <c r="E176" s="326"/>
      <c r="F176" s="357">
        <f>+B176</f>
        <v>10841.76</v>
      </c>
      <c r="G176" s="337"/>
      <c r="H176" s="337"/>
      <c r="I176" s="358"/>
      <c r="J176" s="349"/>
      <c r="K176" s="326"/>
      <c r="L176" s="326">
        <v>-2483.89</v>
      </c>
      <c r="M176" s="326"/>
      <c r="N176" s="326"/>
      <c r="O176" s="326"/>
      <c r="P176" s="326">
        <f>+L176</f>
        <v>-2483.89</v>
      </c>
      <c r="Q176" s="337"/>
      <c r="R176" s="359"/>
      <c r="S176" s="349"/>
      <c r="T176" s="337"/>
      <c r="U176" s="337"/>
      <c r="V176" s="337"/>
      <c r="W176" s="337"/>
      <c r="X176" s="350">
        <f t="shared" si="33"/>
        <v>10841.76</v>
      </c>
      <c r="Y176" s="332">
        <f t="shared" si="34"/>
        <v>-2483.89</v>
      </c>
    </row>
    <row r="177" spans="1:25" ht="14.4" hidden="1" outlineLevel="1">
      <c r="A177" s="367">
        <v>41821</v>
      </c>
      <c r="B177" s="333"/>
      <c r="C177" s="333">
        <f>-B176</f>
        <v>-10841.76</v>
      </c>
      <c r="D177" s="334"/>
      <c r="E177" s="305"/>
      <c r="F177" s="360">
        <f>+C177</f>
        <v>-10841.76</v>
      </c>
      <c r="G177" s="334"/>
      <c r="H177" s="334"/>
      <c r="I177" s="361"/>
      <c r="J177" s="367">
        <v>41821</v>
      </c>
      <c r="K177" s="305"/>
      <c r="L177" s="305"/>
      <c r="M177" s="305"/>
      <c r="N177" s="305"/>
      <c r="O177" s="305"/>
      <c r="P177" s="305"/>
      <c r="Q177" s="334"/>
      <c r="R177" s="362"/>
      <c r="S177" s="367">
        <v>41821</v>
      </c>
      <c r="T177" s="334"/>
      <c r="U177" s="334"/>
      <c r="V177" s="334"/>
      <c r="W177" s="334"/>
      <c r="X177" s="353">
        <f t="shared" si="33"/>
        <v>-10841.76</v>
      </c>
      <c r="Y177" s="311">
        <f t="shared" si="34"/>
        <v>0</v>
      </c>
    </row>
    <row r="178" spans="1:25" ht="14.4" hidden="1" outlineLevel="1">
      <c r="A178" s="345"/>
      <c r="B178" s="321"/>
      <c r="C178" s="321">
        <v>-15015.02</v>
      </c>
      <c r="D178" s="131"/>
      <c r="E178" s="314"/>
      <c r="F178" s="74"/>
      <c r="G178" s="74">
        <f>+C178</f>
        <v>-15015.02</v>
      </c>
      <c r="H178" s="131"/>
      <c r="I178" s="363"/>
      <c r="J178" s="345"/>
      <c r="K178" s="314"/>
      <c r="L178" s="314"/>
      <c r="M178" s="314"/>
      <c r="N178" s="314"/>
      <c r="O178" s="314"/>
      <c r="P178" s="314"/>
      <c r="Q178" s="131"/>
      <c r="R178" s="364"/>
      <c r="S178" s="345"/>
      <c r="T178" s="131"/>
      <c r="U178" s="131"/>
      <c r="V178" s="131"/>
      <c r="W178" s="131"/>
      <c r="X178" s="346">
        <f t="shared" si="33"/>
        <v>0</v>
      </c>
      <c r="Y178" s="320">
        <f t="shared" si="34"/>
        <v>-15015.02</v>
      </c>
    </row>
    <row r="179" spans="1:25" ht="14.4" hidden="1" outlineLevel="1">
      <c r="A179" s="345"/>
      <c r="B179" s="321">
        <v>19159.2</v>
      </c>
      <c r="C179" s="321"/>
      <c r="D179" s="131"/>
      <c r="E179" s="314"/>
      <c r="F179" s="74">
        <f>+B179</f>
        <v>19159.2</v>
      </c>
      <c r="G179" s="131"/>
      <c r="H179" s="131"/>
      <c r="I179" s="363"/>
      <c r="J179" s="345"/>
      <c r="K179" s="314"/>
      <c r="L179" s="314"/>
      <c r="M179" s="314"/>
      <c r="N179" s="314"/>
      <c r="O179" s="314"/>
      <c r="P179" s="314"/>
      <c r="Q179" s="131"/>
      <c r="R179" s="364"/>
      <c r="S179" s="345"/>
      <c r="T179" s="131"/>
      <c r="U179" s="131"/>
      <c r="V179" s="131"/>
      <c r="W179" s="131"/>
      <c r="X179" s="346">
        <f t="shared" si="33"/>
        <v>19159.2</v>
      </c>
      <c r="Y179" s="320">
        <f t="shared" si="34"/>
        <v>0</v>
      </c>
    </row>
    <row r="180" spans="1:25" ht="14.4" hidden="1" outlineLevel="1">
      <c r="A180" s="349"/>
      <c r="B180" s="324">
        <v>11802.18</v>
      </c>
      <c r="C180" s="324"/>
      <c r="D180" s="337"/>
      <c r="E180" s="326"/>
      <c r="F180" s="357">
        <f>+B180</f>
        <v>11802.18</v>
      </c>
      <c r="G180" s="337"/>
      <c r="H180" s="337"/>
      <c r="I180" s="358"/>
      <c r="J180" s="349"/>
      <c r="K180" s="326"/>
      <c r="L180" s="326">
        <v>-2722.78</v>
      </c>
      <c r="M180" s="326"/>
      <c r="N180" s="326"/>
      <c r="O180" s="326"/>
      <c r="P180" s="326">
        <f>+L180</f>
        <v>-2722.78</v>
      </c>
      <c r="Q180" s="337"/>
      <c r="R180" s="359"/>
      <c r="S180" s="349"/>
      <c r="T180" s="337"/>
      <c r="U180" s="337"/>
      <c r="V180" s="337"/>
      <c r="W180" s="337"/>
      <c r="X180" s="350">
        <f t="shared" si="33"/>
        <v>11802.18</v>
      </c>
      <c r="Y180" s="332">
        <f t="shared" si="34"/>
        <v>-2722.78</v>
      </c>
    </row>
    <row r="181" spans="1:25" ht="14.4" hidden="1" outlineLevel="1">
      <c r="A181" s="367">
        <v>41852</v>
      </c>
      <c r="B181" s="333"/>
      <c r="C181" s="333">
        <f>-B180</f>
        <v>-11802.18</v>
      </c>
      <c r="D181" s="334"/>
      <c r="E181" s="305"/>
      <c r="F181" s="360">
        <f>+C181</f>
        <v>-11802.18</v>
      </c>
      <c r="G181" s="334"/>
      <c r="H181" s="334"/>
      <c r="I181" s="361"/>
      <c r="J181" s="367">
        <v>41852</v>
      </c>
      <c r="K181" s="305"/>
      <c r="L181" s="305"/>
      <c r="M181" s="305"/>
      <c r="N181" s="305"/>
      <c r="O181" s="305"/>
      <c r="P181" s="305"/>
      <c r="Q181" s="334"/>
      <c r="R181" s="362"/>
      <c r="S181" s="367">
        <v>41852</v>
      </c>
      <c r="T181" s="334"/>
      <c r="U181" s="334"/>
      <c r="V181" s="334"/>
      <c r="W181" s="334"/>
      <c r="X181" s="353">
        <f t="shared" ref="X181:X184" si="36">+F181+O181</f>
        <v>-11802.18</v>
      </c>
      <c r="Y181" s="311">
        <f t="shared" ref="Y181:Y184" si="37">+G181+P181</f>
        <v>0</v>
      </c>
    </row>
    <row r="182" spans="1:25" ht="14.4" hidden="1" outlineLevel="1">
      <c r="A182" s="345"/>
      <c r="B182" s="321"/>
      <c r="C182" s="321">
        <v>-12863.51</v>
      </c>
      <c r="D182" s="131"/>
      <c r="E182" s="314"/>
      <c r="F182" s="74"/>
      <c r="G182" s="74">
        <f>+C182</f>
        <v>-12863.51</v>
      </c>
      <c r="H182" s="131"/>
      <c r="I182" s="363"/>
      <c r="J182" s="131"/>
      <c r="K182" s="314"/>
      <c r="L182" s="314"/>
      <c r="M182" s="314"/>
      <c r="N182" s="314"/>
      <c r="O182" s="314"/>
      <c r="P182" s="314"/>
      <c r="Q182" s="131"/>
      <c r="R182" s="364"/>
      <c r="S182" s="317"/>
      <c r="T182" s="131"/>
      <c r="U182" s="131"/>
      <c r="V182" s="131"/>
      <c r="W182" s="131"/>
      <c r="X182" s="346">
        <f t="shared" si="36"/>
        <v>0</v>
      </c>
      <c r="Y182" s="320">
        <f t="shared" si="37"/>
        <v>-12863.51</v>
      </c>
    </row>
    <row r="183" spans="1:25" ht="14.4" hidden="1" outlineLevel="1">
      <c r="A183" s="345"/>
      <c r="B183" s="321">
        <v>18792.54</v>
      </c>
      <c r="C183" s="321"/>
      <c r="D183" s="131"/>
      <c r="E183" s="314"/>
      <c r="F183" s="74">
        <f>+B183</f>
        <v>18792.54</v>
      </c>
      <c r="G183" s="131"/>
      <c r="H183" s="131"/>
      <c r="I183" s="363"/>
      <c r="J183" s="131"/>
      <c r="K183" s="314"/>
      <c r="L183" s="314"/>
      <c r="M183" s="314"/>
      <c r="N183" s="314"/>
      <c r="O183" s="314"/>
      <c r="P183" s="314"/>
      <c r="Q183" s="131"/>
      <c r="R183" s="364"/>
      <c r="S183" s="317"/>
      <c r="T183" s="131"/>
      <c r="U183" s="131"/>
      <c r="V183" s="131"/>
      <c r="W183" s="131"/>
      <c r="X183" s="346">
        <f t="shared" si="36"/>
        <v>18792.54</v>
      </c>
      <c r="Y183" s="320">
        <f t="shared" si="37"/>
        <v>0</v>
      </c>
    </row>
    <row r="184" spans="1:25" ht="14.4" hidden="1" outlineLevel="1">
      <c r="A184" s="349"/>
      <c r="B184" s="324">
        <v>12456.89</v>
      </c>
      <c r="C184" s="324"/>
      <c r="D184" s="337"/>
      <c r="E184" s="326"/>
      <c r="F184" s="357">
        <f>+B184</f>
        <v>12456.89</v>
      </c>
      <c r="G184" s="337"/>
      <c r="H184" s="337"/>
      <c r="I184" s="358"/>
      <c r="J184" s="337"/>
      <c r="K184" s="326"/>
      <c r="L184" s="326">
        <v>-3202.59</v>
      </c>
      <c r="M184" s="326"/>
      <c r="N184" s="326"/>
      <c r="O184" s="326"/>
      <c r="P184" s="326">
        <f>+L184</f>
        <v>-3202.59</v>
      </c>
      <c r="Q184" s="337"/>
      <c r="R184" s="359"/>
      <c r="S184" s="329"/>
      <c r="T184" s="337"/>
      <c r="U184" s="337"/>
      <c r="V184" s="337"/>
      <c r="W184" s="337"/>
      <c r="X184" s="350">
        <f t="shared" si="36"/>
        <v>12456.89</v>
      </c>
      <c r="Y184" s="332">
        <f t="shared" si="37"/>
        <v>-3202.59</v>
      </c>
    </row>
    <row r="185" spans="1:25" ht="14.4" hidden="1" outlineLevel="1">
      <c r="A185" s="367">
        <v>41883</v>
      </c>
      <c r="B185" s="333"/>
      <c r="C185" s="333">
        <f>-B184</f>
        <v>-12456.89</v>
      </c>
      <c r="D185" s="334"/>
      <c r="E185" s="305"/>
      <c r="F185" s="360">
        <f>+C185</f>
        <v>-12456.89</v>
      </c>
      <c r="G185" s="334"/>
      <c r="H185" s="334"/>
      <c r="I185" s="361"/>
      <c r="J185" s="367">
        <f>+A185</f>
        <v>41883</v>
      </c>
      <c r="K185" s="305"/>
      <c r="L185" s="305"/>
      <c r="M185" s="305"/>
      <c r="N185" s="305"/>
      <c r="O185" s="305"/>
      <c r="P185" s="305"/>
      <c r="Q185" s="334"/>
      <c r="R185" s="362"/>
      <c r="S185" s="367">
        <f>+A185</f>
        <v>41883</v>
      </c>
      <c r="T185" s="334"/>
      <c r="U185" s="334"/>
      <c r="V185" s="334"/>
      <c r="W185" s="334"/>
      <c r="X185" s="353">
        <f t="shared" ref="X185:X188" si="38">+F185+O185</f>
        <v>-12456.89</v>
      </c>
      <c r="Y185" s="311">
        <f t="shared" ref="Y185:Y188" si="39">+G185+P185</f>
        <v>0</v>
      </c>
    </row>
    <row r="186" spans="1:25" ht="14.4" hidden="1" outlineLevel="1">
      <c r="A186" s="345"/>
      <c r="B186" s="321"/>
      <c r="C186" s="321">
        <v>-10835.78</v>
      </c>
      <c r="D186" s="131"/>
      <c r="E186" s="314"/>
      <c r="F186" s="74"/>
      <c r="G186" s="74">
        <f>+C186</f>
        <v>-10835.78</v>
      </c>
      <c r="H186" s="131"/>
      <c r="I186" s="363"/>
      <c r="J186" s="131"/>
      <c r="K186" s="314"/>
      <c r="L186" s="314"/>
      <c r="M186" s="314"/>
      <c r="N186" s="314"/>
      <c r="O186" s="314"/>
      <c r="P186" s="314"/>
      <c r="Q186" s="131"/>
      <c r="R186" s="364"/>
      <c r="S186" s="317"/>
      <c r="T186" s="131"/>
      <c r="U186" s="131"/>
      <c r="V186" s="131"/>
      <c r="W186" s="131"/>
      <c r="X186" s="346">
        <f t="shared" si="38"/>
        <v>0</v>
      </c>
      <c r="Y186" s="320">
        <f t="shared" si="39"/>
        <v>-10835.78</v>
      </c>
    </row>
    <row r="187" spans="1:25" ht="14.4" hidden="1" outlineLevel="1">
      <c r="A187" s="345"/>
      <c r="B187" s="321">
        <v>19375.57</v>
      </c>
      <c r="C187" s="321"/>
      <c r="D187" s="131"/>
      <c r="E187" s="314"/>
      <c r="F187" s="74">
        <f>+B187</f>
        <v>19375.57</v>
      </c>
      <c r="G187" s="131"/>
      <c r="H187" s="131"/>
      <c r="I187" s="363"/>
      <c r="J187" s="131"/>
      <c r="K187" s="314"/>
      <c r="L187" s="314"/>
      <c r="M187" s="314"/>
      <c r="N187" s="314"/>
      <c r="O187" s="314"/>
      <c r="P187" s="314"/>
      <c r="Q187" s="131"/>
      <c r="R187" s="364"/>
      <c r="S187" s="317"/>
      <c r="T187" s="131"/>
      <c r="U187" s="131"/>
      <c r="V187" s="131"/>
      <c r="W187" s="131"/>
      <c r="X187" s="346">
        <f t="shared" si="38"/>
        <v>19375.57</v>
      </c>
      <c r="Y187" s="320">
        <f t="shared" si="39"/>
        <v>0</v>
      </c>
    </row>
    <row r="188" spans="1:25" ht="14.4" hidden="1" outlineLevel="1">
      <c r="A188" s="349"/>
      <c r="B188" s="324">
        <v>10924.67</v>
      </c>
      <c r="C188" s="324"/>
      <c r="D188" s="337"/>
      <c r="E188" s="326"/>
      <c r="F188" s="357">
        <f>+B188</f>
        <v>10924.67</v>
      </c>
      <c r="G188" s="337"/>
      <c r="H188" s="337"/>
      <c r="I188" s="358"/>
      <c r="J188" s="337"/>
      <c r="K188" s="326"/>
      <c r="L188" s="326">
        <v>-3414.5</v>
      </c>
      <c r="M188" s="326"/>
      <c r="N188" s="326"/>
      <c r="O188" s="326"/>
      <c r="P188" s="326">
        <f>+L188</f>
        <v>-3414.5</v>
      </c>
      <c r="Q188" s="337"/>
      <c r="R188" s="359"/>
      <c r="S188" s="329"/>
      <c r="T188" s="337"/>
      <c r="U188" s="337"/>
      <c r="V188" s="337"/>
      <c r="W188" s="337"/>
      <c r="X188" s="350">
        <f t="shared" si="38"/>
        <v>10924.67</v>
      </c>
      <c r="Y188" s="332">
        <f t="shared" si="39"/>
        <v>-3414.5</v>
      </c>
    </row>
    <row r="189" spans="1:25" ht="14.4" hidden="1" outlineLevel="1">
      <c r="A189" s="367">
        <v>41913</v>
      </c>
      <c r="B189" s="333"/>
      <c r="C189" s="333">
        <f>-B188</f>
        <v>-10924.67</v>
      </c>
      <c r="D189" s="334"/>
      <c r="E189" s="305"/>
      <c r="F189" s="360">
        <f>+C189</f>
        <v>-10924.67</v>
      </c>
      <c r="G189" s="334"/>
      <c r="H189" s="334"/>
      <c r="I189" s="361"/>
      <c r="J189" s="367">
        <f>+A189</f>
        <v>41913</v>
      </c>
      <c r="K189" s="305"/>
      <c r="L189" s="305"/>
      <c r="M189" s="305"/>
      <c r="N189" s="305"/>
      <c r="O189" s="305"/>
      <c r="P189" s="305"/>
      <c r="Q189" s="334"/>
      <c r="R189" s="362"/>
      <c r="S189" s="367">
        <f>+A189</f>
        <v>41913</v>
      </c>
      <c r="T189" s="334"/>
      <c r="U189" s="334"/>
      <c r="V189" s="334"/>
      <c r="W189" s="334"/>
      <c r="X189" s="353">
        <f t="shared" ref="X189:X192" si="40">+F189+O189</f>
        <v>-10924.67</v>
      </c>
      <c r="Y189" s="311">
        <f t="shared" ref="Y189:Y192" si="41">+G189+P189</f>
        <v>0</v>
      </c>
    </row>
    <row r="190" spans="1:25" ht="14.4" hidden="1" outlineLevel="1">
      <c r="A190" s="345"/>
      <c r="B190" s="321"/>
      <c r="C190" s="321">
        <v>-8798.77</v>
      </c>
      <c r="D190" s="131"/>
      <c r="E190" s="314"/>
      <c r="F190" s="74"/>
      <c r="G190" s="74">
        <f>+C190</f>
        <v>-8798.77</v>
      </c>
      <c r="H190" s="131"/>
      <c r="I190" s="363"/>
      <c r="J190" s="131"/>
      <c r="K190" s="314"/>
      <c r="L190" s="314"/>
      <c r="M190" s="314"/>
      <c r="N190" s="314"/>
      <c r="O190" s="314"/>
      <c r="P190" s="314"/>
      <c r="Q190" s="131"/>
      <c r="R190" s="364"/>
      <c r="S190" s="317"/>
      <c r="T190" s="131"/>
      <c r="U190" s="131"/>
      <c r="V190" s="131"/>
      <c r="W190" s="131"/>
      <c r="X190" s="346">
        <f t="shared" si="40"/>
        <v>0</v>
      </c>
      <c r="Y190" s="320">
        <f t="shared" si="41"/>
        <v>-8798.77</v>
      </c>
    </row>
    <row r="191" spans="1:25" ht="14.4" hidden="1" outlineLevel="1">
      <c r="A191" s="345"/>
      <c r="B191" s="321">
        <v>17996.98</v>
      </c>
      <c r="C191" s="321"/>
      <c r="D191" s="131"/>
      <c r="E191" s="314"/>
      <c r="F191" s="74">
        <f>+B191</f>
        <v>17996.98</v>
      </c>
      <c r="G191" s="131"/>
      <c r="H191" s="131"/>
      <c r="I191" s="363"/>
      <c r="J191" s="131"/>
      <c r="K191" s="314"/>
      <c r="L191" s="314"/>
      <c r="M191" s="314"/>
      <c r="N191" s="314"/>
      <c r="O191" s="314"/>
      <c r="P191" s="314"/>
      <c r="Q191" s="131"/>
      <c r="R191" s="364"/>
      <c r="S191" s="317"/>
      <c r="T191" s="131"/>
      <c r="U191" s="131"/>
      <c r="V191" s="131"/>
      <c r="W191" s="131"/>
      <c r="X191" s="346">
        <f t="shared" si="40"/>
        <v>17996.98</v>
      </c>
      <c r="Y191" s="320">
        <f t="shared" si="41"/>
        <v>0</v>
      </c>
    </row>
    <row r="192" spans="1:25" ht="14.4" hidden="1" outlineLevel="1">
      <c r="A192" s="349"/>
      <c r="B192" s="324">
        <v>12545.41</v>
      </c>
      <c r="C192" s="324"/>
      <c r="D192" s="337"/>
      <c r="E192" s="326"/>
      <c r="F192" s="357">
        <f>+B192</f>
        <v>12545.41</v>
      </c>
      <c r="G192" s="337"/>
      <c r="H192" s="337"/>
      <c r="I192" s="358"/>
      <c r="J192" s="337"/>
      <c r="K192" s="326"/>
      <c r="L192" s="326">
        <v>-5968</v>
      </c>
      <c r="M192" s="326"/>
      <c r="N192" s="326"/>
      <c r="O192" s="326"/>
      <c r="P192" s="326">
        <f>+L192</f>
        <v>-5968</v>
      </c>
      <c r="Q192" s="337"/>
      <c r="R192" s="359"/>
      <c r="S192" s="329"/>
      <c r="T192" s="337"/>
      <c r="U192" s="337"/>
      <c r="V192" s="337"/>
      <c r="W192" s="337"/>
      <c r="X192" s="350">
        <f t="shared" si="40"/>
        <v>12545.41</v>
      </c>
      <c r="Y192" s="332">
        <f t="shared" si="41"/>
        <v>-5968</v>
      </c>
    </row>
    <row r="193" spans="1:25" ht="14.4" hidden="1" outlineLevel="1">
      <c r="A193" s="367">
        <v>41944</v>
      </c>
      <c r="B193" s="333"/>
      <c r="C193" s="333">
        <f>-B192</f>
        <v>-12545.41</v>
      </c>
      <c r="D193" s="334"/>
      <c r="E193" s="305"/>
      <c r="F193" s="360">
        <f>+C193</f>
        <v>-12545.41</v>
      </c>
      <c r="G193" s="334"/>
      <c r="H193" s="334"/>
      <c r="I193" s="361"/>
      <c r="J193" s="367">
        <f>+A193</f>
        <v>41944</v>
      </c>
      <c r="K193" s="305"/>
      <c r="L193" s="305"/>
      <c r="M193" s="305"/>
      <c r="N193" s="305"/>
      <c r="O193" s="305"/>
      <c r="P193" s="305"/>
      <c r="Q193" s="334"/>
      <c r="R193" s="362"/>
      <c r="S193" s="367">
        <f>+A193</f>
        <v>41944</v>
      </c>
      <c r="T193" s="334"/>
      <c r="U193" s="334"/>
      <c r="V193" s="334"/>
      <c r="W193" s="334"/>
      <c r="X193" s="353">
        <f t="shared" ref="X193:X196" si="42">+F193+O193</f>
        <v>-12545.41</v>
      </c>
      <c r="Y193" s="311">
        <f t="shared" ref="Y193:Y196" si="43">+G193+P193</f>
        <v>0</v>
      </c>
    </row>
    <row r="194" spans="1:25" ht="14.4" hidden="1" outlineLevel="1">
      <c r="A194" s="345"/>
      <c r="B194" s="321"/>
      <c r="C194" s="321">
        <v>-6462.26</v>
      </c>
      <c r="D194" s="131"/>
      <c r="E194" s="314"/>
      <c r="F194" s="74"/>
      <c r="G194" s="74">
        <f>+C194</f>
        <v>-6462.26</v>
      </c>
      <c r="H194" s="131"/>
      <c r="I194" s="363"/>
      <c r="J194" s="131"/>
      <c r="K194" s="314"/>
      <c r="L194" s="314"/>
      <c r="M194" s="314"/>
      <c r="N194" s="314"/>
      <c r="O194" s="314"/>
      <c r="P194" s="314"/>
      <c r="Q194" s="131"/>
      <c r="R194" s="364"/>
      <c r="S194" s="317"/>
      <c r="T194" s="131"/>
      <c r="U194" s="131"/>
      <c r="V194" s="131"/>
      <c r="W194" s="131"/>
      <c r="X194" s="346">
        <f t="shared" si="42"/>
        <v>0</v>
      </c>
      <c r="Y194" s="320">
        <f t="shared" si="43"/>
        <v>-6462.26</v>
      </c>
    </row>
    <row r="195" spans="1:25" ht="14.4" hidden="1" outlineLevel="1">
      <c r="A195" s="345"/>
      <c r="B195" s="321">
        <v>19854.490000000002</v>
      </c>
      <c r="C195" s="321"/>
      <c r="D195" s="131"/>
      <c r="E195" s="314"/>
      <c r="F195" s="74">
        <f>+B195</f>
        <v>19854.490000000002</v>
      </c>
      <c r="G195" s="131"/>
      <c r="H195" s="131"/>
      <c r="I195" s="363"/>
      <c r="J195" s="131"/>
      <c r="K195" s="314"/>
      <c r="L195" s="314"/>
      <c r="M195" s="314"/>
      <c r="N195" s="314"/>
      <c r="O195" s="314"/>
      <c r="P195" s="314"/>
      <c r="Q195" s="131"/>
      <c r="R195" s="364"/>
      <c r="S195" s="317"/>
      <c r="T195" s="131"/>
      <c r="U195" s="131"/>
      <c r="V195" s="131"/>
      <c r="W195" s="131"/>
      <c r="X195" s="346">
        <f t="shared" si="42"/>
        <v>19854.490000000002</v>
      </c>
      <c r="Y195" s="320">
        <f t="shared" si="43"/>
        <v>0</v>
      </c>
    </row>
    <row r="196" spans="1:25" ht="14.4" hidden="1" outlineLevel="1">
      <c r="A196" s="349"/>
      <c r="B196" s="324">
        <v>16042.23</v>
      </c>
      <c r="C196" s="324"/>
      <c r="D196" s="337"/>
      <c r="E196" s="326"/>
      <c r="F196" s="357">
        <f>+B196</f>
        <v>16042.23</v>
      </c>
      <c r="G196" s="337"/>
      <c r="H196" s="337"/>
      <c r="I196" s="358"/>
      <c r="J196" s="337"/>
      <c r="K196" s="326"/>
      <c r="L196" s="326">
        <v>-9287.24</v>
      </c>
      <c r="M196" s="326"/>
      <c r="N196" s="326"/>
      <c r="O196" s="326"/>
      <c r="P196" s="326">
        <f>+L196</f>
        <v>-9287.24</v>
      </c>
      <c r="Q196" s="337"/>
      <c r="R196" s="359"/>
      <c r="S196" s="329"/>
      <c r="T196" s="337"/>
      <c r="U196" s="337"/>
      <c r="V196" s="337"/>
      <c r="W196" s="337"/>
      <c r="X196" s="350">
        <f t="shared" si="42"/>
        <v>16042.23</v>
      </c>
      <c r="Y196" s="332">
        <f t="shared" si="43"/>
        <v>-9287.24</v>
      </c>
    </row>
    <row r="197" spans="1:25" ht="14.4" hidden="1" outlineLevel="1">
      <c r="A197" s="367">
        <v>41974</v>
      </c>
      <c r="B197" s="333"/>
      <c r="C197" s="333">
        <f>-B196</f>
        <v>-16042.23</v>
      </c>
      <c r="D197" s="334"/>
      <c r="E197" s="305"/>
      <c r="F197" s="360">
        <f>+C197</f>
        <v>-16042.23</v>
      </c>
      <c r="G197" s="334"/>
      <c r="H197" s="334"/>
      <c r="I197" s="361"/>
      <c r="J197" s="367">
        <f>+A197</f>
        <v>41974</v>
      </c>
      <c r="K197" s="305"/>
      <c r="L197" s="305"/>
      <c r="M197" s="305"/>
      <c r="N197" s="305"/>
      <c r="O197" s="305"/>
      <c r="P197" s="305"/>
      <c r="Q197" s="334"/>
      <c r="R197" s="362"/>
      <c r="S197" s="367">
        <f>+A197</f>
        <v>41974</v>
      </c>
      <c r="T197" s="334"/>
      <c r="U197" s="334"/>
      <c r="V197" s="334"/>
      <c r="W197" s="334"/>
      <c r="X197" s="353">
        <f t="shared" ref="X197:X200" si="44">+F197+O197</f>
        <v>-16042.23</v>
      </c>
      <c r="Y197" s="311">
        <f t="shared" ref="Y197:Y200" si="45">+G197+P197</f>
        <v>0</v>
      </c>
    </row>
    <row r="198" spans="1:25" ht="14.4" hidden="1" outlineLevel="1">
      <c r="A198" s="345"/>
      <c r="B198" s="321"/>
      <c r="C198" s="321">
        <v>-3803.35</v>
      </c>
      <c r="D198" s="131"/>
      <c r="E198" s="314"/>
      <c r="F198" s="74"/>
      <c r="G198" s="74">
        <f>+C198</f>
        <v>-3803.35</v>
      </c>
      <c r="H198" s="131"/>
      <c r="I198" s="363"/>
      <c r="J198" s="131"/>
      <c r="K198" s="314"/>
      <c r="L198" s="314"/>
      <c r="M198" s="314"/>
      <c r="N198" s="314"/>
      <c r="O198" s="314"/>
      <c r="P198" s="314"/>
      <c r="Q198" s="131"/>
      <c r="R198" s="364"/>
      <c r="S198" s="317"/>
      <c r="T198" s="131"/>
      <c r="U198" s="131"/>
      <c r="V198" s="131"/>
      <c r="W198" s="131"/>
      <c r="X198" s="346">
        <f t="shared" si="44"/>
        <v>0</v>
      </c>
      <c r="Y198" s="320">
        <f t="shared" si="45"/>
        <v>-3803.35</v>
      </c>
    </row>
    <row r="199" spans="1:25" ht="14.4" hidden="1" outlineLevel="1">
      <c r="A199" s="345"/>
      <c r="B199" s="321">
        <v>24747.08</v>
      </c>
      <c r="C199" s="321"/>
      <c r="D199" s="131"/>
      <c r="E199" s="314"/>
      <c r="F199" s="74">
        <f>+B199</f>
        <v>24747.08</v>
      </c>
      <c r="G199" s="131"/>
      <c r="H199" s="131"/>
      <c r="I199" s="363"/>
      <c r="J199" s="131"/>
      <c r="K199" s="314"/>
      <c r="L199" s="314"/>
      <c r="M199" s="314"/>
      <c r="N199" s="314"/>
      <c r="O199" s="314"/>
      <c r="P199" s="314"/>
      <c r="Q199" s="131"/>
      <c r="R199" s="364"/>
      <c r="S199" s="317"/>
      <c r="T199" s="131"/>
      <c r="U199" s="131"/>
      <c r="V199" s="131"/>
      <c r="W199" s="131"/>
      <c r="X199" s="346">
        <f t="shared" si="44"/>
        <v>24747.08</v>
      </c>
      <c r="Y199" s="320">
        <f t="shared" si="45"/>
        <v>0</v>
      </c>
    </row>
    <row r="200" spans="1:25" ht="14.4" hidden="1" outlineLevel="1">
      <c r="A200" s="349"/>
      <c r="B200" s="324">
        <v>16842.05</v>
      </c>
      <c r="C200" s="324"/>
      <c r="D200" s="337"/>
      <c r="E200" s="326"/>
      <c r="F200" s="357">
        <f>+B200</f>
        <v>16842.05</v>
      </c>
      <c r="G200" s="337"/>
      <c r="H200" s="337"/>
      <c r="I200" s="358"/>
      <c r="J200" s="337"/>
      <c r="K200" s="326"/>
      <c r="L200" s="326">
        <v>-10166.67</v>
      </c>
      <c r="M200" s="326"/>
      <c r="N200" s="326"/>
      <c r="O200" s="326"/>
      <c r="P200" s="326">
        <f>+L200</f>
        <v>-10166.67</v>
      </c>
      <c r="Q200" s="337"/>
      <c r="R200" s="359"/>
      <c r="S200" s="329"/>
      <c r="T200" s="337"/>
      <c r="U200" s="337"/>
      <c r="V200" s="337"/>
      <c r="W200" s="337"/>
      <c r="X200" s="350">
        <f t="shared" si="44"/>
        <v>16842.05</v>
      </c>
      <c r="Y200" s="332">
        <f t="shared" si="45"/>
        <v>-10166.67</v>
      </c>
    </row>
    <row r="201" spans="1:25" ht="14.4" collapsed="1">
      <c r="A201" s="367">
        <v>42005</v>
      </c>
      <c r="B201" s="333"/>
      <c r="C201" s="333">
        <f>-B200</f>
        <v>-16842.05</v>
      </c>
      <c r="D201" s="334"/>
      <c r="E201" s="305"/>
      <c r="F201" s="360">
        <f>+C201</f>
        <v>-16842.05</v>
      </c>
      <c r="G201" s="334"/>
      <c r="H201" s="334"/>
      <c r="I201" s="361"/>
      <c r="J201" s="367">
        <f>+A201</f>
        <v>42005</v>
      </c>
      <c r="K201" s="305">
        <f>-C203</f>
        <v>50888.26</v>
      </c>
      <c r="L201" s="305"/>
      <c r="M201" s="305"/>
      <c r="N201" s="305"/>
      <c r="O201" s="305"/>
      <c r="P201" s="305">
        <f>+K201</f>
        <v>50888.26</v>
      </c>
      <c r="Q201" s="334"/>
      <c r="R201" s="362"/>
      <c r="S201" s="367">
        <f>+A201</f>
        <v>42005</v>
      </c>
      <c r="T201" s="334"/>
      <c r="U201" s="334"/>
      <c r="V201" s="334"/>
      <c r="W201" s="334"/>
      <c r="X201" s="353">
        <f t="shared" ref="X201:X210" si="46">+F201+O201</f>
        <v>-16842.05</v>
      </c>
      <c r="Y201" s="311">
        <f t="shared" ref="Y201:Y210" si="47">+G201+P201</f>
        <v>50888.26</v>
      </c>
    </row>
    <row r="202" spans="1:25" ht="14.4">
      <c r="A202" s="345"/>
      <c r="B202" s="321"/>
      <c r="C202" s="321">
        <v>-6249.78</v>
      </c>
      <c r="D202" s="131"/>
      <c r="E202" s="314"/>
      <c r="F202" s="74"/>
      <c r="G202" s="74">
        <f>+C202</f>
        <v>-6249.78</v>
      </c>
      <c r="H202" s="131"/>
      <c r="I202" s="363"/>
      <c r="J202" s="131"/>
      <c r="K202" s="314"/>
      <c r="L202" s="314"/>
      <c r="M202" s="314"/>
      <c r="N202" s="314"/>
      <c r="O202" s="314"/>
      <c r="P202" s="314"/>
      <c r="Q202" s="131"/>
      <c r="R202" s="364"/>
      <c r="S202" s="317"/>
      <c r="T202" s="131"/>
      <c r="U202" s="131"/>
      <c r="V202" s="131"/>
      <c r="W202" s="131"/>
      <c r="X202" s="346">
        <f t="shared" si="46"/>
        <v>0</v>
      </c>
      <c r="Y202" s="320">
        <f t="shared" si="47"/>
        <v>-6249.78</v>
      </c>
    </row>
    <row r="203" spans="1:25" ht="14.4">
      <c r="A203" s="345" t="s">
        <v>288</v>
      </c>
      <c r="B203" s="321"/>
      <c r="C203" s="321">
        <v>-50888.26</v>
      </c>
      <c r="D203" s="131"/>
      <c r="E203" s="314"/>
      <c r="F203" s="74"/>
      <c r="G203" s="74">
        <f>+C203</f>
        <v>-50888.26</v>
      </c>
      <c r="H203" s="131"/>
      <c r="I203" s="363"/>
      <c r="J203" s="131"/>
      <c r="K203" s="314"/>
      <c r="L203" s="314"/>
      <c r="M203" s="314"/>
      <c r="N203" s="314"/>
      <c r="O203" s="314"/>
      <c r="P203" s="314"/>
      <c r="Q203" s="131"/>
      <c r="R203" s="364"/>
      <c r="S203" s="317"/>
      <c r="T203" s="131"/>
      <c r="U203" s="131"/>
      <c r="V203" s="131"/>
      <c r="W203" s="131"/>
      <c r="X203" s="346">
        <f t="shared" ref="X203:X205" si="48">+F203+O203</f>
        <v>0</v>
      </c>
      <c r="Y203" s="320">
        <f t="shared" ref="Y203:Y205" si="49">+G203+P203</f>
        <v>-50888.26</v>
      </c>
    </row>
    <row r="204" spans="1:25" ht="14.4">
      <c r="A204" s="345" t="s">
        <v>287</v>
      </c>
      <c r="B204" s="321"/>
      <c r="C204" s="321">
        <v>-4306.5600000000004</v>
      </c>
      <c r="D204" s="131"/>
      <c r="E204" s="314"/>
      <c r="F204" s="74"/>
      <c r="G204" s="74">
        <f>+C204</f>
        <v>-4306.5600000000004</v>
      </c>
      <c r="H204" s="131"/>
      <c r="I204" s="363"/>
      <c r="J204" s="131"/>
      <c r="K204" s="314"/>
      <c r="L204" s="314"/>
      <c r="M204" s="314"/>
      <c r="N204" s="314"/>
      <c r="O204" s="314"/>
      <c r="P204" s="314"/>
      <c r="Q204" s="131"/>
      <c r="R204" s="364"/>
      <c r="S204" s="317"/>
      <c r="T204" s="131"/>
      <c r="U204" s="131"/>
      <c r="V204" s="131"/>
      <c r="W204" s="131"/>
      <c r="X204" s="346">
        <f t="shared" si="48"/>
        <v>0</v>
      </c>
      <c r="Y204" s="320">
        <f t="shared" si="49"/>
        <v>-4306.5600000000004</v>
      </c>
    </row>
    <row r="205" spans="1:25" ht="14.4">
      <c r="A205" s="345"/>
      <c r="B205" s="321">
        <v>55230.15</v>
      </c>
      <c r="C205" s="321"/>
      <c r="D205" s="131"/>
      <c r="E205" s="314"/>
      <c r="F205" s="74">
        <f>+B205</f>
        <v>55230.15</v>
      </c>
      <c r="G205" s="131"/>
      <c r="H205" s="131"/>
      <c r="I205" s="363"/>
      <c r="J205" s="131"/>
      <c r="K205" s="314"/>
      <c r="L205" s="314"/>
      <c r="M205" s="314"/>
      <c r="N205" s="314"/>
      <c r="O205" s="314"/>
      <c r="P205" s="314"/>
      <c r="Q205" s="131"/>
      <c r="R205" s="364"/>
      <c r="S205" s="317"/>
      <c r="T205" s="131"/>
      <c r="U205" s="131"/>
      <c r="V205" s="131"/>
      <c r="W205" s="131"/>
      <c r="X205" s="346">
        <f t="shared" si="48"/>
        <v>55230.15</v>
      </c>
      <c r="Y205" s="320">
        <f t="shared" si="49"/>
        <v>0</v>
      </c>
    </row>
    <row r="206" spans="1:25" ht="14.4">
      <c r="A206" s="349"/>
      <c r="B206" s="324">
        <v>10239.200000000001</v>
      </c>
      <c r="C206" s="324"/>
      <c r="D206" s="337"/>
      <c r="E206" s="326"/>
      <c r="F206" s="357">
        <f>+B206</f>
        <v>10239.200000000001</v>
      </c>
      <c r="G206" s="337"/>
      <c r="H206" s="337"/>
      <c r="I206" s="358"/>
      <c r="J206" s="337"/>
      <c r="K206" s="326"/>
      <c r="L206" s="326">
        <v>-5111.05</v>
      </c>
      <c r="M206" s="326"/>
      <c r="N206" s="326"/>
      <c r="O206" s="326"/>
      <c r="P206" s="326">
        <f>+L206</f>
        <v>-5111.05</v>
      </c>
      <c r="Q206" s="337"/>
      <c r="R206" s="359"/>
      <c r="S206" s="329"/>
      <c r="T206" s="337"/>
      <c r="U206" s="337"/>
      <c r="V206" s="337"/>
      <c r="W206" s="337"/>
      <c r="X206" s="350">
        <f t="shared" si="46"/>
        <v>10239.200000000001</v>
      </c>
      <c r="Y206" s="332">
        <f t="shared" si="47"/>
        <v>-5111.05</v>
      </c>
    </row>
    <row r="207" spans="1:25" ht="14.4">
      <c r="A207" s="367">
        <v>42036</v>
      </c>
      <c r="B207" s="333"/>
      <c r="C207" s="333">
        <f>-B206</f>
        <v>-10239.200000000001</v>
      </c>
      <c r="D207" s="334"/>
      <c r="E207" s="305"/>
      <c r="F207" s="360">
        <f>+C207</f>
        <v>-10239.200000000001</v>
      </c>
      <c r="G207" s="334"/>
      <c r="H207" s="334"/>
      <c r="I207" s="361"/>
      <c r="J207" s="367">
        <f>+A207</f>
        <v>42036</v>
      </c>
      <c r="K207" s="305"/>
      <c r="L207" s="305"/>
      <c r="M207" s="305"/>
      <c r="N207" s="305"/>
      <c r="O207" s="305"/>
      <c r="P207" s="305"/>
      <c r="Q207" s="334"/>
      <c r="R207" s="362"/>
      <c r="S207" s="367">
        <f>+A207</f>
        <v>42036</v>
      </c>
      <c r="T207" s="334"/>
      <c r="U207" s="334"/>
      <c r="V207" s="334"/>
      <c r="W207" s="334"/>
      <c r="X207" s="353">
        <f t="shared" si="46"/>
        <v>-10239.200000000001</v>
      </c>
      <c r="Y207" s="311">
        <f t="shared" si="47"/>
        <v>0</v>
      </c>
    </row>
    <row r="208" spans="1:25" ht="14.4">
      <c r="A208" s="345"/>
      <c r="B208" s="321"/>
      <c r="C208" s="321">
        <v>-9579.2900000000009</v>
      </c>
      <c r="D208" s="131"/>
      <c r="E208" s="314"/>
      <c r="F208" s="74"/>
      <c r="G208" s="74">
        <f>+C208</f>
        <v>-9579.2900000000009</v>
      </c>
      <c r="H208" s="131"/>
      <c r="I208" s="363"/>
      <c r="J208" s="131"/>
      <c r="K208" s="314"/>
      <c r="L208" s="314"/>
      <c r="M208" s="314"/>
      <c r="N208" s="314"/>
      <c r="O208" s="314"/>
      <c r="P208" s="314"/>
      <c r="Q208" s="131"/>
      <c r="R208" s="364"/>
      <c r="S208" s="317"/>
      <c r="T208" s="131"/>
      <c r="U208" s="131"/>
      <c r="V208" s="131"/>
      <c r="W208" s="131"/>
      <c r="X208" s="346">
        <f t="shared" si="46"/>
        <v>0</v>
      </c>
      <c r="Y208" s="320">
        <f t="shared" si="47"/>
        <v>-9579.2900000000009</v>
      </c>
    </row>
    <row r="209" spans="1:25" ht="14.4">
      <c r="A209" s="345"/>
      <c r="B209" s="321">
        <v>18143.310000000001</v>
      </c>
      <c r="C209" s="321"/>
      <c r="D209" s="131"/>
      <c r="E209" s="314"/>
      <c r="F209" s="74">
        <f>+B209</f>
        <v>18143.310000000001</v>
      </c>
      <c r="G209" s="131"/>
      <c r="H209" s="131"/>
      <c r="I209" s="363"/>
      <c r="J209" s="131"/>
      <c r="K209" s="314"/>
      <c r="L209" s="314"/>
      <c r="M209" s="314"/>
      <c r="N209" s="314"/>
      <c r="O209" s="314"/>
      <c r="P209" s="314"/>
      <c r="Q209" s="131"/>
      <c r="R209" s="364"/>
      <c r="S209" s="317"/>
      <c r="T209" s="131"/>
      <c r="U209" s="131"/>
      <c r="V209" s="131"/>
      <c r="W209" s="131"/>
      <c r="X209" s="346">
        <f t="shared" si="46"/>
        <v>18143.310000000001</v>
      </c>
      <c r="Y209" s="320">
        <f t="shared" si="47"/>
        <v>0</v>
      </c>
    </row>
    <row r="210" spans="1:25" ht="14.4">
      <c r="A210" s="349"/>
      <c r="B210" s="324">
        <v>8007.7</v>
      </c>
      <c r="C210" s="324"/>
      <c r="D210" s="337"/>
      <c r="E210" s="326"/>
      <c r="F210" s="357">
        <f>+B210</f>
        <v>8007.7</v>
      </c>
      <c r="G210" s="337"/>
      <c r="H210" s="337"/>
      <c r="I210" s="358"/>
      <c r="J210" s="337"/>
      <c r="K210" s="326"/>
      <c r="L210" s="326">
        <v>-503.18</v>
      </c>
      <c r="M210" s="326"/>
      <c r="N210" s="326"/>
      <c r="O210" s="326"/>
      <c r="P210" s="326">
        <f>+L210</f>
        <v>-503.18</v>
      </c>
      <c r="Q210" s="337"/>
      <c r="R210" s="359"/>
      <c r="S210" s="329"/>
      <c r="T210" s="337"/>
      <c r="U210" s="337"/>
      <c r="V210" s="337"/>
      <c r="W210" s="337"/>
      <c r="X210" s="350">
        <f t="shared" si="46"/>
        <v>8007.7</v>
      </c>
      <c r="Y210" s="332">
        <f t="shared" si="47"/>
        <v>-503.18</v>
      </c>
    </row>
    <row r="211" spans="1:25" ht="14.4">
      <c r="A211" s="367">
        <v>42064</v>
      </c>
      <c r="B211" s="333"/>
      <c r="C211" s="333">
        <f>-B210</f>
        <v>-8007.7</v>
      </c>
      <c r="D211" s="334"/>
      <c r="E211" s="305"/>
      <c r="F211" s="360">
        <f>+C211</f>
        <v>-8007.7</v>
      </c>
      <c r="G211" s="334"/>
      <c r="H211" s="334"/>
      <c r="I211" s="361"/>
      <c r="J211" s="367">
        <f>+A211</f>
        <v>42064</v>
      </c>
      <c r="K211" s="305"/>
      <c r="L211" s="305"/>
      <c r="M211" s="305"/>
      <c r="N211" s="305"/>
      <c r="O211" s="305"/>
      <c r="P211" s="305"/>
      <c r="Q211" s="334"/>
      <c r="R211" s="362"/>
      <c r="S211" s="531">
        <f>+A211</f>
        <v>42064</v>
      </c>
      <c r="T211" s="532"/>
      <c r="U211" s="532"/>
      <c r="V211" s="532"/>
      <c r="W211" s="532"/>
      <c r="X211" s="533">
        <f t="shared" ref="X211:X214" si="50">+F211+O211</f>
        <v>-8007.7</v>
      </c>
      <c r="Y211" s="534">
        <f t="shared" ref="Y211:Y214" si="51">+G211+P211</f>
        <v>0</v>
      </c>
    </row>
    <row r="212" spans="1:25" ht="14.4">
      <c r="A212" s="345"/>
      <c r="B212" s="321"/>
      <c r="C212" s="321">
        <v>-8620.8799999999992</v>
      </c>
      <c r="D212" s="131"/>
      <c r="E212" s="314"/>
      <c r="F212" s="74"/>
      <c r="G212" s="74">
        <f>+C212</f>
        <v>-8620.8799999999992</v>
      </c>
      <c r="H212" s="131"/>
      <c r="I212" s="363"/>
      <c r="J212" s="131"/>
      <c r="K212" s="314"/>
      <c r="L212" s="314"/>
      <c r="M212" s="314"/>
      <c r="N212" s="314"/>
      <c r="O212" s="314"/>
      <c r="P212" s="314"/>
      <c r="Q212" s="131"/>
      <c r="R212" s="364"/>
      <c r="S212" s="536"/>
      <c r="T212" s="535"/>
      <c r="U212" s="535"/>
      <c r="V212" s="535"/>
      <c r="W212" s="535"/>
      <c r="X212" s="537">
        <f t="shared" si="50"/>
        <v>0</v>
      </c>
      <c r="Y212" s="538">
        <f t="shared" si="51"/>
        <v>-8620.8799999999992</v>
      </c>
    </row>
    <row r="213" spans="1:25" ht="14.4">
      <c r="A213" s="345"/>
      <c r="B213" s="321">
        <v>14418.77</v>
      </c>
      <c r="C213" s="321"/>
      <c r="D213" s="131"/>
      <c r="E213" s="314"/>
      <c r="F213" s="74">
        <f>+B213</f>
        <v>14418.77</v>
      </c>
      <c r="G213" s="131"/>
      <c r="H213" s="131"/>
      <c r="I213" s="363"/>
      <c r="J213" s="131"/>
      <c r="K213" s="314"/>
      <c r="L213" s="314"/>
      <c r="M213" s="314"/>
      <c r="N213" s="314"/>
      <c r="O213" s="314"/>
      <c r="P213" s="314"/>
      <c r="Q213" s="131"/>
      <c r="R213" s="364"/>
      <c r="S213" s="536"/>
      <c r="T213" s="535"/>
      <c r="U213" s="535"/>
      <c r="V213" s="535"/>
      <c r="W213" s="535"/>
      <c r="X213" s="537">
        <f t="shared" si="50"/>
        <v>14418.77</v>
      </c>
      <c r="Y213" s="538">
        <f t="shared" si="51"/>
        <v>0</v>
      </c>
    </row>
    <row r="214" spans="1:25" ht="14.4">
      <c r="A214" s="349"/>
      <c r="B214" s="324">
        <v>7811.44</v>
      </c>
      <c r="C214" s="324"/>
      <c r="D214" s="337"/>
      <c r="E214" s="326"/>
      <c r="F214" s="357">
        <f>+B214</f>
        <v>7811.44</v>
      </c>
      <c r="G214" s="337"/>
      <c r="H214" s="337"/>
      <c r="I214" s="358"/>
      <c r="J214" s="337"/>
      <c r="K214" s="326"/>
      <c r="L214" s="326">
        <v>-505.08</v>
      </c>
      <c r="M214" s="326"/>
      <c r="N214" s="326"/>
      <c r="O214" s="326"/>
      <c r="P214" s="326">
        <f>+L214</f>
        <v>-505.08</v>
      </c>
      <c r="Q214" s="337"/>
      <c r="R214" s="359"/>
      <c r="S214" s="540"/>
      <c r="T214" s="539"/>
      <c r="U214" s="539"/>
      <c r="V214" s="539"/>
      <c r="W214" s="539"/>
      <c r="X214" s="541">
        <f t="shared" si="50"/>
        <v>7811.44</v>
      </c>
      <c r="Y214" s="542">
        <f t="shared" si="51"/>
        <v>-505.08</v>
      </c>
    </row>
    <row r="215" spans="1:25" ht="14.4">
      <c r="A215" s="367">
        <v>42095</v>
      </c>
      <c r="B215" s="333"/>
      <c r="C215" s="333">
        <f>-B214</f>
        <v>-7811.44</v>
      </c>
      <c r="D215" s="334"/>
      <c r="E215" s="305"/>
      <c r="F215" s="360">
        <f>+C215</f>
        <v>-7811.44</v>
      </c>
      <c r="G215" s="334"/>
      <c r="H215" s="334"/>
      <c r="I215" s="361"/>
      <c r="J215" s="367">
        <f>+A215</f>
        <v>42095</v>
      </c>
      <c r="K215" s="305"/>
      <c r="L215" s="305"/>
      <c r="M215" s="305"/>
      <c r="N215" s="305"/>
      <c r="O215" s="305"/>
      <c r="P215" s="305"/>
      <c r="Q215" s="334"/>
      <c r="R215" s="362"/>
      <c r="S215" s="531">
        <f>+A215</f>
        <v>42095</v>
      </c>
      <c r="T215" s="532"/>
      <c r="U215" s="532"/>
      <c r="V215" s="532"/>
      <c r="W215" s="532"/>
      <c r="X215" s="533">
        <f t="shared" ref="X215:X226" si="52">+F215+O215</f>
        <v>-7811.44</v>
      </c>
      <c r="Y215" s="534">
        <f t="shared" ref="Y215:Y226" si="53">+G215+P215</f>
        <v>0</v>
      </c>
    </row>
    <row r="216" spans="1:25" ht="14.4">
      <c r="A216" s="345"/>
      <c r="B216" s="321"/>
      <c r="C216" s="321">
        <v>-7740.74</v>
      </c>
      <c r="D216" s="131"/>
      <c r="E216" s="314"/>
      <c r="F216" s="74"/>
      <c r="G216" s="74">
        <f>+C216</f>
        <v>-7740.74</v>
      </c>
      <c r="H216" s="131"/>
      <c r="I216" s="363"/>
      <c r="J216" s="131"/>
      <c r="K216" s="314"/>
      <c r="L216" s="314"/>
      <c r="M216" s="314"/>
      <c r="N216" s="314"/>
      <c r="O216" s="314"/>
      <c r="P216" s="314"/>
      <c r="Q216" s="131"/>
      <c r="R216" s="364"/>
      <c r="S216" s="536"/>
      <c r="T216" s="535"/>
      <c r="U216" s="535"/>
      <c r="V216" s="535"/>
      <c r="W216" s="535"/>
      <c r="X216" s="537">
        <f t="shared" si="52"/>
        <v>0</v>
      </c>
      <c r="Y216" s="538">
        <f t="shared" si="53"/>
        <v>-7740.74</v>
      </c>
    </row>
    <row r="217" spans="1:25" ht="14.4">
      <c r="A217" s="345"/>
      <c r="B217" s="321">
        <v>12732.77</v>
      </c>
      <c r="C217" s="321"/>
      <c r="D217" s="131"/>
      <c r="E217" s="314"/>
      <c r="F217" s="74">
        <f>+B217</f>
        <v>12732.77</v>
      </c>
      <c r="G217" s="131"/>
      <c r="H217" s="131"/>
      <c r="I217" s="363"/>
      <c r="J217" s="131"/>
      <c r="K217" s="314"/>
      <c r="L217" s="314"/>
      <c r="M217" s="314"/>
      <c r="N217" s="314"/>
      <c r="O217" s="314"/>
      <c r="P217" s="314"/>
      <c r="Q217" s="131"/>
      <c r="R217" s="364"/>
      <c r="S217" s="536"/>
      <c r="T217" s="535"/>
      <c r="U217" s="535"/>
      <c r="V217" s="535"/>
      <c r="W217" s="535"/>
      <c r="X217" s="537">
        <f t="shared" si="52"/>
        <v>12732.77</v>
      </c>
      <c r="Y217" s="538">
        <f t="shared" si="53"/>
        <v>0</v>
      </c>
    </row>
    <row r="218" spans="1:25" ht="14.4">
      <c r="A218" s="349"/>
      <c r="B218" s="324">
        <v>8529.42</v>
      </c>
      <c r="C218" s="324"/>
      <c r="D218" s="337"/>
      <c r="E218" s="326"/>
      <c r="F218" s="357">
        <f>+B218</f>
        <v>8529.42</v>
      </c>
      <c r="G218" s="337"/>
      <c r="H218" s="337"/>
      <c r="I218" s="358"/>
      <c r="J218" s="337"/>
      <c r="K218" s="326"/>
      <c r="L218" s="326">
        <v>-2470.4499999999998</v>
      </c>
      <c r="M218" s="326"/>
      <c r="N218" s="326"/>
      <c r="O218" s="326"/>
      <c r="P218" s="326">
        <f>+L218</f>
        <v>-2470.4499999999998</v>
      </c>
      <c r="Q218" s="337"/>
      <c r="R218" s="359"/>
      <c r="S218" s="540"/>
      <c r="T218" s="539"/>
      <c r="U218" s="539"/>
      <c r="V218" s="539"/>
      <c r="W218" s="539"/>
      <c r="X218" s="541">
        <f t="shared" si="52"/>
        <v>8529.42</v>
      </c>
      <c r="Y218" s="542">
        <f t="shared" si="53"/>
        <v>-2470.4499999999998</v>
      </c>
    </row>
    <row r="219" spans="1:25" ht="14.4">
      <c r="A219" s="367">
        <v>42125</v>
      </c>
      <c r="B219" s="333"/>
      <c r="C219" s="333">
        <f>-B218</f>
        <v>-8529.42</v>
      </c>
      <c r="D219" s="334"/>
      <c r="E219" s="305"/>
      <c r="F219" s="360">
        <f>+C219</f>
        <v>-8529.42</v>
      </c>
      <c r="G219" s="334"/>
      <c r="H219" s="334"/>
      <c r="I219" s="361"/>
      <c r="J219" s="367">
        <f>+A219</f>
        <v>42125</v>
      </c>
      <c r="K219" s="305"/>
      <c r="L219" s="305"/>
      <c r="M219" s="305"/>
      <c r="N219" s="305"/>
      <c r="O219" s="305"/>
      <c r="P219" s="305"/>
      <c r="Q219" s="334"/>
      <c r="R219" s="362"/>
      <c r="S219" s="531">
        <f>+A219</f>
        <v>42125</v>
      </c>
      <c r="T219" s="532"/>
      <c r="U219" s="532"/>
      <c r="V219" s="532"/>
      <c r="W219" s="532"/>
      <c r="X219" s="533">
        <f t="shared" si="52"/>
        <v>-8529.42</v>
      </c>
      <c r="Y219" s="534">
        <f t="shared" si="53"/>
        <v>0</v>
      </c>
    </row>
    <row r="220" spans="1:25" ht="14.4">
      <c r="A220" s="345"/>
      <c r="B220" s="321"/>
      <c r="C220" s="321">
        <v>-6935.74</v>
      </c>
      <c r="D220" s="131"/>
      <c r="E220" s="314"/>
      <c r="F220" s="74"/>
      <c r="G220" s="74">
        <f>+C220</f>
        <v>-6935.74</v>
      </c>
      <c r="H220" s="131"/>
      <c r="I220" s="363"/>
      <c r="J220" s="131"/>
      <c r="K220" s="314"/>
      <c r="L220" s="314"/>
      <c r="M220" s="314"/>
      <c r="N220" s="314"/>
      <c r="O220" s="314"/>
      <c r="P220" s="314"/>
      <c r="Q220" s="131"/>
      <c r="R220" s="364"/>
      <c r="S220" s="536"/>
      <c r="T220" s="535"/>
      <c r="U220" s="535"/>
      <c r="V220" s="535"/>
      <c r="W220" s="535"/>
      <c r="X220" s="537">
        <f t="shared" si="52"/>
        <v>0</v>
      </c>
      <c r="Y220" s="538">
        <f t="shared" si="53"/>
        <v>-6935.74</v>
      </c>
    </row>
    <row r="221" spans="1:25" ht="14.4">
      <c r="A221" s="345"/>
      <c r="B221" s="321">
        <v>11785.04</v>
      </c>
      <c r="C221" s="321"/>
      <c r="D221" s="131"/>
      <c r="E221" s="314"/>
      <c r="F221" s="74">
        <f>+B221</f>
        <v>11785.04</v>
      </c>
      <c r="G221" s="131"/>
      <c r="H221" s="131"/>
      <c r="I221" s="363"/>
      <c r="J221" s="131"/>
      <c r="K221" s="314"/>
      <c r="L221" s="314"/>
      <c r="M221" s="314"/>
      <c r="N221" s="314"/>
      <c r="O221" s="314"/>
      <c r="P221" s="314"/>
      <c r="Q221" s="131"/>
      <c r="R221" s="364"/>
      <c r="S221" s="536"/>
      <c r="T221" s="535"/>
      <c r="U221" s="535"/>
      <c r="V221" s="535"/>
      <c r="W221" s="535"/>
      <c r="X221" s="537">
        <f t="shared" si="52"/>
        <v>11785.04</v>
      </c>
      <c r="Y221" s="538">
        <f t="shared" si="53"/>
        <v>0</v>
      </c>
    </row>
    <row r="222" spans="1:25" ht="14.4">
      <c r="A222" s="349"/>
      <c r="B222" s="324">
        <v>8604.6200000000008</v>
      </c>
      <c r="C222" s="324"/>
      <c r="D222" s="337"/>
      <c r="E222" s="326"/>
      <c r="F222" s="357">
        <f>+B222</f>
        <v>8604.6200000000008</v>
      </c>
      <c r="G222" s="337"/>
      <c r="H222" s="337"/>
      <c r="I222" s="358"/>
      <c r="J222" s="337"/>
      <c r="K222" s="326"/>
      <c r="L222" s="326">
        <v>-4291.4399999999996</v>
      </c>
      <c r="M222" s="326"/>
      <c r="N222" s="326"/>
      <c r="O222" s="326"/>
      <c r="P222" s="326">
        <f>+L222</f>
        <v>-4291.4399999999996</v>
      </c>
      <c r="Q222" s="337"/>
      <c r="R222" s="359"/>
      <c r="S222" s="540"/>
      <c r="T222" s="539"/>
      <c r="U222" s="539"/>
      <c r="V222" s="539"/>
      <c r="W222" s="539"/>
      <c r="X222" s="541">
        <f t="shared" si="52"/>
        <v>8604.6200000000008</v>
      </c>
      <c r="Y222" s="542">
        <f t="shared" si="53"/>
        <v>-4291.4399999999996</v>
      </c>
    </row>
    <row r="223" spans="1:25" ht="14.4">
      <c r="A223" s="367">
        <v>42156</v>
      </c>
      <c r="B223" s="333"/>
      <c r="C223" s="333">
        <f>-B222</f>
        <v>-8604.6200000000008</v>
      </c>
      <c r="D223" s="334"/>
      <c r="E223" s="305"/>
      <c r="F223" s="360">
        <f>+C223</f>
        <v>-8604.6200000000008</v>
      </c>
      <c r="G223" s="334"/>
      <c r="H223" s="334"/>
      <c r="I223" s="361"/>
      <c r="J223" s="367">
        <f>+A223</f>
        <v>42156</v>
      </c>
      <c r="K223" s="305"/>
      <c r="L223" s="305"/>
      <c r="M223" s="305"/>
      <c r="N223" s="305"/>
      <c r="O223" s="305"/>
      <c r="P223" s="305"/>
      <c r="Q223" s="334"/>
      <c r="R223" s="362"/>
      <c r="S223" s="531">
        <f>+A223</f>
        <v>42156</v>
      </c>
      <c r="T223" s="532"/>
      <c r="U223" s="532"/>
      <c r="V223" s="532"/>
      <c r="W223" s="532"/>
      <c r="X223" s="533">
        <f t="shared" si="52"/>
        <v>-8604.6200000000008</v>
      </c>
      <c r="Y223" s="534">
        <f t="shared" si="53"/>
        <v>0</v>
      </c>
    </row>
    <row r="224" spans="1:25" ht="14.4">
      <c r="A224" s="345"/>
      <c r="B224" s="321"/>
      <c r="C224" s="321">
        <v>-6166.01</v>
      </c>
      <c r="D224" s="131"/>
      <c r="E224" s="314"/>
      <c r="F224" s="74"/>
      <c r="G224" s="74">
        <f>+C224</f>
        <v>-6166.01</v>
      </c>
      <c r="H224" s="131"/>
      <c r="I224" s="363"/>
      <c r="J224" s="131"/>
      <c r="K224" s="314"/>
      <c r="L224" s="314"/>
      <c r="M224" s="314"/>
      <c r="N224" s="314"/>
      <c r="O224" s="314"/>
      <c r="P224" s="314"/>
      <c r="Q224" s="131"/>
      <c r="R224" s="364"/>
      <c r="S224" s="536"/>
      <c r="T224" s="535"/>
      <c r="U224" s="535"/>
      <c r="V224" s="535"/>
      <c r="W224" s="535"/>
      <c r="X224" s="537">
        <f t="shared" si="52"/>
        <v>0</v>
      </c>
      <c r="Y224" s="538">
        <f t="shared" si="53"/>
        <v>-6166.01</v>
      </c>
    </row>
    <row r="225" spans="1:25" ht="14.4">
      <c r="A225" s="345"/>
      <c r="B225" s="321">
        <v>11952.71</v>
      </c>
      <c r="C225" s="321"/>
      <c r="D225" s="131"/>
      <c r="E225" s="314"/>
      <c r="F225" s="74">
        <f>+B225</f>
        <v>11952.71</v>
      </c>
      <c r="G225" s="131"/>
      <c r="H225" s="131"/>
      <c r="I225" s="363"/>
      <c r="J225" s="131"/>
      <c r="K225" s="314"/>
      <c r="L225" s="314"/>
      <c r="M225" s="314"/>
      <c r="N225" s="314"/>
      <c r="O225" s="314"/>
      <c r="P225" s="314"/>
      <c r="Q225" s="131"/>
      <c r="R225" s="364"/>
      <c r="S225" s="536"/>
      <c r="T225" s="535"/>
      <c r="U225" s="535"/>
      <c r="V225" s="535"/>
      <c r="W225" s="535"/>
      <c r="X225" s="537">
        <f t="shared" si="52"/>
        <v>11952.71</v>
      </c>
      <c r="Y225" s="538">
        <f t="shared" si="53"/>
        <v>0</v>
      </c>
    </row>
    <row r="226" spans="1:25" ht="14.4">
      <c r="A226" s="349"/>
      <c r="B226" s="324">
        <v>8993.2800000000007</v>
      </c>
      <c r="C226" s="324"/>
      <c r="D226" s="337"/>
      <c r="E226" s="326"/>
      <c r="F226" s="357">
        <f>+B226</f>
        <v>8993.2800000000007</v>
      </c>
      <c r="G226" s="337"/>
      <c r="H226" s="337"/>
      <c r="I226" s="358"/>
      <c r="J226" s="337"/>
      <c r="K226" s="326"/>
      <c r="L226" s="326">
        <v>-4223.96</v>
      </c>
      <c r="M226" s="326"/>
      <c r="N226" s="326"/>
      <c r="O226" s="326"/>
      <c r="P226" s="326">
        <f>+L226</f>
        <v>-4223.96</v>
      </c>
      <c r="Q226" s="337"/>
      <c r="R226" s="359"/>
      <c r="S226" s="540"/>
      <c r="T226" s="539"/>
      <c r="U226" s="539"/>
      <c r="V226" s="539"/>
      <c r="W226" s="539"/>
      <c r="X226" s="541">
        <f t="shared" si="52"/>
        <v>8993.2800000000007</v>
      </c>
      <c r="Y226" s="542">
        <f t="shared" si="53"/>
        <v>-4223.96</v>
      </c>
    </row>
    <row r="227" spans="1:25" ht="14.4">
      <c r="A227" s="367">
        <v>42186</v>
      </c>
      <c r="B227" s="333"/>
      <c r="C227" s="333">
        <f>-B226</f>
        <v>-8993.2800000000007</v>
      </c>
      <c r="D227" s="334"/>
      <c r="E227" s="305"/>
      <c r="F227" s="360">
        <f>+C227</f>
        <v>-8993.2800000000007</v>
      </c>
      <c r="G227" s="334"/>
      <c r="H227" s="334"/>
      <c r="I227" s="361"/>
      <c r="J227" s="367">
        <f>+A227</f>
        <v>42186</v>
      </c>
      <c r="K227" s="305"/>
      <c r="L227" s="305"/>
      <c r="M227" s="305"/>
      <c r="N227" s="305"/>
      <c r="O227" s="305"/>
      <c r="P227" s="305"/>
      <c r="Q227" s="334"/>
      <c r="R227" s="362"/>
      <c r="S227" s="531">
        <f>+A227</f>
        <v>42186</v>
      </c>
      <c r="T227" s="532"/>
      <c r="U227" s="532"/>
      <c r="V227" s="532"/>
      <c r="W227" s="532"/>
      <c r="X227" s="533">
        <f t="shared" ref="X227:X238" si="54">+F227+O227</f>
        <v>-8993.2800000000007</v>
      </c>
      <c r="Y227" s="534">
        <f t="shared" ref="Y227:Y238" si="55">+G227+P227</f>
        <v>0</v>
      </c>
    </row>
    <row r="228" spans="1:25" ht="14.4">
      <c r="A228" s="345"/>
      <c r="B228" s="321"/>
      <c r="C228" s="321">
        <v>-5360.56</v>
      </c>
      <c r="D228" s="131"/>
      <c r="E228" s="314"/>
      <c r="F228" s="74"/>
      <c r="G228" s="74">
        <f>+C228</f>
        <v>-5360.56</v>
      </c>
      <c r="H228" s="131"/>
      <c r="I228" s="363"/>
      <c r="J228" s="131"/>
      <c r="K228" s="314"/>
      <c r="L228" s="314"/>
      <c r="M228" s="314"/>
      <c r="N228" s="314"/>
      <c r="O228" s="314"/>
      <c r="P228" s="314"/>
      <c r="Q228" s="131"/>
      <c r="R228" s="364"/>
      <c r="S228" s="536"/>
      <c r="T228" s="535"/>
      <c r="U228" s="535"/>
      <c r="V228" s="535"/>
      <c r="W228" s="535"/>
      <c r="X228" s="537">
        <f t="shared" si="54"/>
        <v>0</v>
      </c>
      <c r="Y228" s="538">
        <f t="shared" si="55"/>
        <v>-5360.56</v>
      </c>
    </row>
    <row r="229" spans="1:25" ht="14.4">
      <c r="A229" s="345"/>
      <c r="B229" s="321">
        <v>13565.26</v>
      </c>
      <c r="C229" s="321"/>
      <c r="D229" s="131"/>
      <c r="E229" s="314"/>
      <c r="F229" s="74">
        <f>+B229</f>
        <v>13565.26</v>
      </c>
      <c r="G229" s="131"/>
      <c r="H229" s="131"/>
      <c r="I229" s="363"/>
      <c r="J229" s="131"/>
      <c r="K229" s="314"/>
      <c r="L229" s="314"/>
      <c r="M229" s="314"/>
      <c r="N229" s="314"/>
      <c r="O229" s="314"/>
      <c r="P229" s="314"/>
      <c r="Q229" s="131"/>
      <c r="R229" s="364"/>
      <c r="S229" s="536"/>
      <c r="T229" s="535"/>
      <c r="U229" s="535"/>
      <c r="V229" s="535"/>
      <c r="W229" s="535"/>
      <c r="X229" s="537">
        <f t="shared" si="54"/>
        <v>13565.26</v>
      </c>
      <c r="Y229" s="538">
        <f t="shared" si="55"/>
        <v>0</v>
      </c>
    </row>
    <row r="230" spans="1:25" ht="14.4">
      <c r="A230" s="349"/>
      <c r="B230" s="324">
        <v>8411.6</v>
      </c>
      <c r="C230" s="324"/>
      <c r="D230" s="337"/>
      <c r="E230" s="326"/>
      <c r="F230" s="357">
        <f>+B230</f>
        <v>8411.6</v>
      </c>
      <c r="G230" s="337"/>
      <c r="H230" s="337"/>
      <c r="I230" s="358"/>
      <c r="J230" s="337"/>
      <c r="K230" s="326"/>
      <c r="L230" s="326">
        <v>-4270.42</v>
      </c>
      <c r="M230" s="326"/>
      <c r="N230" s="326"/>
      <c r="O230" s="326"/>
      <c r="P230" s="326">
        <f>+L230</f>
        <v>-4270.42</v>
      </c>
      <c r="Q230" s="337"/>
      <c r="R230" s="359"/>
      <c r="S230" s="540"/>
      <c r="T230" s="539"/>
      <c r="U230" s="539"/>
      <c r="V230" s="539"/>
      <c r="W230" s="539"/>
      <c r="X230" s="541">
        <f t="shared" si="54"/>
        <v>8411.6</v>
      </c>
      <c r="Y230" s="542">
        <f t="shared" si="55"/>
        <v>-4270.42</v>
      </c>
    </row>
    <row r="231" spans="1:25" ht="14.4">
      <c r="A231" s="367">
        <v>42217</v>
      </c>
      <c r="B231" s="333"/>
      <c r="C231" s="333">
        <f>-B230</f>
        <v>-8411.6</v>
      </c>
      <c r="D231" s="334"/>
      <c r="E231" s="305"/>
      <c r="F231" s="360">
        <f>+C231</f>
        <v>-8411.6</v>
      </c>
      <c r="G231" s="334"/>
      <c r="H231" s="334"/>
      <c r="I231" s="361"/>
      <c r="J231" s="367">
        <f>+A231</f>
        <v>42217</v>
      </c>
      <c r="K231" s="305"/>
      <c r="L231" s="305"/>
      <c r="M231" s="305"/>
      <c r="N231" s="305"/>
      <c r="O231" s="305"/>
      <c r="P231" s="305"/>
      <c r="Q231" s="334"/>
      <c r="R231" s="362"/>
      <c r="S231" s="531">
        <f>+A231</f>
        <v>42217</v>
      </c>
      <c r="T231" s="532"/>
      <c r="U231" s="532"/>
      <c r="V231" s="532"/>
      <c r="W231" s="532"/>
      <c r="X231" s="533">
        <f t="shared" si="54"/>
        <v>-8411.6</v>
      </c>
      <c r="Y231" s="534">
        <f t="shared" si="55"/>
        <v>0</v>
      </c>
    </row>
    <row r="232" spans="1:25" ht="14.4">
      <c r="A232" s="345"/>
      <c r="B232" s="321"/>
      <c r="C232" s="321">
        <v>-4546.8500000000004</v>
      </c>
      <c r="D232" s="131"/>
      <c r="E232" s="314"/>
      <c r="F232" s="74"/>
      <c r="G232" s="74">
        <f>+C232</f>
        <v>-4546.8500000000004</v>
      </c>
      <c r="H232" s="131"/>
      <c r="I232" s="363"/>
      <c r="J232" s="131"/>
      <c r="K232" s="314"/>
      <c r="L232" s="314"/>
      <c r="M232" s="314"/>
      <c r="N232" s="314"/>
      <c r="O232" s="314"/>
      <c r="P232" s="314"/>
      <c r="Q232" s="131"/>
      <c r="R232" s="364"/>
      <c r="S232" s="536"/>
      <c r="T232" s="535"/>
      <c r="U232" s="535"/>
      <c r="V232" s="535"/>
      <c r="W232" s="535"/>
      <c r="X232" s="537">
        <f t="shared" si="54"/>
        <v>0</v>
      </c>
      <c r="Y232" s="538">
        <f t="shared" si="55"/>
        <v>-4546.8500000000004</v>
      </c>
    </row>
    <row r="233" spans="1:25" ht="14.4">
      <c r="A233" s="345"/>
      <c r="B233" s="321">
        <v>12618.17</v>
      </c>
      <c r="C233" s="321"/>
      <c r="D233" s="131"/>
      <c r="E233" s="314"/>
      <c r="F233" s="74">
        <f>+B233</f>
        <v>12618.17</v>
      </c>
      <c r="G233" s="131"/>
      <c r="H233" s="131"/>
      <c r="I233" s="363"/>
      <c r="J233" s="131"/>
      <c r="K233" s="314"/>
      <c r="L233" s="314"/>
      <c r="M233" s="314"/>
      <c r="N233" s="314"/>
      <c r="O233" s="314"/>
      <c r="P233" s="314"/>
      <c r="Q233" s="131"/>
      <c r="R233" s="364"/>
      <c r="S233" s="536"/>
      <c r="T233" s="535"/>
      <c r="U233" s="535"/>
      <c r="V233" s="535"/>
      <c r="W233" s="535"/>
      <c r="X233" s="537">
        <f t="shared" si="54"/>
        <v>12618.17</v>
      </c>
      <c r="Y233" s="538">
        <f t="shared" si="55"/>
        <v>0</v>
      </c>
    </row>
    <row r="234" spans="1:25" ht="14.4">
      <c r="A234" s="349"/>
      <c r="B234" s="324">
        <v>8394.3799999999992</v>
      </c>
      <c r="C234" s="324"/>
      <c r="D234" s="337"/>
      <c r="E234" s="326"/>
      <c r="F234" s="357">
        <f>+B234</f>
        <v>8394.3799999999992</v>
      </c>
      <c r="G234" s="337"/>
      <c r="H234" s="337"/>
      <c r="I234" s="358"/>
      <c r="J234" s="337"/>
      <c r="K234" s="326"/>
      <c r="L234" s="326">
        <v>-4269.32</v>
      </c>
      <c r="M234" s="326"/>
      <c r="N234" s="326"/>
      <c r="O234" s="326"/>
      <c r="P234" s="326">
        <f>+L234</f>
        <v>-4269.32</v>
      </c>
      <c r="Q234" s="337"/>
      <c r="R234" s="359"/>
      <c r="S234" s="540"/>
      <c r="T234" s="539"/>
      <c r="U234" s="539"/>
      <c r="V234" s="539"/>
      <c r="W234" s="539"/>
      <c r="X234" s="541">
        <f t="shared" si="54"/>
        <v>8394.3799999999992</v>
      </c>
      <c r="Y234" s="542">
        <f t="shared" si="55"/>
        <v>-4269.32</v>
      </c>
    </row>
    <row r="235" spans="1:25" ht="14.4">
      <c r="A235" s="367">
        <v>42248</v>
      </c>
      <c r="B235" s="333"/>
      <c r="C235" s="333">
        <f>-B234</f>
        <v>-8394.3799999999992</v>
      </c>
      <c r="D235" s="334"/>
      <c r="E235" s="305"/>
      <c r="F235" s="360">
        <f>+C235</f>
        <v>-8394.3799999999992</v>
      </c>
      <c r="G235" s="334"/>
      <c r="H235" s="334"/>
      <c r="I235" s="361"/>
      <c r="J235" s="367">
        <f>+A235</f>
        <v>42248</v>
      </c>
      <c r="K235" s="305"/>
      <c r="L235" s="305"/>
      <c r="M235" s="305"/>
      <c r="N235" s="305"/>
      <c r="O235" s="305"/>
      <c r="P235" s="305"/>
      <c r="Q235" s="334"/>
      <c r="R235" s="362"/>
      <c r="S235" s="531">
        <f>+A235</f>
        <v>42248</v>
      </c>
      <c r="T235" s="532"/>
      <c r="U235" s="532"/>
      <c r="V235" s="532"/>
      <c r="W235" s="532"/>
      <c r="X235" s="533">
        <f t="shared" si="54"/>
        <v>-8394.3799999999992</v>
      </c>
      <c r="Y235" s="534">
        <f t="shared" si="55"/>
        <v>0</v>
      </c>
    </row>
    <row r="236" spans="1:25" ht="14.4">
      <c r="A236" s="345"/>
      <c r="B236" s="321"/>
      <c r="C236" s="321">
        <v>-3780.14</v>
      </c>
      <c r="D236" s="131"/>
      <c r="E236" s="314"/>
      <c r="F236" s="74"/>
      <c r="G236" s="74">
        <f>+C236</f>
        <v>-3780.14</v>
      </c>
      <c r="H236" s="131"/>
      <c r="I236" s="363"/>
      <c r="J236" s="131"/>
      <c r="K236" s="314"/>
      <c r="L236" s="314"/>
      <c r="M236" s="314"/>
      <c r="N236" s="314"/>
      <c r="O236" s="314"/>
      <c r="P236" s="314"/>
      <c r="Q236" s="131"/>
      <c r="R236" s="364"/>
      <c r="S236" s="536"/>
      <c r="T236" s="535"/>
      <c r="U236" s="535"/>
      <c r="V236" s="535"/>
      <c r="W236" s="535"/>
      <c r="X236" s="537">
        <f t="shared" si="54"/>
        <v>0</v>
      </c>
      <c r="Y236" s="538">
        <f t="shared" si="55"/>
        <v>-3780.14</v>
      </c>
    </row>
    <row r="237" spans="1:25" ht="14.4">
      <c r="A237" s="345"/>
      <c r="B237" s="321">
        <v>12203.12</v>
      </c>
      <c r="C237" s="321"/>
      <c r="D237" s="131"/>
      <c r="E237" s="314"/>
      <c r="F237" s="74">
        <f>+B237</f>
        <v>12203.12</v>
      </c>
      <c r="G237" s="131"/>
      <c r="H237" s="131"/>
      <c r="I237" s="363"/>
      <c r="J237" s="131"/>
      <c r="K237" s="314"/>
      <c r="L237" s="314"/>
      <c r="M237" s="314"/>
      <c r="N237" s="314"/>
      <c r="O237" s="314"/>
      <c r="P237" s="314"/>
      <c r="Q237" s="131"/>
      <c r="R237" s="364"/>
      <c r="S237" s="536"/>
      <c r="T237" s="535"/>
      <c r="U237" s="535"/>
      <c r="V237" s="535"/>
      <c r="W237" s="535"/>
      <c r="X237" s="537">
        <f t="shared" si="54"/>
        <v>12203.12</v>
      </c>
      <c r="Y237" s="538">
        <f t="shared" si="55"/>
        <v>0</v>
      </c>
    </row>
    <row r="238" spans="1:25" ht="14.4">
      <c r="A238" s="349"/>
      <c r="B238" s="324">
        <v>7697.05</v>
      </c>
      <c r="C238" s="324"/>
      <c r="D238" s="337"/>
      <c r="E238" s="326"/>
      <c r="F238" s="357">
        <f>+B238</f>
        <v>7697.05</v>
      </c>
      <c r="G238" s="337"/>
      <c r="H238" s="337"/>
      <c r="I238" s="358"/>
      <c r="J238" s="337"/>
      <c r="K238" s="326"/>
      <c r="L238" s="326">
        <v>-4302.09</v>
      </c>
      <c r="M238" s="326"/>
      <c r="N238" s="326"/>
      <c r="O238" s="326"/>
      <c r="P238" s="326">
        <f>+L238</f>
        <v>-4302.09</v>
      </c>
      <c r="Q238" s="337"/>
      <c r="R238" s="359"/>
      <c r="S238" s="540"/>
      <c r="T238" s="539"/>
      <c r="U238" s="539"/>
      <c r="V238" s="539"/>
      <c r="W238" s="539"/>
      <c r="X238" s="541">
        <f t="shared" si="54"/>
        <v>7697.05</v>
      </c>
      <c r="Y238" s="542">
        <f t="shared" si="55"/>
        <v>-4302.09</v>
      </c>
    </row>
    <row r="239" spans="1:25" ht="14.4">
      <c r="A239" s="367">
        <v>42278</v>
      </c>
      <c r="B239" s="333"/>
      <c r="C239" s="333">
        <f>-B238</f>
        <v>-7697.05</v>
      </c>
      <c r="D239" s="334"/>
      <c r="E239" s="305"/>
      <c r="F239" s="360">
        <f>+C239</f>
        <v>-7697.05</v>
      </c>
      <c r="G239" s="334"/>
      <c r="H239" s="334"/>
      <c r="I239" s="361"/>
      <c r="J239" s="367">
        <f>+A239</f>
        <v>42278</v>
      </c>
      <c r="K239" s="305"/>
      <c r="L239" s="305"/>
      <c r="M239" s="305"/>
      <c r="N239" s="305"/>
      <c r="O239" s="305"/>
      <c r="P239" s="305"/>
      <c r="Q239" s="334"/>
      <c r="R239" s="362"/>
      <c r="S239" s="531">
        <f>+A239</f>
        <v>42278</v>
      </c>
      <c r="T239" s="532"/>
      <c r="U239" s="532"/>
      <c r="V239" s="532"/>
      <c r="W239" s="532"/>
      <c r="X239" s="533">
        <f t="shared" ref="X239:X242" si="56">+F239+O239</f>
        <v>-7697.05</v>
      </c>
      <c r="Y239" s="534">
        <f t="shared" ref="Y239:Y242" si="57">+G239+P239</f>
        <v>0</v>
      </c>
    </row>
    <row r="240" spans="1:25" ht="14.4">
      <c r="A240" s="345"/>
      <c r="B240" s="321"/>
      <c r="C240" s="321">
        <v>-3014.58</v>
      </c>
      <c r="D240" s="131"/>
      <c r="E240" s="314"/>
      <c r="F240" s="74"/>
      <c r="G240" s="74">
        <f>+C240</f>
        <v>-3014.58</v>
      </c>
      <c r="H240" s="131"/>
      <c r="I240" s="363"/>
      <c r="J240" s="131"/>
      <c r="K240" s="314"/>
      <c r="L240" s="314"/>
      <c r="M240" s="314"/>
      <c r="N240" s="314"/>
      <c r="O240" s="314"/>
      <c r="P240" s="314"/>
      <c r="Q240" s="131"/>
      <c r="R240" s="364"/>
      <c r="S240" s="536"/>
      <c r="T240" s="535"/>
      <c r="U240" s="535"/>
      <c r="V240" s="535"/>
      <c r="W240" s="535"/>
      <c r="X240" s="537">
        <f t="shared" si="56"/>
        <v>0</v>
      </c>
      <c r="Y240" s="538">
        <f t="shared" si="57"/>
        <v>-3014.58</v>
      </c>
    </row>
    <row r="241" spans="1:25" ht="14.4">
      <c r="A241" s="345"/>
      <c r="B241" s="321">
        <v>11885.52</v>
      </c>
      <c r="C241" s="321"/>
      <c r="D241" s="131"/>
      <c r="E241" s="314"/>
      <c r="F241" s="74">
        <f>+B241</f>
        <v>11885.52</v>
      </c>
      <c r="G241" s="131"/>
      <c r="H241" s="131"/>
      <c r="I241" s="363"/>
      <c r="J241" s="131"/>
      <c r="K241" s="314"/>
      <c r="L241" s="314"/>
      <c r="M241" s="314"/>
      <c r="N241" s="314"/>
      <c r="O241" s="314"/>
      <c r="P241" s="314"/>
      <c r="Q241" s="131"/>
      <c r="R241" s="364"/>
      <c r="S241" s="536"/>
      <c r="T241" s="535"/>
      <c r="U241" s="535"/>
      <c r="V241" s="535"/>
      <c r="W241" s="535"/>
      <c r="X241" s="537">
        <f t="shared" si="56"/>
        <v>11885.52</v>
      </c>
      <c r="Y241" s="538">
        <f t="shared" si="57"/>
        <v>0</v>
      </c>
    </row>
    <row r="242" spans="1:25" ht="14.4">
      <c r="A242" s="349"/>
      <c r="B242" s="324">
        <v>8376.48</v>
      </c>
      <c r="C242" s="324"/>
      <c r="D242" s="337"/>
      <c r="E242" s="326"/>
      <c r="F242" s="357">
        <f>+B242</f>
        <v>8376.48</v>
      </c>
      <c r="G242" s="337"/>
      <c r="H242" s="337"/>
      <c r="I242" s="358"/>
      <c r="J242" s="337"/>
      <c r="K242" s="326"/>
      <c r="L242" s="326">
        <v>-4291.9399999999996</v>
      </c>
      <c r="M242" s="326"/>
      <c r="N242" s="326"/>
      <c r="O242" s="326"/>
      <c r="P242" s="326">
        <f>+L242</f>
        <v>-4291.9399999999996</v>
      </c>
      <c r="Q242" s="337"/>
      <c r="R242" s="359"/>
      <c r="S242" s="540"/>
      <c r="T242" s="539"/>
      <c r="U242" s="539"/>
      <c r="V242" s="539"/>
      <c r="W242" s="539"/>
      <c r="X242" s="541">
        <f t="shared" si="56"/>
        <v>8376.48</v>
      </c>
      <c r="Y242" s="542">
        <f t="shared" si="57"/>
        <v>-4291.9399999999996</v>
      </c>
    </row>
    <row r="243" spans="1:25" ht="14.4">
      <c r="A243" s="131"/>
      <c r="B243" s="321"/>
      <c r="C243" s="321"/>
      <c r="D243" s="131"/>
      <c r="E243" s="314"/>
      <c r="F243" s="74"/>
      <c r="G243" s="131"/>
      <c r="H243" s="131"/>
      <c r="I243" s="363"/>
      <c r="J243" s="131"/>
      <c r="K243" s="314"/>
      <c r="L243" s="314"/>
      <c r="M243" s="314"/>
      <c r="N243" s="314"/>
      <c r="O243" s="314"/>
      <c r="P243" s="314"/>
      <c r="Q243" s="131"/>
      <c r="R243" s="364"/>
      <c r="S243" s="317"/>
      <c r="T243" s="131"/>
      <c r="U243" s="131"/>
      <c r="V243" s="131"/>
      <c r="W243" s="131"/>
      <c r="X243" s="346"/>
      <c r="Y243" s="346"/>
    </row>
    <row r="244" spans="1:25" ht="14.4">
      <c r="A244" s="131"/>
      <c r="B244" s="321"/>
      <c r="C244" s="321"/>
      <c r="D244" s="131"/>
      <c r="E244" s="314"/>
      <c r="F244" s="74"/>
      <c r="G244" s="131"/>
      <c r="H244" s="131"/>
      <c r="I244" s="363"/>
      <c r="J244" s="131"/>
      <c r="K244" s="314"/>
      <c r="L244" s="314"/>
      <c r="M244" s="314"/>
      <c r="N244" s="314"/>
      <c r="O244" s="314"/>
      <c r="P244" s="314"/>
      <c r="Q244" s="131"/>
      <c r="R244" s="364"/>
      <c r="S244" s="317"/>
      <c r="T244" s="131"/>
      <c r="U244" s="131"/>
      <c r="V244" s="131"/>
      <c r="W244" s="131"/>
      <c r="X244" s="346"/>
      <c r="Y244" s="346"/>
    </row>
    <row r="245" spans="1:25" ht="14.4">
      <c r="A245" s="131"/>
      <c r="B245" s="321"/>
      <c r="C245" s="321"/>
      <c r="D245" s="131"/>
      <c r="E245" s="314"/>
      <c r="F245" s="74"/>
      <c r="G245" s="131"/>
      <c r="H245" s="131"/>
      <c r="I245" s="363"/>
      <c r="J245" s="131"/>
      <c r="K245" s="314"/>
      <c r="L245" s="314"/>
      <c r="M245" s="314"/>
      <c r="N245" s="314"/>
      <c r="O245" s="314"/>
      <c r="P245" s="314"/>
      <c r="Q245" s="131"/>
      <c r="R245" s="364"/>
      <c r="S245" s="317"/>
      <c r="T245" s="131"/>
      <c r="U245" s="131"/>
      <c r="V245" s="131"/>
      <c r="W245" s="131"/>
      <c r="X245" s="346"/>
      <c r="Y245" s="346"/>
    </row>
    <row r="246" spans="1:25" ht="14.4">
      <c r="B246" s="72"/>
      <c r="C246" s="72"/>
      <c r="E246" s="64"/>
      <c r="F246" s="36"/>
      <c r="K246" s="64"/>
      <c r="L246" s="64"/>
      <c r="M246" s="64"/>
      <c r="N246" s="64"/>
      <c r="O246" s="64"/>
      <c r="P246" s="64"/>
      <c r="S246" s="58"/>
      <c r="X246" s="66"/>
      <c r="Y246" s="66"/>
    </row>
    <row r="247" spans="1:25" ht="14.4">
      <c r="B247" s="72"/>
      <c r="C247" s="72"/>
      <c r="F247" s="112" t="s">
        <v>67</v>
      </c>
      <c r="G247" s="112" t="s">
        <v>88</v>
      </c>
      <c r="H247" s="36"/>
      <c r="K247" s="64"/>
      <c r="L247" s="64"/>
      <c r="M247" s="64"/>
      <c r="N247" s="64"/>
      <c r="O247" s="112" t="s">
        <v>67</v>
      </c>
      <c r="P247" s="112" t="s">
        <v>88</v>
      </c>
      <c r="S247" s="58"/>
      <c r="X247" s="112" t="s">
        <v>67</v>
      </c>
      <c r="Y247" s="112" t="s">
        <v>88</v>
      </c>
    </row>
    <row r="248" spans="1:25" ht="15" thickBot="1">
      <c r="B248" s="72"/>
      <c r="C248" s="72"/>
      <c r="F248" s="73">
        <f>SUM(F64:F247)</f>
        <v>1714494.59</v>
      </c>
      <c r="G248" s="73">
        <f>SUM(G64:G247)</f>
        <v>-1724359.4900000002</v>
      </c>
      <c r="H248" s="74"/>
      <c r="K248" s="64"/>
      <c r="L248" s="64"/>
      <c r="M248" s="64"/>
      <c r="N248" s="64"/>
      <c r="O248" s="73">
        <f>SUM(O64:O247)</f>
        <v>0</v>
      </c>
      <c r="P248" s="73">
        <f>SUM(P64:P247)</f>
        <v>-34238.930000000008</v>
      </c>
      <c r="X248" s="77">
        <f>SUM($X$64:X246)</f>
        <v>1714494.59</v>
      </c>
      <c r="Y248" s="78">
        <f>SUM($Y$64:Y246)</f>
        <v>-1758598.42</v>
      </c>
    </row>
    <row r="249" spans="1:25" ht="15.6" thickTop="1" thickBot="1">
      <c r="B249" s="72"/>
      <c r="C249" s="72"/>
      <c r="F249" t="s">
        <v>89</v>
      </c>
      <c r="G249" s="36">
        <f>+G248+F248</f>
        <v>-9864.9000000001397</v>
      </c>
      <c r="H249" s="36"/>
      <c r="K249" s="64"/>
      <c r="L249" s="64"/>
      <c r="M249" s="64"/>
      <c r="N249" s="64"/>
      <c r="O249" t="s">
        <v>89</v>
      </c>
      <c r="P249" s="36">
        <f>+P248+O248</f>
        <v>-34238.930000000008</v>
      </c>
      <c r="Y249" s="79">
        <f>+Y248+X248</f>
        <v>-44103.829999999842</v>
      </c>
    </row>
    <row r="250" spans="1:25" ht="15" thickTop="1">
      <c r="B250" s="72"/>
      <c r="C250" s="72"/>
      <c r="F250" t="s">
        <v>90</v>
      </c>
      <c r="G250" s="76">
        <f>+E50</f>
        <v>-9864.9000000000069</v>
      </c>
      <c r="H250" s="36"/>
      <c r="K250" s="64"/>
      <c r="L250" s="64"/>
      <c r="M250" s="64"/>
      <c r="N250" s="64"/>
      <c r="O250" t="s">
        <v>90</v>
      </c>
      <c r="P250" s="76">
        <f>+N50</f>
        <v>-34238.929999999993</v>
      </c>
      <c r="Y250" s="36">
        <f>+P250+G250</f>
        <v>-44103.83</v>
      </c>
    </row>
    <row r="251" spans="1:25" ht="14.4">
      <c r="B251" s="72"/>
      <c r="C251" s="72"/>
      <c r="G251" s="36">
        <f>+G249-G250</f>
        <v>-1.3278622645884752E-10</v>
      </c>
      <c r="K251" s="64"/>
      <c r="L251" s="64"/>
      <c r="M251" s="64"/>
      <c r="N251" s="64"/>
      <c r="O251" s="64"/>
      <c r="P251" s="36">
        <f>+P249-P250</f>
        <v>0</v>
      </c>
    </row>
    <row r="252" spans="1:25" ht="14.4">
      <c r="B252" s="72"/>
      <c r="C252" s="72"/>
      <c r="K252" s="64"/>
      <c r="L252" s="64"/>
      <c r="M252" s="64"/>
      <c r="N252" s="64"/>
      <c r="O252" s="64"/>
      <c r="P252" s="64"/>
    </row>
    <row r="253" spans="1:25" ht="14.4">
      <c r="B253" s="72"/>
      <c r="C253" s="72"/>
      <c r="K253" s="64"/>
      <c r="L253" s="64"/>
      <c r="M253" s="64"/>
      <c r="N253" s="64"/>
      <c r="O253" s="64"/>
      <c r="P253" s="64"/>
    </row>
    <row r="254" spans="1:25" ht="14.4">
      <c r="B254" s="72"/>
      <c r="C254" s="72"/>
      <c r="K254" s="64"/>
      <c r="L254" s="64"/>
      <c r="M254" s="64"/>
      <c r="N254" s="64"/>
      <c r="O254" s="64"/>
      <c r="P254" s="64"/>
    </row>
    <row r="255" spans="1:25" ht="14.4">
      <c r="B255" s="72"/>
      <c r="C255" s="72"/>
      <c r="K255" s="64"/>
      <c r="L255" s="64"/>
      <c r="M255" s="64"/>
      <c r="N255" s="64"/>
      <c r="O255" s="64"/>
      <c r="P255" s="64"/>
    </row>
    <row r="256" spans="1:25" ht="14.4">
      <c r="B256" s="72"/>
      <c r="C256" s="72"/>
      <c r="K256" s="64"/>
      <c r="L256" s="64"/>
      <c r="M256" s="64"/>
      <c r="N256" s="64"/>
      <c r="O256" s="64"/>
      <c r="P256" s="64"/>
    </row>
    <row r="257" spans="2:16" ht="14.4">
      <c r="B257" s="72"/>
      <c r="C257" s="72"/>
      <c r="K257" s="64"/>
      <c r="L257" s="64"/>
      <c r="M257" s="64"/>
      <c r="N257" s="64"/>
      <c r="O257" s="64"/>
      <c r="P257" s="64"/>
    </row>
    <row r="258" spans="2:16" ht="14.4">
      <c r="B258" s="72"/>
      <c r="C258" s="72"/>
      <c r="K258" s="64"/>
      <c r="L258" s="64"/>
      <c r="M258" s="64"/>
      <c r="N258" s="64"/>
      <c r="O258" s="64"/>
      <c r="P258" s="64"/>
    </row>
    <row r="259" spans="2:16" ht="14.4">
      <c r="B259" s="72"/>
      <c r="C259" s="72"/>
      <c r="K259" s="64"/>
      <c r="L259" s="64"/>
      <c r="M259" s="64"/>
      <c r="N259" s="64"/>
      <c r="O259" s="64"/>
      <c r="P259" s="64"/>
    </row>
    <row r="260" spans="2:16" ht="14.4">
      <c r="B260" s="72"/>
      <c r="C260" s="72"/>
      <c r="K260" s="64"/>
      <c r="L260" s="64"/>
      <c r="M260" s="64"/>
      <c r="N260" s="64"/>
      <c r="O260" s="64"/>
      <c r="P260" s="64"/>
    </row>
    <row r="261" spans="2:16" ht="14.4">
      <c r="B261" s="72"/>
      <c r="C261" s="72"/>
      <c r="K261" s="64"/>
      <c r="L261" s="64"/>
      <c r="M261" s="64"/>
      <c r="N261" s="64"/>
      <c r="O261" s="64"/>
      <c r="P261" s="64"/>
    </row>
    <row r="262" spans="2:16" ht="14.4">
      <c r="B262" s="72"/>
      <c r="C262" s="72"/>
      <c r="K262" s="64"/>
      <c r="L262" s="64"/>
      <c r="M262" s="64"/>
      <c r="N262" s="64"/>
      <c r="O262" s="64"/>
      <c r="P262" s="64"/>
    </row>
    <row r="263" spans="2:16" ht="14.4">
      <c r="B263" s="72"/>
      <c r="C263" s="72"/>
      <c r="K263" s="64"/>
      <c r="L263" s="64"/>
      <c r="M263" s="64"/>
      <c r="N263" s="64"/>
      <c r="O263" s="64"/>
      <c r="P263" s="64"/>
    </row>
    <row r="264" spans="2:16" ht="14.4">
      <c r="B264" s="72"/>
      <c r="C264" s="72"/>
      <c r="K264" s="64"/>
      <c r="L264" s="64"/>
      <c r="M264" s="64"/>
      <c r="N264" s="64"/>
      <c r="O264" s="64"/>
      <c r="P264" s="64"/>
    </row>
    <row r="265" spans="2:16" ht="14.4">
      <c r="B265" s="72"/>
      <c r="C265" s="72"/>
      <c r="K265" s="64"/>
      <c r="L265" s="64"/>
      <c r="M265" s="64"/>
      <c r="N265" s="64"/>
      <c r="O265" s="64"/>
      <c r="P265" s="64"/>
    </row>
    <row r="266" spans="2:16" ht="14.4">
      <c r="B266" s="72"/>
      <c r="C266" s="72"/>
      <c r="K266" s="64"/>
      <c r="L266" s="64"/>
      <c r="M266" s="64"/>
      <c r="N266" s="64"/>
      <c r="O266" s="64"/>
      <c r="P266" s="64"/>
    </row>
    <row r="267" spans="2:16" ht="14.4">
      <c r="B267" s="72"/>
      <c r="C267" s="72"/>
      <c r="K267" s="64"/>
      <c r="L267" s="64"/>
      <c r="M267" s="64"/>
      <c r="N267" s="64"/>
      <c r="O267" s="64"/>
      <c r="P267" s="64"/>
    </row>
    <row r="268" spans="2:16" ht="14.4">
      <c r="B268" s="72"/>
      <c r="C268" s="72"/>
      <c r="K268" s="64"/>
      <c r="L268" s="64"/>
      <c r="M268" s="64"/>
      <c r="N268" s="64"/>
      <c r="O268" s="64"/>
      <c r="P268" s="64"/>
    </row>
    <row r="269" spans="2:16" ht="14.4">
      <c r="B269" s="72"/>
      <c r="C269" s="72"/>
      <c r="K269" s="64"/>
      <c r="L269" s="64"/>
      <c r="M269" s="64"/>
      <c r="N269" s="64"/>
      <c r="O269" s="64"/>
      <c r="P269" s="64"/>
    </row>
    <row r="270" spans="2:16" ht="14.4">
      <c r="B270" s="72"/>
      <c r="C270" s="72"/>
      <c r="K270" s="64"/>
      <c r="L270" s="64"/>
      <c r="M270" s="64"/>
      <c r="N270" s="64"/>
      <c r="O270" s="64"/>
      <c r="P270" s="64"/>
    </row>
    <row r="271" spans="2:16" ht="14.4">
      <c r="B271" s="72"/>
      <c r="C271" s="72"/>
      <c r="K271" s="64"/>
      <c r="L271" s="64"/>
      <c r="M271" s="64"/>
      <c r="N271" s="64"/>
      <c r="O271" s="64"/>
      <c r="P271" s="64"/>
    </row>
    <row r="272" spans="2:16" ht="14.4">
      <c r="B272" s="72"/>
      <c r="C272" s="72"/>
      <c r="K272" s="64"/>
      <c r="L272" s="64"/>
      <c r="M272" s="64"/>
      <c r="N272" s="64"/>
      <c r="O272" s="64"/>
      <c r="P272" s="64"/>
    </row>
    <row r="273" spans="2:16" ht="14.4">
      <c r="B273" s="72"/>
      <c r="C273" s="72"/>
      <c r="K273" s="64"/>
      <c r="L273" s="64"/>
      <c r="M273" s="64"/>
      <c r="N273" s="64"/>
      <c r="O273" s="64"/>
      <c r="P273" s="64"/>
    </row>
    <row r="274" spans="2:16" ht="14.4">
      <c r="B274" s="72"/>
      <c r="C274" s="72"/>
      <c r="K274" s="64"/>
      <c r="L274" s="64"/>
      <c r="M274" s="64"/>
      <c r="N274" s="64"/>
      <c r="O274" s="64"/>
      <c r="P274" s="64"/>
    </row>
    <row r="275" spans="2:16" ht="14.4">
      <c r="B275" s="72"/>
      <c r="C275" s="72"/>
      <c r="K275" s="64"/>
      <c r="L275" s="64"/>
      <c r="M275" s="64"/>
      <c r="N275" s="64"/>
      <c r="O275" s="64"/>
      <c r="P275" s="64"/>
    </row>
    <row r="276" spans="2:16" ht="14.4">
      <c r="B276" s="72"/>
      <c r="C276" s="72"/>
      <c r="K276" s="64"/>
      <c r="L276" s="64"/>
      <c r="M276" s="64"/>
      <c r="N276" s="64"/>
      <c r="O276" s="64"/>
      <c r="P276" s="64"/>
    </row>
    <row r="277" spans="2:16" ht="14.4">
      <c r="B277" s="72"/>
      <c r="C277" s="72"/>
      <c r="K277" s="64"/>
      <c r="L277" s="64"/>
      <c r="M277" s="64"/>
      <c r="N277" s="64"/>
      <c r="O277" s="64"/>
      <c r="P277" s="64"/>
    </row>
    <row r="278" spans="2:16" ht="14.4">
      <c r="B278" s="72"/>
      <c r="C278" s="72"/>
      <c r="K278" s="64"/>
      <c r="L278" s="64"/>
      <c r="M278" s="64"/>
      <c r="N278" s="64"/>
      <c r="O278" s="64"/>
      <c r="P278" s="64"/>
    </row>
    <row r="279" spans="2:16" ht="14.4">
      <c r="B279" s="72"/>
      <c r="C279" s="72"/>
      <c r="K279" s="64"/>
      <c r="L279" s="64"/>
      <c r="M279" s="64"/>
      <c r="N279" s="64"/>
      <c r="O279" s="64"/>
      <c r="P279" s="64"/>
    </row>
    <row r="280" spans="2:16" ht="14.4">
      <c r="B280" s="72"/>
      <c r="C280" s="72"/>
      <c r="K280" s="64"/>
      <c r="L280" s="64"/>
      <c r="M280" s="64"/>
      <c r="N280" s="64"/>
      <c r="O280" s="64"/>
      <c r="P280" s="64"/>
    </row>
    <row r="281" spans="2:16" ht="14.4">
      <c r="B281" s="72"/>
      <c r="C281" s="72"/>
      <c r="K281" s="64"/>
      <c r="L281" s="64"/>
      <c r="M281" s="64"/>
      <c r="N281" s="64"/>
      <c r="O281" s="64"/>
      <c r="P281" s="64"/>
    </row>
    <row r="282" spans="2:16" ht="14.4">
      <c r="B282" s="72"/>
      <c r="C282" s="72"/>
      <c r="K282" s="64"/>
      <c r="L282" s="64"/>
      <c r="M282" s="64"/>
      <c r="N282" s="64"/>
      <c r="O282" s="64"/>
      <c r="P282" s="64"/>
    </row>
    <row r="283" spans="2:16" ht="14.4">
      <c r="B283" s="72"/>
      <c r="C283" s="72"/>
      <c r="K283" s="64"/>
      <c r="L283" s="64"/>
      <c r="M283" s="64"/>
      <c r="N283" s="64"/>
      <c r="O283" s="64"/>
      <c r="P283" s="64"/>
    </row>
    <row r="284" spans="2:16" ht="14.4">
      <c r="B284" s="72"/>
      <c r="C284" s="72"/>
      <c r="K284" s="64"/>
      <c r="L284" s="64"/>
      <c r="M284" s="64"/>
      <c r="N284" s="64"/>
      <c r="O284" s="64"/>
      <c r="P284" s="64"/>
    </row>
    <row r="285" spans="2:16" ht="14.4">
      <c r="B285" s="72"/>
      <c r="C285" s="72"/>
      <c r="K285" s="64"/>
      <c r="L285" s="64"/>
      <c r="M285" s="64"/>
      <c r="N285" s="64"/>
      <c r="O285" s="64"/>
      <c r="P285" s="64"/>
    </row>
    <row r="286" spans="2:16" ht="14.4">
      <c r="B286" s="72"/>
      <c r="C286" s="72"/>
      <c r="K286" s="64"/>
      <c r="L286" s="64"/>
      <c r="M286" s="64"/>
      <c r="N286" s="64"/>
      <c r="O286" s="64"/>
      <c r="P286" s="64"/>
    </row>
    <row r="287" spans="2:16" ht="14.4">
      <c r="B287" s="72"/>
      <c r="C287" s="72"/>
      <c r="K287" s="64"/>
      <c r="L287" s="64"/>
      <c r="M287" s="64"/>
      <c r="N287" s="64"/>
      <c r="O287" s="64"/>
      <c r="P287" s="64"/>
    </row>
    <row r="288" spans="2:16" ht="14.4">
      <c r="B288" s="72"/>
      <c r="C288" s="72"/>
      <c r="K288" s="64"/>
      <c r="L288" s="64"/>
      <c r="M288" s="64"/>
      <c r="N288" s="64"/>
      <c r="O288" s="64"/>
      <c r="P288" s="64"/>
    </row>
    <row r="289" spans="2:16" ht="14.4">
      <c r="B289" s="72"/>
      <c r="C289" s="72"/>
      <c r="K289" s="64"/>
      <c r="L289" s="64"/>
      <c r="M289" s="64"/>
      <c r="N289" s="64"/>
      <c r="O289" s="64"/>
      <c r="P289" s="64"/>
    </row>
    <row r="290" spans="2:16" ht="14.4">
      <c r="B290" s="72"/>
      <c r="C290" s="72"/>
      <c r="K290" s="64"/>
      <c r="L290" s="64"/>
      <c r="M290" s="64"/>
      <c r="N290" s="64"/>
      <c r="O290" s="64"/>
      <c r="P290" s="64"/>
    </row>
    <row r="291" spans="2:16" ht="14.4">
      <c r="B291" s="72"/>
      <c r="C291" s="72"/>
      <c r="K291" s="64"/>
      <c r="L291" s="64"/>
      <c r="M291" s="64"/>
      <c r="N291" s="64"/>
      <c r="O291" s="64"/>
      <c r="P291" s="64"/>
    </row>
    <row r="292" spans="2:16" ht="14.4">
      <c r="B292" s="72"/>
      <c r="C292" s="72"/>
      <c r="K292" s="64"/>
      <c r="L292" s="64"/>
      <c r="M292" s="64"/>
      <c r="N292" s="64"/>
      <c r="O292" s="64"/>
      <c r="P292" s="64"/>
    </row>
    <row r="293" spans="2:16" ht="14.4">
      <c r="B293" s="72"/>
      <c r="C293" s="72"/>
      <c r="K293" s="64"/>
      <c r="L293" s="64"/>
      <c r="M293" s="64"/>
      <c r="N293" s="64"/>
      <c r="O293" s="64"/>
      <c r="P293" s="64"/>
    </row>
    <row r="294" spans="2:16" ht="14.4">
      <c r="B294" s="72"/>
      <c r="C294" s="72"/>
      <c r="K294" s="64"/>
      <c r="L294" s="64"/>
      <c r="M294" s="64"/>
      <c r="N294" s="64"/>
      <c r="O294" s="64"/>
      <c r="P294" s="64"/>
    </row>
    <row r="295" spans="2:16" ht="14.4">
      <c r="B295" s="72"/>
      <c r="C295" s="72"/>
      <c r="K295" s="64"/>
      <c r="L295" s="64"/>
      <c r="M295" s="64"/>
      <c r="N295" s="64"/>
      <c r="O295" s="64"/>
      <c r="P295" s="64"/>
    </row>
    <row r="296" spans="2:16" ht="14.4">
      <c r="B296" s="72"/>
      <c r="C296" s="72"/>
      <c r="K296" s="64"/>
      <c r="L296" s="64"/>
      <c r="M296" s="64"/>
      <c r="N296" s="64"/>
      <c r="O296" s="64"/>
      <c r="P296" s="64"/>
    </row>
    <row r="297" spans="2:16" ht="14.4">
      <c r="B297" s="72"/>
      <c r="C297" s="72"/>
      <c r="K297" s="64"/>
      <c r="L297" s="64"/>
      <c r="M297" s="64"/>
      <c r="N297" s="64"/>
      <c r="O297" s="64"/>
      <c r="P297" s="64"/>
    </row>
    <row r="298" spans="2:16" ht="14.4">
      <c r="B298" s="72"/>
      <c r="C298" s="72"/>
      <c r="K298" s="64"/>
      <c r="L298" s="64"/>
      <c r="M298" s="64"/>
      <c r="N298" s="64"/>
      <c r="O298" s="64"/>
      <c r="P298" s="64"/>
    </row>
    <row r="299" spans="2:16" ht="14.4">
      <c r="B299" s="72"/>
      <c r="C299" s="72"/>
      <c r="K299" s="64"/>
      <c r="L299" s="64"/>
      <c r="M299" s="64"/>
      <c r="N299" s="64"/>
      <c r="O299" s="64"/>
      <c r="P299" s="64"/>
    </row>
    <row r="300" spans="2:16" ht="14.4">
      <c r="B300" s="72"/>
      <c r="C300" s="72"/>
      <c r="K300" s="64"/>
      <c r="L300" s="64"/>
      <c r="M300" s="64"/>
      <c r="N300" s="64"/>
      <c r="O300" s="64"/>
      <c r="P300" s="64"/>
    </row>
    <row r="301" spans="2:16" ht="14.4">
      <c r="B301" s="72"/>
      <c r="C301" s="72"/>
      <c r="K301" s="64"/>
      <c r="L301" s="64"/>
      <c r="M301" s="64"/>
      <c r="N301" s="64"/>
      <c r="O301" s="64"/>
      <c r="P301" s="64"/>
    </row>
    <row r="302" spans="2:16" ht="14.4">
      <c r="B302" s="72"/>
      <c r="C302" s="72"/>
      <c r="K302" s="64"/>
      <c r="L302" s="64"/>
      <c r="M302" s="64"/>
      <c r="N302" s="64"/>
      <c r="O302" s="64"/>
      <c r="P302" s="64"/>
    </row>
    <row r="303" spans="2:16" ht="14.4">
      <c r="B303" s="72"/>
      <c r="C303" s="72"/>
      <c r="K303" s="64"/>
      <c r="L303" s="64"/>
      <c r="M303" s="64"/>
      <c r="N303" s="64"/>
      <c r="O303" s="64"/>
      <c r="P303" s="64"/>
    </row>
    <row r="304" spans="2:16" ht="14.4">
      <c r="B304" s="72"/>
      <c r="C304" s="72"/>
      <c r="K304" s="64"/>
      <c r="L304" s="64"/>
      <c r="M304" s="64"/>
      <c r="N304" s="64"/>
      <c r="O304" s="64"/>
      <c r="P304" s="64"/>
    </row>
    <row r="305" spans="2:16" ht="14.4">
      <c r="B305" s="72"/>
      <c r="C305" s="72"/>
      <c r="K305" s="64"/>
      <c r="L305" s="64"/>
      <c r="M305" s="64"/>
      <c r="N305" s="64"/>
      <c r="O305" s="64"/>
      <c r="P305" s="64"/>
    </row>
    <row r="306" spans="2:16" ht="14.4">
      <c r="B306" s="72"/>
      <c r="C306" s="72"/>
      <c r="K306" s="64"/>
      <c r="L306" s="64"/>
      <c r="M306" s="64"/>
      <c r="N306" s="64"/>
      <c r="O306" s="64"/>
      <c r="P306" s="64"/>
    </row>
    <row r="307" spans="2:16" ht="14.4">
      <c r="B307" s="72"/>
      <c r="C307" s="72"/>
      <c r="K307" s="64"/>
      <c r="L307" s="64"/>
      <c r="M307" s="64"/>
      <c r="N307" s="64"/>
      <c r="O307" s="64"/>
      <c r="P307" s="64"/>
    </row>
    <row r="308" spans="2:16" ht="14.4">
      <c r="B308" s="72"/>
      <c r="C308" s="72"/>
      <c r="K308" s="64"/>
      <c r="L308" s="64"/>
      <c r="M308" s="64"/>
      <c r="N308" s="64"/>
      <c r="O308" s="64"/>
      <c r="P308" s="64"/>
    </row>
    <row r="309" spans="2:16" ht="14.4">
      <c r="B309" s="72"/>
      <c r="C309" s="72"/>
      <c r="K309" s="64"/>
      <c r="L309" s="64"/>
      <c r="M309" s="64"/>
      <c r="N309" s="64"/>
      <c r="O309" s="64"/>
      <c r="P309" s="64"/>
    </row>
    <row r="310" spans="2:16" ht="14.4">
      <c r="B310" s="72"/>
      <c r="C310" s="72"/>
      <c r="K310" s="64"/>
      <c r="L310" s="64"/>
      <c r="M310" s="64"/>
      <c r="N310" s="64"/>
      <c r="O310" s="64"/>
      <c r="P310" s="64"/>
    </row>
    <row r="311" spans="2:16" ht="14.4">
      <c r="B311" s="72"/>
      <c r="C311" s="72"/>
      <c r="K311" s="64"/>
      <c r="L311" s="64"/>
      <c r="M311" s="64"/>
      <c r="N311" s="64"/>
      <c r="O311" s="64"/>
      <c r="P311" s="64"/>
    </row>
    <row r="312" spans="2:16" ht="14.4">
      <c r="B312" s="72"/>
      <c r="C312" s="72"/>
      <c r="K312" s="64"/>
      <c r="L312" s="64"/>
      <c r="M312" s="64"/>
      <c r="N312" s="64"/>
      <c r="O312" s="64"/>
      <c r="P312" s="64"/>
    </row>
    <row r="313" spans="2:16" ht="14.4">
      <c r="B313" s="72"/>
      <c r="C313" s="72"/>
      <c r="K313" s="64"/>
      <c r="L313" s="64"/>
      <c r="M313" s="64"/>
      <c r="N313" s="64"/>
      <c r="O313" s="64"/>
      <c r="P313" s="64"/>
    </row>
    <row r="314" spans="2:16" ht="14.4">
      <c r="B314" s="72"/>
      <c r="C314" s="72"/>
      <c r="K314" s="64"/>
      <c r="L314" s="64"/>
      <c r="M314" s="64"/>
      <c r="N314" s="64"/>
      <c r="O314" s="64"/>
      <c r="P314" s="64"/>
    </row>
    <row r="315" spans="2:16" ht="14.4">
      <c r="B315" s="72"/>
      <c r="C315" s="72"/>
      <c r="K315" s="64"/>
      <c r="L315" s="64"/>
      <c r="M315" s="64"/>
      <c r="N315" s="64"/>
      <c r="O315" s="64"/>
      <c r="P315" s="64"/>
    </row>
    <row r="316" spans="2:16" ht="14.4">
      <c r="B316" s="72"/>
      <c r="C316" s="72"/>
      <c r="K316" s="64"/>
      <c r="L316" s="64"/>
      <c r="M316" s="64"/>
      <c r="N316" s="64"/>
      <c r="O316" s="64"/>
      <c r="P316" s="64"/>
    </row>
    <row r="317" spans="2:16" ht="14.4">
      <c r="B317" s="72"/>
      <c r="C317" s="72"/>
      <c r="K317" s="64"/>
      <c r="L317" s="64"/>
      <c r="M317" s="64"/>
      <c r="N317" s="64"/>
      <c r="O317" s="64"/>
      <c r="P317" s="64"/>
    </row>
    <row r="318" spans="2:16" ht="14.4">
      <c r="B318" s="72"/>
      <c r="C318" s="72"/>
      <c r="K318" s="64"/>
      <c r="L318" s="64"/>
      <c r="M318" s="64"/>
      <c r="N318" s="64"/>
      <c r="O318" s="64"/>
      <c r="P318" s="64"/>
    </row>
    <row r="319" spans="2:16" ht="14.4">
      <c r="B319" s="72"/>
      <c r="C319" s="72"/>
      <c r="K319" s="64"/>
      <c r="L319" s="64"/>
      <c r="M319" s="64"/>
      <c r="N319" s="64"/>
      <c r="O319" s="64"/>
      <c r="P319" s="64"/>
    </row>
    <row r="320" spans="2:16" ht="14.4">
      <c r="B320" s="72"/>
      <c r="C320" s="72"/>
      <c r="K320" s="64"/>
      <c r="L320" s="64"/>
      <c r="M320" s="64"/>
      <c r="N320" s="64"/>
      <c r="O320" s="64"/>
      <c r="P320" s="64"/>
    </row>
    <row r="321" spans="2:16" ht="14.4">
      <c r="B321" s="72"/>
      <c r="C321" s="72"/>
      <c r="K321" s="64"/>
      <c r="L321" s="64"/>
      <c r="M321" s="64"/>
      <c r="N321" s="64"/>
      <c r="O321" s="64"/>
      <c r="P321" s="64"/>
    </row>
    <row r="322" spans="2:16" ht="14.4">
      <c r="B322" s="72"/>
      <c r="C322" s="72"/>
      <c r="K322" s="64"/>
      <c r="L322" s="64"/>
      <c r="M322" s="64"/>
      <c r="N322" s="64"/>
      <c r="O322" s="64"/>
      <c r="P322" s="64"/>
    </row>
    <row r="323" spans="2:16" ht="14.4">
      <c r="B323" s="72"/>
      <c r="C323" s="72"/>
      <c r="K323" s="64"/>
      <c r="L323" s="64"/>
      <c r="M323" s="64"/>
      <c r="N323" s="64"/>
      <c r="O323" s="64"/>
      <c r="P323" s="64"/>
    </row>
    <row r="324" spans="2:16" ht="14.4">
      <c r="B324" s="72"/>
      <c r="C324" s="72"/>
      <c r="K324" s="64"/>
      <c r="L324" s="64"/>
      <c r="M324" s="64"/>
      <c r="N324" s="64"/>
      <c r="O324" s="64"/>
      <c r="P324" s="64"/>
    </row>
    <row r="325" spans="2:16" ht="14.4">
      <c r="B325" s="72"/>
      <c r="C325" s="72"/>
      <c r="K325" s="64"/>
      <c r="L325" s="64"/>
      <c r="M325" s="64"/>
      <c r="N325" s="64"/>
      <c r="O325" s="64"/>
      <c r="P325" s="64"/>
    </row>
    <row r="326" spans="2:16" ht="14.4">
      <c r="B326" s="72"/>
      <c r="C326" s="72"/>
      <c r="K326" s="64"/>
      <c r="L326" s="64"/>
      <c r="M326" s="64"/>
      <c r="N326" s="64"/>
      <c r="O326" s="64"/>
      <c r="P326" s="64"/>
    </row>
    <row r="327" spans="2:16" ht="14.4">
      <c r="B327" s="72"/>
      <c r="C327" s="72"/>
      <c r="K327" s="64"/>
      <c r="L327" s="64"/>
      <c r="M327" s="64"/>
      <c r="N327" s="64"/>
      <c r="O327" s="64"/>
      <c r="P327" s="64"/>
    </row>
    <row r="328" spans="2:16" ht="14.4">
      <c r="B328" s="72"/>
      <c r="C328" s="72"/>
      <c r="K328" s="64"/>
      <c r="L328" s="64"/>
      <c r="M328" s="64"/>
      <c r="N328" s="64"/>
      <c r="O328" s="64"/>
      <c r="P328" s="64"/>
    </row>
    <row r="329" spans="2:16" ht="14.4">
      <c r="B329" s="72"/>
      <c r="C329" s="72"/>
      <c r="K329" s="64"/>
      <c r="L329" s="64"/>
      <c r="M329" s="64"/>
      <c r="N329" s="64"/>
      <c r="O329" s="64"/>
      <c r="P329" s="64"/>
    </row>
    <row r="330" spans="2:16" ht="14.4">
      <c r="B330" s="72"/>
      <c r="C330" s="72"/>
      <c r="K330" s="64"/>
      <c r="L330" s="64"/>
      <c r="M330" s="64"/>
      <c r="N330" s="64"/>
      <c r="O330" s="64"/>
      <c r="P330" s="64"/>
    </row>
    <row r="331" spans="2:16" ht="14.4">
      <c r="B331" s="72"/>
      <c r="C331" s="72"/>
      <c r="K331" s="64"/>
      <c r="L331" s="64"/>
      <c r="M331" s="64"/>
      <c r="N331" s="64"/>
      <c r="O331" s="64"/>
      <c r="P331" s="64"/>
    </row>
    <row r="332" spans="2:16" ht="14.4">
      <c r="B332" s="72"/>
      <c r="C332" s="72"/>
      <c r="K332" s="64"/>
      <c r="L332" s="64"/>
      <c r="M332" s="64"/>
      <c r="N332" s="64"/>
      <c r="O332" s="64"/>
      <c r="P332" s="64"/>
    </row>
    <row r="333" spans="2:16" ht="14.4">
      <c r="B333" s="72"/>
      <c r="C333" s="72"/>
      <c r="K333" s="64"/>
      <c r="L333" s="64"/>
      <c r="M333" s="64"/>
      <c r="N333" s="64"/>
      <c r="O333" s="64"/>
      <c r="P333" s="64"/>
    </row>
    <row r="334" spans="2:16" ht="14.4">
      <c r="B334" s="72"/>
      <c r="C334" s="72"/>
      <c r="K334" s="64"/>
      <c r="L334" s="64"/>
      <c r="M334" s="64"/>
      <c r="N334" s="64"/>
      <c r="O334" s="64"/>
      <c r="P334" s="64"/>
    </row>
    <row r="335" spans="2:16" ht="14.4">
      <c r="B335" s="72"/>
      <c r="C335" s="72"/>
      <c r="K335" s="64"/>
      <c r="L335" s="64"/>
      <c r="M335" s="64"/>
      <c r="N335" s="64"/>
      <c r="O335" s="64"/>
      <c r="P335" s="64"/>
    </row>
    <row r="336" spans="2:16" ht="14.4">
      <c r="B336" s="72"/>
      <c r="C336" s="72"/>
      <c r="K336" s="64"/>
      <c r="L336" s="64"/>
      <c r="M336" s="64"/>
      <c r="N336" s="64"/>
      <c r="O336" s="64"/>
      <c r="P336" s="64"/>
    </row>
    <row r="337" spans="2:16" ht="14.4">
      <c r="B337" s="72"/>
      <c r="C337" s="72"/>
      <c r="K337" s="64"/>
      <c r="L337" s="64"/>
      <c r="M337" s="64"/>
      <c r="N337" s="64"/>
      <c r="O337" s="64"/>
      <c r="P337" s="64"/>
    </row>
    <row r="338" spans="2:16" ht="14.4">
      <c r="B338" s="72"/>
      <c r="C338" s="72"/>
      <c r="K338" s="64"/>
      <c r="L338" s="64"/>
      <c r="M338" s="64"/>
      <c r="N338" s="64"/>
      <c r="O338" s="64"/>
      <c r="P338" s="64"/>
    </row>
    <row r="339" spans="2:16" ht="14.4">
      <c r="B339" s="72"/>
      <c r="C339" s="72"/>
      <c r="K339" s="64"/>
      <c r="L339" s="64"/>
      <c r="M339" s="64"/>
      <c r="N339" s="64"/>
      <c r="O339" s="64"/>
      <c r="P339" s="64"/>
    </row>
    <row r="340" spans="2:16" ht="14.4">
      <c r="B340" s="72"/>
      <c r="C340" s="72"/>
      <c r="K340" s="64"/>
      <c r="L340" s="64"/>
      <c r="M340" s="64"/>
      <c r="N340" s="64"/>
      <c r="O340" s="64"/>
      <c r="P340" s="64"/>
    </row>
    <row r="341" spans="2:16" ht="14.4">
      <c r="B341" s="72"/>
      <c r="C341" s="72"/>
      <c r="K341" s="64"/>
      <c r="L341" s="64"/>
      <c r="M341" s="64"/>
      <c r="N341" s="64"/>
      <c r="O341" s="64"/>
      <c r="P341" s="64"/>
    </row>
    <row r="342" spans="2:16" ht="14.4">
      <c r="B342" s="72"/>
      <c r="C342" s="72"/>
      <c r="K342" s="64"/>
      <c r="L342" s="64"/>
      <c r="M342" s="64"/>
      <c r="N342" s="64"/>
      <c r="O342" s="64"/>
      <c r="P342" s="64"/>
    </row>
    <row r="343" spans="2:16" ht="14.4">
      <c r="B343" s="72"/>
      <c r="C343" s="72"/>
      <c r="K343" s="64"/>
      <c r="L343" s="64"/>
      <c r="M343" s="64"/>
      <c r="N343" s="64"/>
      <c r="O343" s="64"/>
      <c r="P343" s="64"/>
    </row>
    <row r="344" spans="2:16" ht="14.4">
      <c r="B344" s="72"/>
      <c r="C344" s="72"/>
      <c r="K344" s="64"/>
      <c r="L344" s="64"/>
      <c r="M344" s="64"/>
      <c r="N344" s="64"/>
      <c r="O344" s="64"/>
      <c r="P344" s="64"/>
    </row>
    <row r="345" spans="2:16" ht="14.4">
      <c r="B345" s="72"/>
      <c r="C345" s="72"/>
      <c r="K345" s="64"/>
      <c r="L345" s="64"/>
      <c r="M345" s="64"/>
      <c r="N345" s="64"/>
      <c r="O345" s="64"/>
      <c r="P345" s="64"/>
    </row>
    <row r="346" spans="2:16" ht="14.4">
      <c r="B346" s="72"/>
      <c r="C346" s="72"/>
      <c r="K346" s="64"/>
      <c r="L346" s="64"/>
      <c r="M346" s="64"/>
      <c r="N346" s="64"/>
      <c r="O346" s="64"/>
      <c r="P346" s="64"/>
    </row>
    <row r="347" spans="2:16" ht="14.4">
      <c r="B347" s="72"/>
      <c r="C347" s="72"/>
      <c r="K347" s="64"/>
      <c r="L347" s="64"/>
      <c r="M347" s="64"/>
      <c r="N347" s="64"/>
      <c r="O347" s="64"/>
      <c r="P347" s="64"/>
    </row>
    <row r="348" spans="2:16" ht="14.4">
      <c r="B348" s="72"/>
      <c r="C348" s="72"/>
      <c r="K348" s="64"/>
      <c r="L348" s="64"/>
      <c r="M348" s="64"/>
      <c r="N348" s="64"/>
      <c r="O348" s="64"/>
      <c r="P348" s="64"/>
    </row>
    <row r="349" spans="2:16" ht="14.4">
      <c r="B349" s="72"/>
      <c r="C349" s="72"/>
      <c r="K349" s="64"/>
      <c r="L349" s="64"/>
      <c r="M349" s="64"/>
      <c r="N349" s="64"/>
      <c r="O349" s="64"/>
      <c r="P349" s="64"/>
    </row>
    <row r="350" spans="2:16" ht="14.4">
      <c r="B350" s="72"/>
      <c r="C350" s="72"/>
      <c r="K350" s="64"/>
      <c r="L350" s="64"/>
      <c r="M350" s="64"/>
      <c r="N350" s="64"/>
      <c r="O350" s="64"/>
      <c r="P350" s="64"/>
    </row>
    <row r="351" spans="2:16" ht="14.4">
      <c r="B351" s="72"/>
      <c r="C351" s="72"/>
      <c r="K351" s="64"/>
      <c r="L351" s="64"/>
      <c r="M351" s="64"/>
      <c r="N351" s="64"/>
      <c r="O351" s="64"/>
      <c r="P351" s="64"/>
    </row>
    <row r="352" spans="2:16" ht="14.4">
      <c r="B352" s="72"/>
      <c r="K352" s="64"/>
      <c r="L352" s="64"/>
      <c r="M352" s="64"/>
      <c r="N352" s="64"/>
      <c r="O352" s="64"/>
      <c r="P352" s="64"/>
    </row>
    <row r="353" spans="2:16" ht="14.4">
      <c r="B353" s="72"/>
      <c r="K353" s="64"/>
      <c r="L353" s="64"/>
      <c r="M353" s="64"/>
      <c r="N353" s="64"/>
      <c r="O353" s="64"/>
      <c r="P353" s="64"/>
    </row>
    <row r="354" spans="2:16" ht="14.4">
      <c r="B354" s="72"/>
    </row>
    <row r="355" spans="2:16" ht="14.4">
      <c r="B355" s="72"/>
    </row>
    <row r="356" spans="2:16" ht="14.4">
      <c r="B356" s="72"/>
    </row>
    <row r="357" spans="2:16" ht="14.4">
      <c r="B357" s="72"/>
    </row>
    <row r="358" spans="2:16" ht="14.4">
      <c r="B358" s="72"/>
    </row>
    <row r="359" spans="2:16" ht="14.4">
      <c r="B359" s="72"/>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211111111111111165">
    <tabColor rgb="FFCCFF66"/>
    <pageSetUpPr fitToPage="1"/>
  </sheetPr>
  <dimension ref="A1:M413"/>
  <sheetViews>
    <sheetView zoomScaleNormal="100" zoomScaleSheetLayoutView="100" workbookViewId="0">
      <pane xSplit="3" ySplit="6" topLeftCell="D227" activePane="bottomRight" state="frozen"/>
      <selection activeCell="J264" sqref="J264"/>
      <selection pane="topRight" activeCell="J264" sqref="J264"/>
      <selection pane="bottomLeft" activeCell="J264" sqref="J264"/>
      <selection pane="bottomRight" activeCell="F262" sqref="F262"/>
    </sheetView>
  </sheetViews>
  <sheetFormatPr defaultRowHeight="10.8" outlineLevelRow="1"/>
  <cols>
    <col min="1" max="1" width="35.33203125" style="444" bestFit="1" customWidth="1"/>
    <col min="2" max="2" width="9.33203125" style="444" bestFit="1" customWidth="1"/>
    <col min="3" max="3" width="14.109375" style="444" customWidth="1"/>
    <col min="4" max="4" width="14" style="444" customWidth="1"/>
    <col min="5" max="7" width="12.6640625" style="444" customWidth="1"/>
    <col min="8" max="8" width="22.5546875" style="444" bestFit="1" customWidth="1"/>
    <col min="9" max="9" width="18.88671875" style="444" bestFit="1" customWidth="1"/>
    <col min="10" max="10" width="11.88671875" style="444" bestFit="1" customWidth="1"/>
    <col min="11" max="11" width="14" style="444" bestFit="1" customWidth="1"/>
    <col min="12" max="12" width="14.5546875" style="444" bestFit="1" customWidth="1"/>
    <col min="13" max="13" width="17.44140625" style="444" bestFit="1" customWidth="1"/>
    <col min="14" max="246" width="9.109375" style="444"/>
    <col min="247" max="247" width="35.33203125" style="444" bestFit="1" customWidth="1"/>
    <col min="248" max="248" width="9.33203125" style="444" bestFit="1" customWidth="1"/>
    <col min="249" max="249" width="9.33203125" style="444" customWidth="1"/>
    <col min="250" max="250" width="10.5546875" style="444" bestFit="1" customWidth="1"/>
    <col min="251" max="252" width="14.109375" style="444" customWidth="1"/>
    <col min="253" max="253" width="11.6640625" style="444" customWidth="1"/>
    <col min="254" max="254" width="14" style="444" customWidth="1"/>
    <col min="255" max="257" width="12.6640625" style="444" customWidth="1"/>
    <col min="258" max="258" width="0" style="444" hidden="1" customWidth="1"/>
    <col min="259" max="259" width="22.5546875" style="444" bestFit="1" customWidth="1"/>
    <col min="260" max="260" width="10.5546875" style="444" bestFit="1" customWidth="1"/>
    <col min="261" max="261" width="12.88671875" style="444" bestFit="1" customWidth="1"/>
    <col min="262" max="502" width="9.109375" style="444"/>
    <col min="503" max="503" width="35.33203125" style="444" bestFit="1" customWidth="1"/>
    <col min="504" max="504" width="9.33203125" style="444" bestFit="1" customWidth="1"/>
    <col min="505" max="505" width="9.33203125" style="444" customWidth="1"/>
    <col min="506" max="506" width="10.5546875" style="444" bestFit="1" customWidth="1"/>
    <col min="507" max="508" width="14.109375" style="444" customWidth="1"/>
    <col min="509" max="509" width="11.6640625" style="444" customWidth="1"/>
    <col min="510" max="510" width="14" style="444" customWidth="1"/>
    <col min="511" max="513" width="12.6640625" style="444" customWidth="1"/>
    <col min="514" max="514" width="0" style="444" hidden="1" customWidth="1"/>
    <col min="515" max="515" width="22.5546875" style="444" bestFit="1" customWidth="1"/>
    <col min="516" max="516" width="10.5546875" style="444" bestFit="1" customWidth="1"/>
    <col min="517" max="517" width="12.88671875" style="444" bestFit="1" customWidth="1"/>
    <col min="518" max="758" width="9.109375" style="444"/>
    <col min="759" max="759" width="35.33203125" style="444" bestFit="1" customWidth="1"/>
    <col min="760" max="760" width="9.33203125" style="444" bestFit="1" customWidth="1"/>
    <col min="761" max="761" width="9.33203125" style="444" customWidth="1"/>
    <col min="762" max="762" width="10.5546875" style="444" bestFit="1" customWidth="1"/>
    <col min="763" max="764" width="14.109375" style="444" customWidth="1"/>
    <col min="765" max="765" width="11.6640625" style="444" customWidth="1"/>
    <col min="766" max="766" width="14" style="444" customWidth="1"/>
    <col min="767" max="769" width="12.6640625" style="444" customWidth="1"/>
    <col min="770" max="770" width="0" style="444" hidden="1" customWidth="1"/>
    <col min="771" max="771" width="22.5546875" style="444" bestFit="1" customWidth="1"/>
    <col min="772" max="772" width="10.5546875" style="444" bestFit="1" customWidth="1"/>
    <col min="773" max="773" width="12.88671875" style="444" bestFit="1" customWidth="1"/>
    <col min="774" max="1014" width="9.109375" style="444"/>
    <col min="1015" max="1015" width="35.33203125" style="444" bestFit="1" customWidth="1"/>
    <col min="1016" max="1016" width="9.33203125" style="444" bestFit="1" customWidth="1"/>
    <col min="1017" max="1017" width="9.33203125" style="444" customWidth="1"/>
    <col min="1018" max="1018" width="10.5546875" style="444" bestFit="1" customWidth="1"/>
    <col min="1019" max="1020" width="14.109375" style="444" customWidth="1"/>
    <col min="1021" max="1021" width="11.6640625" style="444" customWidth="1"/>
    <col min="1022" max="1022" width="14" style="444" customWidth="1"/>
    <col min="1023" max="1025" width="12.6640625" style="444" customWidth="1"/>
    <col min="1026" max="1026" width="0" style="444" hidden="1" customWidth="1"/>
    <col min="1027" max="1027" width="22.5546875" style="444" bestFit="1" customWidth="1"/>
    <col min="1028" max="1028" width="10.5546875" style="444" bestFit="1" customWidth="1"/>
    <col min="1029" max="1029" width="12.88671875" style="444" bestFit="1" customWidth="1"/>
    <col min="1030" max="1270" width="9.109375" style="444"/>
    <col min="1271" max="1271" width="35.33203125" style="444" bestFit="1" customWidth="1"/>
    <col min="1272" max="1272" width="9.33203125" style="444" bestFit="1" customWidth="1"/>
    <col min="1273" max="1273" width="9.33203125" style="444" customWidth="1"/>
    <col min="1274" max="1274" width="10.5546875" style="444" bestFit="1" customWidth="1"/>
    <col min="1275" max="1276" width="14.109375" style="444" customWidth="1"/>
    <col min="1277" max="1277" width="11.6640625" style="444" customWidth="1"/>
    <col min="1278" max="1278" width="14" style="444" customWidth="1"/>
    <col min="1279" max="1281" width="12.6640625" style="444" customWidth="1"/>
    <col min="1282" max="1282" width="0" style="444" hidden="1" customWidth="1"/>
    <col min="1283" max="1283" width="22.5546875" style="444" bestFit="1" customWidth="1"/>
    <col min="1284" max="1284" width="10.5546875" style="444" bestFit="1" customWidth="1"/>
    <col min="1285" max="1285" width="12.88671875" style="444" bestFit="1" customWidth="1"/>
    <col min="1286" max="1526" width="9.109375" style="444"/>
    <col min="1527" max="1527" width="35.33203125" style="444" bestFit="1" customWidth="1"/>
    <col min="1528" max="1528" width="9.33203125" style="444" bestFit="1" customWidth="1"/>
    <col min="1529" max="1529" width="9.33203125" style="444" customWidth="1"/>
    <col min="1530" max="1530" width="10.5546875" style="444" bestFit="1" customWidth="1"/>
    <col min="1531" max="1532" width="14.109375" style="444" customWidth="1"/>
    <col min="1533" max="1533" width="11.6640625" style="444" customWidth="1"/>
    <col min="1534" max="1534" width="14" style="444" customWidth="1"/>
    <col min="1535" max="1537" width="12.6640625" style="444" customWidth="1"/>
    <col min="1538" max="1538" width="0" style="444" hidden="1" customWidth="1"/>
    <col min="1539" max="1539" width="22.5546875" style="444" bestFit="1" customWidth="1"/>
    <col min="1540" max="1540" width="10.5546875" style="444" bestFit="1" customWidth="1"/>
    <col min="1541" max="1541" width="12.88671875" style="444" bestFit="1" customWidth="1"/>
    <col min="1542" max="1782" width="9.109375" style="444"/>
    <col min="1783" max="1783" width="35.33203125" style="444" bestFit="1" customWidth="1"/>
    <col min="1784" max="1784" width="9.33203125" style="444" bestFit="1" customWidth="1"/>
    <col min="1785" max="1785" width="9.33203125" style="444" customWidth="1"/>
    <col min="1786" max="1786" width="10.5546875" style="444" bestFit="1" customWidth="1"/>
    <col min="1787" max="1788" width="14.109375" style="444" customWidth="1"/>
    <col min="1789" max="1789" width="11.6640625" style="444" customWidth="1"/>
    <col min="1790" max="1790" width="14" style="444" customWidth="1"/>
    <col min="1791" max="1793" width="12.6640625" style="444" customWidth="1"/>
    <col min="1794" max="1794" width="0" style="444" hidden="1" customWidth="1"/>
    <col min="1795" max="1795" width="22.5546875" style="444" bestFit="1" customWidth="1"/>
    <col min="1796" max="1796" width="10.5546875" style="444" bestFit="1" customWidth="1"/>
    <col min="1797" max="1797" width="12.88671875" style="444" bestFit="1" customWidth="1"/>
    <col min="1798" max="2038" width="9.109375" style="444"/>
    <col min="2039" max="2039" width="35.33203125" style="444" bestFit="1" customWidth="1"/>
    <col min="2040" max="2040" width="9.33203125" style="444" bestFit="1" customWidth="1"/>
    <col min="2041" max="2041" width="9.33203125" style="444" customWidth="1"/>
    <col min="2042" max="2042" width="10.5546875" style="444" bestFit="1" customWidth="1"/>
    <col min="2043" max="2044" width="14.109375" style="444" customWidth="1"/>
    <col min="2045" max="2045" width="11.6640625" style="444" customWidth="1"/>
    <col min="2046" max="2046" width="14" style="444" customWidth="1"/>
    <col min="2047" max="2049" width="12.6640625" style="444" customWidth="1"/>
    <col min="2050" max="2050" width="0" style="444" hidden="1" customWidth="1"/>
    <col min="2051" max="2051" width="22.5546875" style="444" bestFit="1" customWidth="1"/>
    <col min="2052" max="2052" width="10.5546875" style="444" bestFit="1" customWidth="1"/>
    <col min="2053" max="2053" width="12.88671875" style="444" bestFit="1" customWidth="1"/>
    <col min="2054" max="2294" width="9.109375" style="444"/>
    <col min="2295" max="2295" width="35.33203125" style="444" bestFit="1" customWidth="1"/>
    <col min="2296" max="2296" width="9.33203125" style="444" bestFit="1" customWidth="1"/>
    <col min="2297" max="2297" width="9.33203125" style="444" customWidth="1"/>
    <col min="2298" max="2298" width="10.5546875" style="444" bestFit="1" customWidth="1"/>
    <col min="2299" max="2300" width="14.109375" style="444" customWidth="1"/>
    <col min="2301" max="2301" width="11.6640625" style="444" customWidth="1"/>
    <col min="2302" max="2302" width="14" style="444" customWidth="1"/>
    <col min="2303" max="2305" width="12.6640625" style="444" customWidth="1"/>
    <col min="2306" max="2306" width="0" style="444" hidden="1" customWidth="1"/>
    <col min="2307" max="2307" width="22.5546875" style="444" bestFit="1" customWidth="1"/>
    <col min="2308" max="2308" width="10.5546875" style="444" bestFit="1" customWidth="1"/>
    <col min="2309" max="2309" width="12.88671875" style="444" bestFit="1" customWidth="1"/>
    <col min="2310" max="2550" width="9.109375" style="444"/>
    <col min="2551" max="2551" width="35.33203125" style="444" bestFit="1" customWidth="1"/>
    <col min="2552" max="2552" width="9.33203125" style="444" bestFit="1" customWidth="1"/>
    <col min="2553" max="2553" width="9.33203125" style="444" customWidth="1"/>
    <col min="2554" max="2554" width="10.5546875" style="444" bestFit="1" customWidth="1"/>
    <col min="2555" max="2556" width="14.109375" style="444" customWidth="1"/>
    <col min="2557" max="2557" width="11.6640625" style="444" customWidth="1"/>
    <col min="2558" max="2558" width="14" style="444" customWidth="1"/>
    <col min="2559" max="2561" width="12.6640625" style="444" customWidth="1"/>
    <col min="2562" max="2562" width="0" style="444" hidden="1" customWidth="1"/>
    <col min="2563" max="2563" width="22.5546875" style="444" bestFit="1" customWidth="1"/>
    <col min="2564" max="2564" width="10.5546875" style="444" bestFit="1" customWidth="1"/>
    <col min="2565" max="2565" width="12.88671875" style="444" bestFit="1" customWidth="1"/>
    <col min="2566" max="2806" width="9.109375" style="444"/>
    <col min="2807" max="2807" width="35.33203125" style="444" bestFit="1" customWidth="1"/>
    <col min="2808" max="2808" width="9.33203125" style="444" bestFit="1" customWidth="1"/>
    <col min="2809" max="2809" width="9.33203125" style="444" customWidth="1"/>
    <col min="2810" max="2810" width="10.5546875" style="444" bestFit="1" customWidth="1"/>
    <col min="2811" max="2812" width="14.109375" style="444" customWidth="1"/>
    <col min="2813" max="2813" width="11.6640625" style="444" customWidth="1"/>
    <col min="2814" max="2814" width="14" style="444" customWidth="1"/>
    <col min="2815" max="2817" width="12.6640625" style="444" customWidth="1"/>
    <col min="2818" max="2818" width="0" style="444" hidden="1" customWidth="1"/>
    <col min="2819" max="2819" width="22.5546875" style="444" bestFit="1" customWidth="1"/>
    <col min="2820" max="2820" width="10.5546875" style="444" bestFit="1" customWidth="1"/>
    <col min="2821" max="2821" width="12.88671875" style="444" bestFit="1" customWidth="1"/>
    <col min="2822" max="3062" width="9.109375" style="444"/>
    <col min="3063" max="3063" width="35.33203125" style="444" bestFit="1" customWidth="1"/>
    <col min="3064" max="3064" width="9.33203125" style="444" bestFit="1" customWidth="1"/>
    <col min="3065" max="3065" width="9.33203125" style="444" customWidth="1"/>
    <col min="3066" max="3066" width="10.5546875" style="444" bestFit="1" customWidth="1"/>
    <col min="3067" max="3068" width="14.109375" style="444" customWidth="1"/>
    <col min="3069" max="3069" width="11.6640625" style="444" customWidth="1"/>
    <col min="3070" max="3070" width="14" style="444" customWidth="1"/>
    <col min="3071" max="3073" width="12.6640625" style="444" customWidth="1"/>
    <col min="3074" max="3074" width="0" style="444" hidden="1" customWidth="1"/>
    <col min="3075" max="3075" width="22.5546875" style="444" bestFit="1" customWidth="1"/>
    <col min="3076" max="3076" width="10.5546875" style="444" bestFit="1" customWidth="1"/>
    <col min="3077" max="3077" width="12.88671875" style="444" bestFit="1" customWidth="1"/>
    <col min="3078" max="3318" width="9.109375" style="444"/>
    <col min="3319" max="3319" width="35.33203125" style="444" bestFit="1" customWidth="1"/>
    <col min="3320" max="3320" width="9.33203125" style="444" bestFit="1" customWidth="1"/>
    <col min="3321" max="3321" width="9.33203125" style="444" customWidth="1"/>
    <col min="3322" max="3322" width="10.5546875" style="444" bestFit="1" customWidth="1"/>
    <col min="3323" max="3324" width="14.109375" style="444" customWidth="1"/>
    <col min="3325" max="3325" width="11.6640625" style="444" customWidth="1"/>
    <col min="3326" max="3326" width="14" style="444" customWidth="1"/>
    <col min="3327" max="3329" width="12.6640625" style="444" customWidth="1"/>
    <col min="3330" max="3330" width="0" style="444" hidden="1" customWidth="1"/>
    <col min="3331" max="3331" width="22.5546875" style="444" bestFit="1" customWidth="1"/>
    <col min="3332" max="3332" width="10.5546875" style="444" bestFit="1" customWidth="1"/>
    <col min="3333" max="3333" width="12.88671875" style="444" bestFit="1" customWidth="1"/>
    <col min="3334" max="3574" width="9.109375" style="444"/>
    <col min="3575" max="3575" width="35.33203125" style="444" bestFit="1" customWidth="1"/>
    <col min="3576" max="3576" width="9.33203125" style="444" bestFit="1" customWidth="1"/>
    <col min="3577" max="3577" width="9.33203125" style="444" customWidth="1"/>
    <col min="3578" max="3578" width="10.5546875" style="444" bestFit="1" customWidth="1"/>
    <col min="3579" max="3580" width="14.109375" style="444" customWidth="1"/>
    <col min="3581" max="3581" width="11.6640625" style="444" customWidth="1"/>
    <col min="3582" max="3582" width="14" style="444" customWidth="1"/>
    <col min="3583" max="3585" width="12.6640625" style="444" customWidth="1"/>
    <col min="3586" max="3586" width="0" style="444" hidden="1" customWidth="1"/>
    <col min="3587" max="3587" width="22.5546875" style="444" bestFit="1" customWidth="1"/>
    <col min="3588" max="3588" width="10.5546875" style="444" bestFit="1" customWidth="1"/>
    <col min="3589" max="3589" width="12.88671875" style="444" bestFit="1" customWidth="1"/>
    <col min="3590" max="3830" width="9.109375" style="444"/>
    <col min="3831" max="3831" width="35.33203125" style="444" bestFit="1" customWidth="1"/>
    <col min="3832" max="3832" width="9.33203125" style="444" bestFit="1" customWidth="1"/>
    <col min="3833" max="3833" width="9.33203125" style="444" customWidth="1"/>
    <col min="3834" max="3834" width="10.5546875" style="444" bestFit="1" customWidth="1"/>
    <col min="3835" max="3836" width="14.109375" style="444" customWidth="1"/>
    <col min="3837" max="3837" width="11.6640625" style="444" customWidth="1"/>
    <col min="3838" max="3838" width="14" style="444" customWidth="1"/>
    <col min="3839" max="3841" width="12.6640625" style="444" customWidth="1"/>
    <col min="3842" max="3842" width="0" style="444" hidden="1" customWidth="1"/>
    <col min="3843" max="3843" width="22.5546875" style="444" bestFit="1" customWidth="1"/>
    <col min="3844" max="3844" width="10.5546875" style="444" bestFit="1" customWidth="1"/>
    <col min="3845" max="3845" width="12.88671875" style="444" bestFit="1" customWidth="1"/>
    <col min="3846" max="4086" width="9.109375" style="444"/>
    <col min="4087" max="4087" width="35.33203125" style="444" bestFit="1" customWidth="1"/>
    <col min="4088" max="4088" width="9.33203125" style="444" bestFit="1" customWidth="1"/>
    <col min="4089" max="4089" width="9.33203125" style="444" customWidth="1"/>
    <col min="4090" max="4090" width="10.5546875" style="444" bestFit="1" customWidth="1"/>
    <col min="4091" max="4092" width="14.109375" style="444" customWidth="1"/>
    <col min="4093" max="4093" width="11.6640625" style="444" customWidth="1"/>
    <col min="4094" max="4094" width="14" style="444" customWidth="1"/>
    <col min="4095" max="4097" width="12.6640625" style="444" customWidth="1"/>
    <col min="4098" max="4098" width="0" style="444" hidden="1" customWidth="1"/>
    <col min="4099" max="4099" width="22.5546875" style="444" bestFit="1" customWidth="1"/>
    <col min="4100" max="4100" width="10.5546875" style="444" bestFit="1" customWidth="1"/>
    <col min="4101" max="4101" width="12.88671875" style="444" bestFit="1" customWidth="1"/>
    <col min="4102" max="4342" width="9.109375" style="444"/>
    <col min="4343" max="4343" width="35.33203125" style="444" bestFit="1" customWidth="1"/>
    <col min="4344" max="4344" width="9.33203125" style="444" bestFit="1" customWidth="1"/>
    <col min="4345" max="4345" width="9.33203125" style="444" customWidth="1"/>
    <col min="4346" max="4346" width="10.5546875" style="444" bestFit="1" customWidth="1"/>
    <col min="4347" max="4348" width="14.109375" style="444" customWidth="1"/>
    <col min="4349" max="4349" width="11.6640625" style="444" customWidth="1"/>
    <col min="4350" max="4350" width="14" style="444" customWidth="1"/>
    <col min="4351" max="4353" width="12.6640625" style="444" customWidth="1"/>
    <col min="4354" max="4354" width="0" style="444" hidden="1" customWidth="1"/>
    <col min="4355" max="4355" width="22.5546875" style="444" bestFit="1" customWidth="1"/>
    <col min="4356" max="4356" width="10.5546875" style="444" bestFit="1" customWidth="1"/>
    <col min="4357" max="4357" width="12.88671875" style="444" bestFit="1" customWidth="1"/>
    <col min="4358" max="4598" width="9.109375" style="444"/>
    <col min="4599" max="4599" width="35.33203125" style="444" bestFit="1" customWidth="1"/>
    <col min="4600" max="4600" width="9.33203125" style="444" bestFit="1" customWidth="1"/>
    <col min="4601" max="4601" width="9.33203125" style="444" customWidth="1"/>
    <col min="4602" max="4602" width="10.5546875" style="444" bestFit="1" customWidth="1"/>
    <col min="4603" max="4604" width="14.109375" style="444" customWidth="1"/>
    <col min="4605" max="4605" width="11.6640625" style="444" customWidth="1"/>
    <col min="4606" max="4606" width="14" style="444" customWidth="1"/>
    <col min="4607" max="4609" width="12.6640625" style="444" customWidth="1"/>
    <col min="4610" max="4610" width="0" style="444" hidden="1" customWidth="1"/>
    <col min="4611" max="4611" width="22.5546875" style="444" bestFit="1" customWidth="1"/>
    <col min="4612" max="4612" width="10.5546875" style="444" bestFit="1" customWidth="1"/>
    <col min="4613" max="4613" width="12.88671875" style="444" bestFit="1" customWidth="1"/>
    <col min="4614" max="4854" width="9.109375" style="444"/>
    <col min="4855" max="4855" width="35.33203125" style="444" bestFit="1" customWidth="1"/>
    <col min="4856" max="4856" width="9.33203125" style="444" bestFit="1" customWidth="1"/>
    <col min="4857" max="4857" width="9.33203125" style="444" customWidth="1"/>
    <col min="4858" max="4858" width="10.5546875" style="444" bestFit="1" customWidth="1"/>
    <col min="4859" max="4860" width="14.109375" style="444" customWidth="1"/>
    <col min="4861" max="4861" width="11.6640625" style="444" customWidth="1"/>
    <col min="4862" max="4862" width="14" style="444" customWidth="1"/>
    <col min="4863" max="4865" width="12.6640625" style="444" customWidth="1"/>
    <col min="4866" max="4866" width="0" style="444" hidden="1" customWidth="1"/>
    <col min="4867" max="4867" width="22.5546875" style="444" bestFit="1" customWidth="1"/>
    <col min="4868" max="4868" width="10.5546875" style="444" bestFit="1" customWidth="1"/>
    <col min="4869" max="4869" width="12.88671875" style="444" bestFit="1" customWidth="1"/>
    <col min="4870" max="5110" width="9.109375" style="444"/>
    <col min="5111" max="5111" width="35.33203125" style="444" bestFit="1" customWidth="1"/>
    <col min="5112" max="5112" width="9.33203125" style="444" bestFit="1" customWidth="1"/>
    <col min="5113" max="5113" width="9.33203125" style="444" customWidth="1"/>
    <col min="5114" max="5114" width="10.5546875" style="444" bestFit="1" customWidth="1"/>
    <col min="5115" max="5116" width="14.109375" style="444" customWidth="1"/>
    <col min="5117" max="5117" width="11.6640625" style="444" customWidth="1"/>
    <col min="5118" max="5118" width="14" style="444" customWidth="1"/>
    <col min="5119" max="5121" width="12.6640625" style="444" customWidth="1"/>
    <col min="5122" max="5122" width="0" style="444" hidden="1" customWidth="1"/>
    <col min="5123" max="5123" width="22.5546875" style="444" bestFit="1" customWidth="1"/>
    <col min="5124" max="5124" width="10.5546875" style="444" bestFit="1" customWidth="1"/>
    <col min="5125" max="5125" width="12.88671875" style="444" bestFit="1" customWidth="1"/>
    <col min="5126" max="5366" width="9.109375" style="444"/>
    <col min="5367" max="5367" width="35.33203125" style="444" bestFit="1" customWidth="1"/>
    <col min="5368" max="5368" width="9.33203125" style="444" bestFit="1" customWidth="1"/>
    <col min="5369" max="5369" width="9.33203125" style="444" customWidth="1"/>
    <col min="5370" max="5370" width="10.5546875" style="444" bestFit="1" customWidth="1"/>
    <col min="5371" max="5372" width="14.109375" style="444" customWidth="1"/>
    <col min="5373" max="5373" width="11.6640625" style="444" customWidth="1"/>
    <col min="5374" max="5374" width="14" style="444" customWidth="1"/>
    <col min="5375" max="5377" width="12.6640625" style="444" customWidth="1"/>
    <col min="5378" max="5378" width="0" style="444" hidden="1" customWidth="1"/>
    <col min="5379" max="5379" width="22.5546875" style="444" bestFit="1" customWidth="1"/>
    <col min="5380" max="5380" width="10.5546875" style="444" bestFit="1" customWidth="1"/>
    <col min="5381" max="5381" width="12.88671875" style="444" bestFit="1" customWidth="1"/>
    <col min="5382" max="5622" width="9.109375" style="444"/>
    <col min="5623" max="5623" width="35.33203125" style="444" bestFit="1" customWidth="1"/>
    <col min="5624" max="5624" width="9.33203125" style="444" bestFit="1" customWidth="1"/>
    <col min="5625" max="5625" width="9.33203125" style="444" customWidth="1"/>
    <col min="5626" max="5626" width="10.5546875" style="444" bestFit="1" customWidth="1"/>
    <col min="5627" max="5628" width="14.109375" style="444" customWidth="1"/>
    <col min="5629" max="5629" width="11.6640625" style="444" customWidth="1"/>
    <col min="5630" max="5630" width="14" style="444" customWidth="1"/>
    <col min="5631" max="5633" width="12.6640625" style="444" customWidth="1"/>
    <col min="5634" max="5634" width="0" style="444" hidden="1" customWidth="1"/>
    <col min="5635" max="5635" width="22.5546875" style="444" bestFit="1" customWidth="1"/>
    <col min="5636" max="5636" width="10.5546875" style="444" bestFit="1" customWidth="1"/>
    <col min="5637" max="5637" width="12.88671875" style="444" bestFit="1" customWidth="1"/>
    <col min="5638" max="5878" width="9.109375" style="444"/>
    <col min="5879" max="5879" width="35.33203125" style="444" bestFit="1" customWidth="1"/>
    <col min="5880" max="5880" width="9.33203125" style="444" bestFit="1" customWidth="1"/>
    <col min="5881" max="5881" width="9.33203125" style="444" customWidth="1"/>
    <col min="5882" max="5882" width="10.5546875" style="444" bestFit="1" customWidth="1"/>
    <col min="5883" max="5884" width="14.109375" style="444" customWidth="1"/>
    <col min="5885" max="5885" width="11.6640625" style="444" customWidth="1"/>
    <col min="5886" max="5886" width="14" style="444" customWidth="1"/>
    <col min="5887" max="5889" width="12.6640625" style="444" customWidth="1"/>
    <col min="5890" max="5890" width="0" style="444" hidden="1" customWidth="1"/>
    <col min="5891" max="5891" width="22.5546875" style="444" bestFit="1" customWidth="1"/>
    <col min="5892" max="5892" width="10.5546875" style="444" bestFit="1" customWidth="1"/>
    <col min="5893" max="5893" width="12.88671875" style="444" bestFit="1" customWidth="1"/>
    <col min="5894" max="6134" width="9.109375" style="444"/>
    <col min="6135" max="6135" width="35.33203125" style="444" bestFit="1" customWidth="1"/>
    <col min="6136" max="6136" width="9.33203125" style="444" bestFit="1" customWidth="1"/>
    <col min="6137" max="6137" width="9.33203125" style="444" customWidth="1"/>
    <col min="6138" max="6138" width="10.5546875" style="444" bestFit="1" customWidth="1"/>
    <col min="6139" max="6140" width="14.109375" style="444" customWidth="1"/>
    <col min="6141" max="6141" width="11.6640625" style="444" customWidth="1"/>
    <col min="6142" max="6142" width="14" style="444" customWidth="1"/>
    <col min="6143" max="6145" width="12.6640625" style="444" customWidth="1"/>
    <col min="6146" max="6146" width="0" style="444" hidden="1" customWidth="1"/>
    <col min="6147" max="6147" width="22.5546875" style="444" bestFit="1" customWidth="1"/>
    <col min="6148" max="6148" width="10.5546875" style="444" bestFit="1" customWidth="1"/>
    <col min="6149" max="6149" width="12.88671875" style="444" bestFit="1" customWidth="1"/>
    <col min="6150" max="6390" width="9.109375" style="444"/>
    <col min="6391" max="6391" width="35.33203125" style="444" bestFit="1" customWidth="1"/>
    <col min="6392" max="6392" width="9.33203125" style="444" bestFit="1" customWidth="1"/>
    <col min="6393" max="6393" width="9.33203125" style="444" customWidth="1"/>
    <col min="6394" max="6394" width="10.5546875" style="444" bestFit="1" customWidth="1"/>
    <col min="6395" max="6396" width="14.109375" style="444" customWidth="1"/>
    <col min="6397" max="6397" width="11.6640625" style="444" customWidth="1"/>
    <col min="6398" max="6398" width="14" style="444" customWidth="1"/>
    <col min="6399" max="6401" width="12.6640625" style="444" customWidth="1"/>
    <col min="6402" max="6402" width="0" style="444" hidden="1" customWidth="1"/>
    <col min="6403" max="6403" width="22.5546875" style="444" bestFit="1" customWidth="1"/>
    <col min="6404" max="6404" width="10.5546875" style="444" bestFit="1" customWidth="1"/>
    <col min="6405" max="6405" width="12.88671875" style="444" bestFit="1" customWidth="1"/>
    <col min="6406" max="6646" width="9.109375" style="444"/>
    <col min="6647" max="6647" width="35.33203125" style="444" bestFit="1" customWidth="1"/>
    <col min="6648" max="6648" width="9.33203125" style="444" bestFit="1" customWidth="1"/>
    <col min="6649" max="6649" width="9.33203125" style="444" customWidth="1"/>
    <col min="6650" max="6650" width="10.5546875" style="444" bestFit="1" customWidth="1"/>
    <col min="6651" max="6652" width="14.109375" style="444" customWidth="1"/>
    <col min="6653" max="6653" width="11.6640625" style="444" customWidth="1"/>
    <col min="6654" max="6654" width="14" style="444" customWidth="1"/>
    <col min="6655" max="6657" width="12.6640625" style="444" customWidth="1"/>
    <col min="6658" max="6658" width="0" style="444" hidden="1" customWidth="1"/>
    <col min="6659" max="6659" width="22.5546875" style="444" bestFit="1" customWidth="1"/>
    <col min="6660" max="6660" width="10.5546875" style="444" bestFit="1" customWidth="1"/>
    <col min="6661" max="6661" width="12.88671875" style="444" bestFit="1" customWidth="1"/>
    <col min="6662" max="6902" width="9.109375" style="444"/>
    <col min="6903" max="6903" width="35.33203125" style="444" bestFit="1" customWidth="1"/>
    <col min="6904" max="6904" width="9.33203125" style="444" bestFit="1" customWidth="1"/>
    <col min="6905" max="6905" width="9.33203125" style="444" customWidth="1"/>
    <col min="6906" max="6906" width="10.5546875" style="444" bestFit="1" customWidth="1"/>
    <col min="6907" max="6908" width="14.109375" style="444" customWidth="1"/>
    <col min="6909" max="6909" width="11.6640625" style="444" customWidth="1"/>
    <col min="6910" max="6910" width="14" style="444" customWidth="1"/>
    <col min="6911" max="6913" width="12.6640625" style="444" customWidth="1"/>
    <col min="6914" max="6914" width="0" style="444" hidden="1" customWidth="1"/>
    <col min="6915" max="6915" width="22.5546875" style="444" bestFit="1" customWidth="1"/>
    <col min="6916" max="6916" width="10.5546875" style="444" bestFit="1" customWidth="1"/>
    <col min="6917" max="6917" width="12.88671875" style="444" bestFit="1" customWidth="1"/>
    <col min="6918" max="7158" width="9.109375" style="444"/>
    <col min="7159" max="7159" width="35.33203125" style="444" bestFit="1" customWidth="1"/>
    <col min="7160" max="7160" width="9.33203125" style="444" bestFit="1" customWidth="1"/>
    <col min="7161" max="7161" width="9.33203125" style="444" customWidth="1"/>
    <col min="7162" max="7162" width="10.5546875" style="444" bestFit="1" customWidth="1"/>
    <col min="7163" max="7164" width="14.109375" style="444" customWidth="1"/>
    <col min="7165" max="7165" width="11.6640625" style="444" customWidth="1"/>
    <col min="7166" max="7166" width="14" style="444" customWidth="1"/>
    <col min="7167" max="7169" width="12.6640625" style="444" customWidth="1"/>
    <col min="7170" max="7170" width="0" style="444" hidden="1" customWidth="1"/>
    <col min="7171" max="7171" width="22.5546875" style="444" bestFit="1" customWidth="1"/>
    <col min="7172" max="7172" width="10.5546875" style="444" bestFit="1" customWidth="1"/>
    <col min="7173" max="7173" width="12.88671875" style="444" bestFit="1" customWidth="1"/>
    <col min="7174" max="7414" width="9.109375" style="444"/>
    <col min="7415" max="7415" width="35.33203125" style="444" bestFit="1" customWidth="1"/>
    <col min="7416" max="7416" width="9.33203125" style="444" bestFit="1" customWidth="1"/>
    <col min="7417" max="7417" width="9.33203125" style="444" customWidth="1"/>
    <col min="7418" max="7418" width="10.5546875" style="444" bestFit="1" customWidth="1"/>
    <col min="7419" max="7420" width="14.109375" style="444" customWidth="1"/>
    <col min="7421" max="7421" width="11.6640625" style="444" customWidth="1"/>
    <col min="7422" max="7422" width="14" style="444" customWidth="1"/>
    <col min="7423" max="7425" width="12.6640625" style="444" customWidth="1"/>
    <col min="7426" max="7426" width="0" style="444" hidden="1" customWidth="1"/>
    <col min="7427" max="7427" width="22.5546875" style="444" bestFit="1" customWidth="1"/>
    <col min="7428" max="7428" width="10.5546875" style="444" bestFit="1" customWidth="1"/>
    <col min="7429" max="7429" width="12.88671875" style="444" bestFit="1" customWidth="1"/>
    <col min="7430" max="7670" width="9.109375" style="444"/>
    <col min="7671" max="7671" width="35.33203125" style="444" bestFit="1" customWidth="1"/>
    <col min="7672" max="7672" width="9.33203125" style="444" bestFit="1" customWidth="1"/>
    <col min="7673" max="7673" width="9.33203125" style="444" customWidth="1"/>
    <col min="7674" max="7674" width="10.5546875" style="444" bestFit="1" customWidth="1"/>
    <col min="7675" max="7676" width="14.109375" style="444" customWidth="1"/>
    <col min="7677" max="7677" width="11.6640625" style="444" customWidth="1"/>
    <col min="7678" max="7678" width="14" style="444" customWidth="1"/>
    <col min="7679" max="7681" width="12.6640625" style="444" customWidth="1"/>
    <col min="7682" max="7682" width="0" style="444" hidden="1" customWidth="1"/>
    <col min="7683" max="7683" width="22.5546875" style="444" bestFit="1" customWidth="1"/>
    <col min="7684" max="7684" width="10.5546875" style="444" bestFit="1" customWidth="1"/>
    <col min="7685" max="7685" width="12.88671875" style="444" bestFit="1" customWidth="1"/>
    <col min="7686" max="7926" width="9.109375" style="444"/>
    <col min="7927" max="7927" width="35.33203125" style="444" bestFit="1" customWidth="1"/>
    <col min="7928" max="7928" width="9.33203125" style="444" bestFit="1" customWidth="1"/>
    <col min="7929" max="7929" width="9.33203125" style="444" customWidth="1"/>
    <col min="7930" max="7930" width="10.5546875" style="444" bestFit="1" customWidth="1"/>
    <col min="7931" max="7932" width="14.109375" style="444" customWidth="1"/>
    <col min="7933" max="7933" width="11.6640625" style="444" customWidth="1"/>
    <col min="7934" max="7934" width="14" style="444" customWidth="1"/>
    <col min="7935" max="7937" width="12.6640625" style="444" customWidth="1"/>
    <col min="7938" max="7938" width="0" style="444" hidden="1" customWidth="1"/>
    <col min="7939" max="7939" width="22.5546875" style="444" bestFit="1" customWidth="1"/>
    <col min="7940" max="7940" width="10.5546875" style="444" bestFit="1" customWidth="1"/>
    <col min="7941" max="7941" width="12.88671875" style="444" bestFit="1" customWidth="1"/>
    <col min="7942" max="8182" width="9.109375" style="444"/>
    <col min="8183" max="8183" width="35.33203125" style="444" bestFit="1" customWidth="1"/>
    <col min="8184" max="8184" width="9.33203125" style="444" bestFit="1" customWidth="1"/>
    <col min="8185" max="8185" width="9.33203125" style="444" customWidth="1"/>
    <col min="8186" max="8186" width="10.5546875" style="444" bestFit="1" customWidth="1"/>
    <col min="8187" max="8188" width="14.109375" style="444" customWidth="1"/>
    <col min="8189" max="8189" width="11.6640625" style="444" customWidth="1"/>
    <col min="8190" max="8190" width="14" style="444" customWidth="1"/>
    <col min="8191" max="8193" width="12.6640625" style="444" customWidth="1"/>
    <col min="8194" max="8194" width="0" style="444" hidden="1" customWidth="1"/>
    <col min="8195" max="8195" width="22.5546875" style="444" bestFit="1" customWidth="1"/>
    <col min="8196" max="8196" width="10.5546875" style="444" bestFit="1" customWidth="1"/>
    <col min="8197" max="8197" width="12.88671875" style="444" bestFit="1" customWidth="1"/>
    <col min="8198" max="8438" width="9.109375" style="444"/>
    <col min="8439" max="8439" width="35.33203125" style="444" bestFit="1" customWidth="1"/>
    <col min="8440" max="8440" width="9.33203125" style="444" bestFit="1" customWidth="1"/>
    <col min="8441" max="8441" width="9.33203125" style="444" customWidth="1"/>
    <col min="8442" max="8442" width="10.5546875" style="444" bestFit="1" customWidth="1"/>
    <col min="8443" max="8444" width="14.109375" style="444" customWidth="1"/>
    <col min="8445" max="8445" width="11.6640625" style="444" customWidth="1"/>
    <col min="8446" max="8446" width="14" style="444" customWidth="1"/>
    <col min="8447" max="8449" width="12.6640625" style="444" customWidth="1"/>
    <col min="8450" max="8450" width="0" style="444" hidden="1" customWidth="1"/>
    <col min="8451" max="8451" width="22.5546875" style="444" bestFit="1" customWidth="1"/>
    <col min="8452" max="8452" width="10.5546875" style="444" bestFit="1" customWidth="1"/>
    <col min="8453" max="8453" width="12.88671875" style="444" bestFit="1" customWidth="1"/>
    <col min="8454" max="8694" width="9.109375" style="444"/>
    <col min="8695" max="8695" width="35.33203125" style="444" bestFit="1" customWidth="1"/>
    <col min="8696" max="8696" width="9.33203125" style="444" bestFit="1" customWidth="1"/>
    <col min="8697" max="8697" width="9.33203125" style="444" customWidth="1"/>
    <col min="8698" max="8698" width="10.5546875" style="444" bestFit="1" customWidth="1"/>
    <col min="8699" max="8700" width="14.109375" style="444" customWidth="1"/>
    <col min="8701" max="8701" width="11.6640625" style="444" customWidth="1"/>
    <col min="8702" max="8702" width="14" style="444" customWidth="1"/>
    <col min="8703" max="8705" width="12.6640625" style="444" customWidth="1"/>
    <col min="8706" max="8706" width="0" style="444" hidden="1" customWidth="1"/>
    <col min="8707" max="8707" width="22.5546875" style="444" bestFit="1" customWidth="1"/>
    <col min="8708" max="8708" width="10.5546875" style="444" bestFit="1" customWidth="1"/>
    <col min="8709" max="8709" width="12.88671875" style="444" bestFit="1" customWidth="1"/>
    <col min="8710" max="8950" width="9.109375" style="444"/>
    <col min="8951" max="8951" width="35.33203125" style="444" bestFit="1" customWidth="1"/>
    <col min="8952" max="8952" width="9.33203125" style="444" bestFit="1" customWidth="1"/>
    <col min="8953" max="8953" width="9.33203125" style="444" customWidth="1"/>
    <col min="8954" max="8954" width="10.5546875" style="444" bestFit="1" customWidth="1"/>
    <col min="8955" max="8956" width="14.109375" style="444" customWidth="1"/>
    <col min="8957" max="8957" width="11.6640625" style="444" customWidth="1"/>
    <col min="8958" max="8958" width="14" style="444" customWidth="1"/>
    <col min="8959" max="8961" width="12.6640625" style="444" customWidth="1"/>
    <col min="8962" max="8962" width="0" style="444" hidden="1" customWidth="1"/>
    <col min="8963" max="8963" width="22.5546875" style="444" bestFit="1" customWidth="1"/>
    <col min="8964" max="8964" width="10.5546875" style="444" bestFit="1" customWidth="1"/>
    <col min="8965" max="8965" width="12.88671875" style="444" bestFit="1" customWidth="1"/>
    <col min="8966" max="9206" width="9.109375" style="444"/>
    <col min="9207" max="9207" width="35.33203125" style="444" bestFit="1" customWidth="1"/>
    <col min="9208" max="9208" width="9.33203125" style="444" bestFit="1" customWidth="1"/>
    <col min="9209" max="9209" width="9.33203125" style="444" customWidth="1"/>
    <col min="9210" max="9210" width="10.5546875" style="444" bestFit="1" customWidth="1"/>
    <col min="9211" max="9212" width="14.109375" style="444" customWidth="1"/>
    <col min="9213" max="9213" width="11.6640625" style="444" customWidth="1"/>
    <col min="9214" max="9214" width="14" style="444" customWidth="1"/>
    <col min="9215" max="9217" width="12.6640625" style="444" customWidth="1"/>
    <col min="9218" max="9218" width="0" style="444" hidden="1" customWidth="1"/>
    <col min="9219" max="9219" width="22.5546875" style="444" bestFit="1" customWidth="1"/>
    <col min="9220" max="9220" width="10.5546875" style="444" bestFit="1" customWidth="1"/>
    <col min="9221" max="9221" width="12.88671875" style="444" bestFit="1" customWidth="1"/>
    <col min="9222" max="9462" width="9.109375" style="444"/>
    <col min="9463" max="9463" width="35.33203125" style="444" bestFit="1" customWidth="1"/>
    <col min="9464" max="9464" width="9.33203125" style="444" bestFit="1" customWidth="1"/>
    <col min="9465" max="9465" width="9.33203125" style="444" customWidth="1"/>
    <col min="9466" max="9466" width="10.5546875" style="444" bestFit="1" customWidth="1"/>
    <col min="9467" max="9468" width="14.109375" style="444" customWidth="1"/>
    <col min="9469" max="9469" width="11.6640625" style="444" customWidth="1"/>
    <col min="9470" max="9470" width="14" style="444" customWidth="1"/>
    <col min="9471" max="9473" width="12.6640625" style="444" customWidth="1"/>
    <col min="9474" max="9474" width="0" style="444" hidden="1" customWidth="1"/>
    <col min="9475" max="9475" width="22.5546875" style="444" bestFit="1" customWidth="1"/>
    <col min="9476" max="9476" width="10.5546875" style="444" bestFit="1" customWidth="1"/>
    <col min="9477" max="9477" width="12.88671875" style="444" bestFit="1" customWidth="1"/>
    <col min="9478" max="9718" width="9.109375" style="444"/>
    <col min="9719" max="9719" width="35.33203125" style="444" bestFit="1" customWidth="1"/>
    <col min="9720" max="9720" width="9.33203125" style="444" bestFit="1" customWidth="1"/>
    <col min="9721" max="9721" width="9.33203125" style="444" customWidth="1"/>
    <col min="9722" max="9722" width="10.5546875" style="444" bestFit="1" customWidth="1"/>
    <col min="9723" max="9724" width="14.109375" style="444" customWidth="1"/>
    <col min="9725" max="9725" width="11.6640625" style="444" customWidth="1"/>
    <col min="9726" max="9726" width="14" style="444" customWidth="1"/>
    <col min="9727" max="9729" width="12.6640625" style="444" customWidth="1"/>
    <col min="9730" max="9730" width="0" style="444" hidden="1" customWidth="1"/>
    <col min="9731" max="9731" width="22.5546875" style="444" bestFit="1" customWidth="1"/>
    <col min="9732" max="9732" width="10.5546875" style="444" bestFit="1" customWidth="1"/>
    <col min="9733" max="9733" width="12.88671875" style="444" bestFit="1" customWidth="1"/>
    <col min="9734" max="9974" width="9.109375" style="444"/>
    <col min="9975" max="9975" width="35.33203125" style="444" bestFit="1" customWidth="1"/>
    <col min="9976" max="9976" width="9.33203125" style="444" bestFit="1" customWidth="1"/>
    <col min="9977" max="9977" width="9.33203125" style="444" customWidth="1"/>
    <col min="9978" max="9978" width="10.5546875" style="444" bestFit="1" customWidth="1"/>
    <col min="9979" max="9980" width="14.109375" style="444" customWidth="1"/>
    <col min="9981" max="9981" width="11.6640625" style="444" customWidth="1"/>
    <col min="9982" max="9982" width="14" style="444" customWidth="1"/>
    <col min="9983" max="9985" width="12.6640625" style="444" customWidth="1"/>
    <col min="9986" max="9986" width="0" style="444" hidden="1" customWidth="1"/>
    <col min="9987" max="9987" width="22.5546875" style="444" bestFit="1" customWidth="1"/>
    <col min="9988" max="9988" width="10.5546875" style="444" bestFit="1" customWidth="1"/>
    <col min="9989" max="9989" width="12.88671875" style="444" bestFit="1" customWidth="1"/>
    <col min="9990" max="10230" width="9.109375" style="444"/>
    <col min="10231" max="10231" width="35.33203125" style="444" bestFit="1" customWidth="1"/>
    <col min="10232" max="10232" width="9.33203125" style="444" bestFit="1" customWidth="1"/>
    <col min="10233" max="10233" width="9.33203125" style="444" customWidth="1"/>
    <col min="10234" max="10234" width="10.5546875" style="444" bestFit="1" customWidth="1"/>
    <col min="10235" max="10236" width="14.109375" style="444" customWidth="1"/>
    <col min="10237" max="10237" width="11.6640625" style="444" customWidth="1"/>
    <col min="10238" max="10238" width="14" style="444" customWidth="1"/>
    <col min="10239" max="10241" width="12.6640625" style="444" customWidth="1"/>
    <col min="10242" max="10242" width="0" style="444" hidden="1" customWidth="1"/>
    <col min="10243" max="10243" width="22.5546875" style="444" bestFit="1" customWidth="1"/>
    <col min="10244" max="10244" width="10.5546875" style="444" bestFit="1" customWidth="1"/>
    <col min="10245" max="10245" width="12.88671875" style="444" bestFit="1" customWidth="1"/>
    <col min="10246" max="10486" width="9.109375" style="444"/>
    <col min="10487" max="10487" width="35.33203125" style="444" bestFit="1" customWidth="1"/>
    <col min="10488" max="10488" width="9.33203125" style="444" bestFit="1" customWidth="1"/>
    <col min="10489" max="10489" width="9.33203125" style="444" customWidth="1"/>
    <col min="10490" max="10490" width="10.5546875" style="444" bestFit="1" customWidth="1"/>
    <col min="10491" max="10492" width="14.109375" style="444" customWidth="1"/>
    <col min="10493" max="10493" width="11.6640625" style="444" customWidth="1"/>
    <col min="10494" max="10494" width="14" style="444" customWidth="1"/>
    <col min="10495" max="10497" width="12.6640625" style="444" customWidth="1"/>
    <col min="10498" max="10498" width="0" style="444" hidden="1" customWidth="1"/>
    <col min="10499" max="10499" width="22.5546875" style="444" bestFit="1" customWidth="1"/>
    <col min="10500" max="10500" width="10.5546875" style="444" bestFit="1" customWidth="1"/>
    <col min="10501" max="10501" width="12.88671875" style="444" bestFit="1" customWidth="1"/>
    <col min="10502" max="10742" width="9.109375" style="444"/>
    <col min="10743" max="10743" width="35.33203125" style="444" bestFit="1" customWidth="1"/>
    <col min="10744" max="10744" width="9.33203125" style="444" bestFit="1" customWidth="1"/>
    <col min="10745" max="10745" width="9.33203125" style="444" customWidth="1"/>
    <col min="10746" max="10746" width="10.5546875" style="444" bestFit="1" customWidth="1"/>
    <col min="10747" max="10748" width="14.109375" style="444" customWidth="1"/>
    <col min="10749" max="10749" width="11.6640625" style="444" customWidth="1"/>
    <col min="10750" max="10750" width="14" style="444" customWidth="1"/>
    <col min="10751" max="10753" width="12.6640625" style="444" customWidth="1"/>
    <col min="10754" max="10754" width="0" style="444" hidden="1" customWidth="1"/>
    <col min="10755" max="10755" width="22.5546875" style="444" bestFit="1" customWidth="1"/>
    <col min="10756" max="10756" width="10.5546875" style="444" bestFit="1" customWidth="1"/>
    <col min="10757" max="10757" width="12.88671875" style="444" bestFit="1" customWidth="1"/>
    <col min="10758" max="10998" width="9.109375" style="444"/>
    <col min="10999" max="10999" width="35.33203125" style="444" bestFit="1" customWidth="1"/>
    <col min="11000" max="11000" width="9.33203125" style="444" bestFit="1" customWidth="1"/>
    <col min="11001" max="11001" width="9.33203125" style="444" customWidth="1"/>
    <col min="11002" max="11002" width="10.5546875" style="444" bestFit="1" customWidth="1"/>
    <col min="11003" max="11004" width="14.109375" style="444" customWidth="1"/>
    <col min="11005" max="11005" width="11.6640625" style="444" customWidth="1"/>
    <col min="11006" max="11006" width="14" style="444" customWidth="1"/>
    <col min="11007" max="11009" width="12.6640625" style="444" customWidth="1"/>
    <col min="11010" max="11010" width="0" style="444" hidden="1" customWidth="1"/>
    <col min="11011" max="11011" width="22.5546875" style="444" bestFit="1" customWidth="1"/>
    <col min="11012" max="11012" width="10.5546875" style="444" bestFit="1" customWidth="1"/>
    <col min="11013" max="11013" width="12.88671875" style="444" bestFit="1" customWidth="1"/>
    <col min="11014" max="11254" width="9.109375" style="444"/>
    <col min="11255" max="11255" width="35.33203125" style="444" bestFit="1" customWidth="1"/>
    <col min="11256" max="11256" width="9.33203125" style="444" bestFit="1" customWidth="1"/>
    <col min="11257" max="11257" width="9.33203125" style="444" customWidth="1"/>
    <col min="11258" max="11258" width="10.5546875" style="444" bestFit="1" customWidth="1"/>
    <col min="11259" max="11260" width="14.109375" style="444" customWidth="1"/>
    <col min="11261" max="11261" width="11.6640625" style="444" customWidth="1"/>
    <col min="11262" max="11262" width="14" style="444" customWidth="1"/>
    <col min="11263" max="11265" width="12.6640625" style="444" customWidth="1"/>
    <col min="11266" max="11266" width="0" style="444" hidden="1" customWidth="1"/>
    <col min="11267" max="11267" width="22.5546875" style="444" bestFit="1" customWidth="1"/>
    <col min="11268" max="11268" width="10.5546875" style="444" bestFit="1" customWidth="1"/>
    <col min="11269" max="11269" width="12.88671875" style="444" bestFit="1" customWidth="1"/>
    <col min="11270" max="11510" width="9.109375" style="444"/>
    <col min="11511" max="11511" width="35.33203125" style="444" bestFit="1" customWidth="1"/>
    <col min="11512" max="11512" width="9.33203125" style="444" bestFit="1" customWidth="1"/>
    <col min="11513" max="11513" width="9.33203125" style="444" customWidth="1"/>
    <col min="11514" max="11514" width="10.5546875" style="444" bestFit="1" customWidth="1"/>
    <col min="11515" max="11516" width="14.109375" style="444" customWidth="1"/>
    <col min="11517" max="11517" width="11.6640625" style="444" customWidth="1"/>
    <col min="11518" max="11518" width="14" style="444" customWidth="1"/>
    <col min="11519" max="11521" width="12.6640625" style="444" customWidth="1"/>
    <col min="11522" max="11522" width="0" style="444" hidden="1" customWidth="1"/>
    <col min="11523" max="11523" width="22.5546875" style="444" bestFit="1" customWidth="1"/>
    <col min="11524" max="11524" width="10.5546875" style="444" bestFit="1" customWidth="1"/>
    <col min="11525" max="11525" width="12.88671875" style="444" bestFit="1" customWidth="1"/>
    <col min="11526" max="11766" width="9.109375" style="444"/>
    <col min="11767" max="11767" width="35.33203125" style="444" bestFit="1" customWidth="1"/>
    <col min="11768" max="11768" width="9.33203125" style="444" bestFit="1" customWidth="1"/>
    <col min="11769" max="11769" width="9.33203125" style="444" customWidth="1"/>
    <col min="11770" max="11770" width="10.5546875" style="444" bestFit="1" customWidth="1"/>
    <col min="11771" max="11772" width="14.109375" style="444" customWidth="1"/>
    <col min="11773" max="11773" width="11.6640625" style="444" customWidth="1"/>
    <col min="11774" max="11774" width="14" style="444" customWidth="1"/>
    <col min="11775" max="11777" width="12.6640625" style="444" customWidth="1"/>
    <col min="11778" max="11778" width="0" style="444" hidden="1" customWidth="1"/>
    <col min="11779" max="11779" width="22.5546875" style="444" bestFit="1" customWidth="1"/>
    <col min="11780" max="11780" width="10.5546875" style="444" bestFit="1" customWidth="1"/>
    <col min="11781" max="11781" width="12.88671875" style="444" bestFit="1" customWidth="1"/>
    <col min="11782" max="12022" width="9.109375" style="444"/>
    <col min="12023" max="12023" width="35.33203125" style="444" bestFit="1" customWidth="1"/>
    <col min="12024" max="12024" width="9.33203125" style="444" bestFit="1" customWidth="1"/>
    <col min="12025" max="12025" width="9.33203125" style="444" customWidth="1"/>
    <col min="12026" max="12026" width="10.5546875" style="444" bestFit="1" customWidth="1"/>
    <col min="12027" max="12028" width="14.109375" style="444" customWidth="1"/>
    <col min="12029" max="12029" width="11.6640625" style="444" customWidth="1"/>
    <col min="12030" max="12030" width="14" style="444" customWidth="1"/>
    <col min="12031" max="12033" width="12.6640625" style="444" customWidth="1"/>
    <col min="12034" max="12034" width="0" style="444" hidden="1" customWidth="1"/>
    <col min="12035" max="12035" width="22.5546875" style="444" bestFit="1" customWidth="1"/>
    <col min="12036" max="12036" width="10.5546875" style="444" bestFit="1" customWidth="1"/>
    <col min="12037" max="12037" width="12.88671875" style="444" bestFit="1" customWidth="1"/>
    <col min="12038" max="12278" width="9.109375" style="444"/>
    <col min="12279" max="12279" width="35.33203125" style="444" bestFit="1" customWidth="1"/>
    <col min="12280" max="12280" width="9.33203125" style="444" bestFit="1" customWidth="1"/>
    <col min="12281" max="12281" width="9.33203125" style="444" customWidth="1"/>
    <col min="12282" max="12282" width="10.5546875" style="444" bestFit="1" customWidth="1"/>
    <col min="12283" max="12284" width="14.109375" style="444" customWidth="1"/>
    <col min="12285" max="12285" width="11.6640625" style="444" customWidth="1"/>
    <col min="12286" max="12286" width="14" style="444" customWidth="1"/>
    <col min="12287" max="12289" width="12.6640625" style="444" customWidth="1"/>
    <col min="12290" max="12290" width="0" style="444" hidden="1" customWidth="1"/>
    <col min="12291" max="12291" width="22.5546875" style="444" bestFit="1" customWidth="1"/>
    <col min="12292" max="12292" width="10.5546875" style="444" bestFit="1" customWidth="1"/>
    <col min="12293" max="12293" width="12.88671875" style="444" bestFit="1" customWidth="1"/>
    <col min="12294" max="12534" width="9.109375" style="444"/>
    <col min="12535" max="12535" width="35.33203125" style="444" bestFit="1" customWidth="1"/>
    <col min="12536" max="12536" width="9.33203125" style="444" bestFit="1" customWidth="1"/>
    <col min="12537" max="12537" width="9.33203125" style="444" customWidth="1"/>
    <col min="12538" max="12538" width="10.5546875" style="444" bestFit="1" customWidth="1"/>
    <col min="12539" max="12540" width="14.109375" style="444" customWidth="1"/>
    <col min="12541" max="12541" width="11.6640625" style="444" customWidth="1"/>
    <col min="12542" max="12542" width="14" style="444" customWidth="1"/>
    <col min="12543" max="12545" width="12.6640625" style="444" customWidth="1"/>
    <col min="12546" max="12546" width="0" style="444" hidden="1" customWidth="1"/>
    <col min="12547" max="12547" width="22.5546875" style="444" bestFit="1" customWidth="1"/>
    <col min="12548" max="12548" width="10.5546875" style="444" bestFit="1" customWidth="1"/>
    <col min="12549" max="12549" width="12.88671875" style="444" bestFit="1" customWidth="1"/>
    <col min="12550" max="12790" width="9.109375" style="444"/>
    <col min="12791" max="12791" width="35.33203125" style="444" bestFit="1" customWidth="1"/>
    <col min="12792" max="12792" width="9.33203125" style="444" bestFit="1" customWidth="1"/>
    <col min="12793" max="12793" width="9.33203125" style="444" customWidth="1"/>
    <col min="12794" max="12794" width="10.5546875" style="444" bestFit="1" customWidth="1"/>
    <col min="12795" max="12796" width="14.109375" style="444" customWidth="1"/>
    <col min="12797" max="12797" width="11.6640625" style="444" customWidth="1"/>
    <col min="12798" max="12798" width="14" style="444" customWidth="1"/>
    <col min="12799" max="12801" width="12.6640625" style="444" customWidth="1"/>
    <col min="12802" max="12802" width="0" style="444" hidden="1" customWidth="1"/>
    <col min="12803" max="12803" width="22.5546875" style="444" bestFit="1" customWidth="1"/>
    <col min="12804" max="12804" width="10.5546875" style="444" bestFit="1" customWidth="1"/>
    <col min="12805" max="12805" width="12.88671875" style="444" bestFit="1" customWidth="1"/>
    <col min="12806" max="13046" width="9.109375" style="444"/>
    <col min="13047" max="13047" width="35.33203125" style="444" bestFit="1" customWidth="1"/>
    <col min="13048" max="13048" width="9.33203125" style="444" bestFit="1" customWidth="1"/>
    <col min="13049" max="13049" width="9.33203125" style="444" customWidth="1"/>
    <col min="13050" max="13050" width="10.5546875" style="444" bestFit="1" customWidth="1"/>
    <col min="13051" max="13052" width="14.109375" style="444" customWidth="1"/>
    <col min="13053" max="13053" width="11.6640625" style="444" customWidth="1"/>
    <col min="13054" max="13054" width="14" style="444" customWidth="1"/>
    <col min="13055" max="13057" width="12.6640625" style="444" customWidth="1"/>
    <col min="13058" max="13058" width="0" style="444" hidden="1" customWidth="1"/>
    <col min="13059" max="13059" width="22.5546875" style="444" bestFit="1" customWidth="1"/>
    <col min="13060" max="13060" width="10.5546875" style="444" bestFit="1" customWidth="1"/>
    <col min="13061" max="13061" width="12.88671875" style="444" bestFit="1" customWidth="1"/>
    <col min="13062" max="13302" width="9.109375" style="444"/>
    <col min="13303" max="13303" width="35.33203125" style="444" bestFit="1" customWidth="1"/>
    <col min="13304" max="13304" width="9.33203125" style="444" bestFit="1" customWidth="1"/>
    <col min="13305" max="13305" width="9.33203125" style="444" customWidth="1"/>
    <col min="13306" max="13306" width="10.5546875" style="444" bestFit="1" customWidth="1"/>
    <col min="13307" max="13308" width="14.109375" style="444" customWidth="1"/>
    <col min="13309" max="13309" width="11.6640625" style="444" customWidth="1"/>
    <col min="13310" max="13310" width="14" style="444" customWidth="1"/>
    <col min="13311" max="13313" width="12.6640625" style="444" customWidth="1"/>
    <col min="13314" max="13314" width="0" style="444" hidden="1" customWidth="1"/>
    <col min="13315" max="13315" width="22.5546875" style="444" bestFit="1" customWidth="1"/>
    <col min="13316" max="13316" width="10.5546875" style="444" bestFit="1" customWidth="1"/>
    <col min="13317" max="13317" width="12.88671875" style="444" bestFit="1" customWidth="1"/>
    <col min="13318" max="13558" width="9.109375" style="444"/>
    <col min="13559" max="13559" width="35.33203125" style="444" bestFit="1" customWidth="1"/>
    <col min="13560" max="13560" width="9.33203125" style="444" bestFit="1" customWidth="1"/>
    <col min="13561" max="13561" width="9.33203125" style="444" customWidth="1"/>
    <col min="13562" max="13562" width="10.5546875" style="444" bestFit="1" customWidth="1"/>
    <col min="13563" max="13564" width="14.109375" style="444" customWidth="1"/>
    <col min="13565" max="13565" width="11.6640625" style="444" customWidth="1"/>
    <col min="13566" max="13566" width="14" style="444" customWidth="1"/>
    <col min="13567" max="13569" width="12.6640625" style="444" customWidth="1"/>
    <col min="13570" max="13570" width="0" style="444" hidden="1" customWidth="1"/>
    <col min="13571" max="13571" width="22.5546875" style="444" bestFit="1" customWidth="1"/>
    <col min="13572" max="13572" width="10.5546875" style="444" bestFit="1" customWidth="1"/>
    <col min="13573" max="13573" width="12.88671875" style="444" bestFit="1" customWidth="1"/>
    <col min="13574" max="13814" width="9.109375" style="444"/>
    <col min="13815" max="13815" width="35.33203125" style="444" bestFit="1" customWidth="1"/>
    <col min="13816" max="13816" width="9.33203125" style="444" bestFit="1" customWidth="1"/>
    <col min="13817" max="13817" width="9.33203125" style="444" customWidth="1"/>
    <col min="13818" max="13818" width="10.5546875" style="444" bestFit="1" customWidth="1"/>
    <col min="13819" max="13820" width="14.109375" style="444" customWidth="1"/>
    <col min="13821" max="13821" width="11.6640625" style="444" customWidth="1"/>
    <col min="13822" max="13822" width="14" style="444" customWidth="1"/>
    <col min="13823" max="13825" width="12.6640625" style="444" customWidth="1"/>
    <col min="13826" max="13826" width="0" style="444" hidden="1" customWidth="1"/>
    <col min="13827" max="13827" width="22.5546875" style="444" bestFit="1" customWidth="1"/>
    <col min="13828" max="13828" width="10.5546875" style="444" bestFit="1" customWidth="1"/>
    <col min="13829" max="13829" width="12.88671875" style="444" bestFit="1" customWidth="1"/>
    <col min="13830" max="14070" width="9.109375" style="444"/>
    <col min="14071" max="14071" width="35.33203125" style="444" bestFit="1" customWidth="1"/>
    <col min="14072" max="14072" width="9.33203125" style="444" bestFit="1" customWidth="1"/>
    <col min="14073" max="14073" width="9.33203125" style="444" customWidth="1"/>
    <col min="14074" max="14074" width="10.5546875" style="444" bestFit="1" customWidth="1"/>
    <col min="14075" max="14076" width="14.109375" style="444" customWidth="1"/>
    <col min="14077" max="14077" width="11.6640625" style="444" customWidth="1"/>
    <col min="14078" max="14078" width="14" style="444" customWidth="1"/>
    <col min="14079" max="14081" width="12.6640625" style="444" customWidth="1"/>
    <col min="14082" max="14082" width="0" style="444" hidden="1" customWidth="1"/>
    <col min="14083" max="14083" width="22.5546875" style="444" bestFit="1" customWidth="1"/>
    <col min="14084" max="14084" width="10.5546875" style="444" bestFit="1" customWidth="1"/>
    <col min="14085" max="14085" width="12.88671875" style="444" bestFit="1" customWidth="1"/>
    <col min="14086" max="14326" width="9.109375" style="444"/>
    <col min="14327" max="14327" width="35.33203125" style="444" bestFit="1" customWidth="1"/>
    <col min="14328" max="14328" width="9.33203125" style="444" bestFit="1" customWidth="1"/>
    <col min="14329" max="14329" width="9.33203125" style="444" customWidth="1"/>
    <col min="14330" max="14330" width="10.5546875" style="444" bestFit="1" customWidth="1"/>
    <col min="14331" max="14332" width="14.109375" style="444" customWidth="1"/>
    <col min="14333" max="14333" width="11.6640625" style="444" customWidth="1"/>
    <col min="14334" max="14334" width="14" style="444" customWidth="1"/>
    <col min="14335" max="14337" width="12.6640625" style="444" customWidth="1"/>
    <col min="14338" max="14338" width="0" style="444" hidden="1" customWidth="1"/>
    <col min="14339" max="14339" width="22.5546875" style="444" bestFit="1" customWidth="1"/>
    <col min="14340" max="14340" width="10.5546875" style="444" bestFit="1" customWidth="1"/>
    <col min="14341" max="14341" width="12.88671875" style="444" bestFit="1" customWidth="1"/>
    <col min="14342" max="14582" width="9.109375" style="444"/>
    <col min="14583" max="14583" width="35.33203125" style="444" bestFit="1" customWidth="1"/>
    <col min="14584" max="14584" width="9.33203125" style="444" bestFit="1" customWidth="1"/>
    <col min="14585" max="14585" width="9.33203125" style="444" customWidth="1"/>
    <col min="14586" max="14586" width="10.5546875" style="444" bestFit="1" customWidth="1"/>
    <col min="14587" max="14588" width="14.109375" style="444" customWidth="1"/>
    <col min="14589" max="14589" width="11.6640625" style="444" customWidth="1"/>
    <col min="14590" max="14590" width="14" style="444" customWidth="1"/>
    <col min="14591" max="14593" width="12.6640625" style="444" customWidth="1"/>
    <col min="14594" max="14594" width="0" style="444" hidden="1" customWidth="1"/>
    <col min="14595" max="14595" width="22.5546875" style="444" bestFit="1" customWidth="1"/>
    <col min="14596" max="14596" width="10.5546875" style="444" bestFit="1" customWidth="1"/>
    <col min="14597" max="14597" width="12.88671875" style="444" bestFit="1" customWidth="1"/>
    <col min="14598" max="14838" width="9.109375" style="444"/>
    <col min="14839" max="14839" width="35.33203125" style="444" bestFit="1" customWidth="1"/>
    <col min="14840" max="14840" width="9.33203125" style="444" bestFit="1" customWidth="1"/>
    <col min="14841" max="14841" width="9.33203125" style="444" customWidth="1"/>
    <col min="14842" max="14842" width="10.5546875" style="444" bestFit="1" customWidth="1"/>
    <col min="14843" max="14844" width="14.109375" style="444" customWidth="1"/>
    <col min="14845" max="14845" width="11.6640625" style="444" customWidth="1"/>
    <col min="14846" max="14846" width="14" style="444" customWidth="1"/>
    <col min="14847" max="14849" width="12.6640625" style="444" customWidth="1"/>
    <col min="14850" max="14850" width="0" style="444" hidden="1" customWidth="1"/>
    <col min="14851" max="14851" width="22.5546875" style="444" bestFit="1" customWidth="1"/>
    <col min="14852" max="14852" width="10.5546875" style="444" bestFit="1" customWidth="1"/>
    <col min="14853" max="14853" width="12.88671875" style="444" bestFit="1" customWidth="1"/>
    <col min="14854" max="15094" width="9.109375" style="444"/>
    <col min="15095" max="15095" width="35.33203125" style="444" bestFit="1" customWidth="1"/>
    <col min="15096" max="15096" width="9.33203125" style="444" bestFit="1" customWidth="1"/>
    <col min="15097" max="15097" width="9.33203125" style="444" customWidth="1"/>
    <col min="15098" max="15098" width="10.5546875" style="444" bestFit="1" customWidth="1"/>
    <col min="15099" max="15100" width="14.109375" style="444" customWidth="1"/>
    <col min="15101" max="15101" width="11.6640625" style="444" customWidth="1"/>
    <col min="15102" max="15102" width="14" style="444" customWidth="1"/>
    <col min="15103" max="15105" width="12.6640625" style="444" customWidth="1"/>
    <col min="15106" max="15106" width="0" style="444" hidden="1" customWidth="1"/>
    <col min="15107" max="15107" width="22.5546875" style="444" bestFit="1" customWidth="1"/>
    <col min="15108" max="15108" width="10.5546875" style="444" bestFit="1" customWidth="1"/>
    <col min="15109" max="15109" width="12.88671875" style="444" bestFit="1" customWidth="1"/>
    <col min="15110" max="15350" width="9.109375" style="444"/>
    <col min="15351" max="15351" width="35.33203125" style="444" bestFit="1" customWidth="1"/>
    <col min="15352" max="15352" width="9.33203125" style="444" bestFit="1" customWidth="1"/>
    <col min="15353" max="15353" width="9.33203125" style="444" customWidth="1"/>
    <col min="15354" max="15354" width="10.5546875" style="444" bestFit="1" customWidth="1"/>
    <col min="15355" max="15356" width="14.109375" style="444" customWidth="1"/>
    <col min="15357" max="15357" width="11.6640625" style="444" customWidth="1"/>
    <col min="15358" max="15358" width="14" style="444" customWidth="1"/>
    <col min="15359" max="15361" width="12.6640625" style="444" customWidth="1"/>
    <col min="15362" max="15362" width="0" style="444" hidden="1" customWidth="1"/>
    <col min="15363" max="15363" width="22.5546875" style="444" bestFit="1" customWidth="1"/>
    <col min="15364" max="15364" width="10.5546875" style="444" bestFit="1" customWidth="1"/>
    <col min="15365" max="15365" width="12.88671875" style="444" bestFit="1" customWidth="1"/>
    <col min="15366" max="15606" width="9.109375" style="444"/>
    <col min="15607" max="15607" width="35.33203125" style="444" bestFit="1" customWidth="1"/>
    <col min="15608" max="15608" width="9.33203125" style="444" bestFit="1" customWidth="1"/>
    <col min="15609" max="15609" width="9.33203125" style="444" customWidth="1"/>
    <col min="15610" max="15610" width="10.5546875" style="444" bestFit="1" customWidth="1"/>
    <col min="15611" max="15612" width="14.109375" style="444" customWidth="1"/>
    <col min="15613" max="15613" width="11.6640625" style="444" customWidth="1"/>
    <col min="15614" max="15614" width="14" style="444" customWidth="1"/>
    <col min="15615" max="15617" width="12.6640625" style="444" customWidth="1"/>
    <col min="15618" max="15618" width="0" style="444" hidden="1" customWidth="1"/>
    <col min="15619" max="15619" width="22.5546875" style="444" bestFit="1" customWidth="1"/>
    <col min="15620" max="15620" width="10.5546875" style="444" bestFit="1" customWidth="1"/>
    <col min="15621" max="15621" width="12.88671875" style="444" bestFit="1" customWidth="1"/>
    <col min="15622" max="15862" width="9.109375" style="444"/>
    <col min="15863" max="15863" width="35.33203125" style="444" bestFit="1" customWidth="1"/>
    <col min="15864" max="15864" width="9.33203125" style="444" bestFit="1" customWidth="1"/>
    <col min="15865" max="15865" width="9.33203125" style="444" customWidth="1"/>
    <col min="15866" max="15866" width="10.5546875" style="444" bestFit="1" customWidth="1"/>
    <col min="15867" max="15868" width="14.109375" style="444" customWidth="1"/>
    <col min="15869" max="15869" width="11.6640625" style="444" customWidth="1"/>
    <col min="15870" max="15870" width="14" style="444" customWidth="1"/>
    <col min="15871" max="15873" width="12.6640625" style="444" customWidth="1"/>
    <col min="15874" max="15874" width="0" style="444" hidden="1" customWidth="1"/>
    <col min="15875" max="15875" width="22.5546875" style="444" bestFit="1" customWidth="1"/>
    <col min="15876" max="15876" width="10.5546875" style="444" bestFit="1" customWidth="1"/>
    <col min="15877" max="15877" width="12.88671875" style="444" bestFit="1" customWidth="1"/>
    <col min="15878" max="16118" width="9.109375" style="444"/>
    <col min="16119" max="16119" width="35.33203125" style="444" bestFit="1" customWidth="1"/>
    <col min="16120" max="16120" width="9.33203125" style="444" bestFit="1" customWidth="1"/>
    <col min="16121" max="16121" width="9.33203125" style="444" customWidth="1"/>
    <col min="16122" max="16122" width="10.5546875" style="444" bestFit="1" customWidth="1"/>
    <col min="16123" max="16124" width="14.109375" style="444" customWidth="1"/>
    <col min="16125" max="16125" width="11.6640625" style="444" customWidth="1"/>
    <col min="16126" max="16126" width="14" style="444" customWidth="1"/>
    <col min="16127" max="16129" width="12.6640625" style="444" customWidth="1"/>
    <col min="16130" max="16130" width="0" style="444" hidden="1" customWidth="1"/>
    <col min="16131" max="16131" width="22.5546875" style="444" bestFit="1" customWidth="1"/>
    <col min="16132" max="16132" width="10.5546875" style="444" bestFit="1" customWidth="1"/>
    <col min="16133" max="16133" width="12.88671875" style="444" bestFit="1" customWidth="1"/>
    <col min="16134" max="16384" width="9.109375" style="444"/>
  </cols>
  <sheetData>
    <row r="1" spans="1:13">
      <c r="A1" s="442" t="s">
        <v>28</v>
      </c>
      <c r="B1" s="443"/>
      <c r="C1" s="22"/>
      <c r="D1" s="22"/>
      <c r="E1" s="22"/>
      <c r="F1" s="22"/>
      <c r="G1" s="22"/>
      <c r="H1" s="24"/>
    </row>
    <row r="2" spans="1:13">
      <c r="A2" s="445" t="s">
        <v>29</v>
      </c>
      <c r="B2" s="443"/>
      <c r="C2" s="22"/>
      <c r="D2" s="22"/>
      <c r="E2" s="22"/>
      <c r="F2" s="22"/>
      <c r="G2" s="22"/>
      <c r="H2" s="24"/>
    </row>
    <row r="3" spans="1:13">
      <c r="A3" s="446" t="s">
        <v>30</v>
      </c>
      <c r="B3" s="443"/>
      <c r="C3" s="33"/>
      <c r="D3" s="27"/>
      <c r="E3" s="33"/>
      <c r="F3" s="33"/>
      <c r="G3" s="27"/>
      <c r="H3" s="24"/>
    </row>
    <row r="4" spans="1:13">
      <c r="A4" s="19"/>
      <c r="B4" s="20"/>
      <c r="C4" s="21"/>
      <c r="D4" s="22"/>
      <c r="E4" s="22"/>
      <c r="F4" s="22"/>
      <c r="G4" s="23"/>
      <c r="H4" s="24"/>
    </row>
    <row r="5" spans="1:13">
      <c r="A5" s="19"/>
      <c r="B5" s="20"/>
      <c r="C5" s="25" t="s">
        <v>31</v>
      </c>
      <c r="D5" s="26" t="s">
        <v>32</v>
      </c>
      <c r="E5" s="26" t="s">
        <v>33</v>
      </c>
      <c r="F5" s="26"/>
      <c r="G5" s="27"/>
      <c r="H5" s="24"/>
    </row>
    <row r="6" spans="1:13">
      <c r="A6" s="28" t="s">
        <v>34</v>
      </c>
      <c r="B6" s="29" t="s">
        <v>35</v>
      </c>
      <c r="C6" s="30" t="s">
        <v>36</v>
      </c>
      <c r="D6" s="30"/>
      <c r="E6" s="30" t="s">
        <v>37</v>
      </c>
      <c r="F6" s="30" t="s">
        <v>38</v>
      </c>
      <c r="G6" s="31" t="s">
        <v>39</v>
      </c>
      <c r="H6" s="32" t="s">
        <v>40</v>
      </c>
    </row>
    <row r="7" spans="1:13">
      <c r="A7" s="447" t="s">
        <v>120</v>
      </c>
      <c r="B7" s="20">
        <v>40878</v>
      </c>
      <c r="C7" s="33"/>
      <c r="E7" s="33"/>
      <c r="G7" s="33"/>
      <c r="H7" s="448">
        <v>-103141873.58000001</v>
      </c>
      <c r="I7" s="444" t="s">
        <v>112</v>
      </c>
    </row>
    <row r="8" spans="1:13">
      <c r="A8" s="449" t="s">
        <v>47</v>
      </c>
      <c r="B8" s="20">
        <v>40909</v>
      </c>
      <c r="C8" s="33">
        <v>-1563867</v>
      </c>
      <c r="E8" s="33"/>
      <c r="G8" s="383">
        <f t="shared" ref="G8:G15" si="0">SUM(C8:F8)</f>
        <v>-1563867</v>
      </c>
      <c r="H8" s="449">
        <f>+$H$7+SUM(G$8:G8)</f>
        <v>-104705740.58000001</v>
      </c>
      <c r="I8" s="450" t="s">
        <v>0</v>
      </c>
      <c r="J8" s="450" t="s">
        <v>8</v>
      </c>
      <c r="K8" s="450" t="s">
        <v>9</v>
      </c>
      <c r="L8" s="450" t="s">
        <v>10</v>
      </c>
      <c r="M8" s="450" t="s">
        <v>11</v>
      </c>
    </row>
    <row r="9" spans="1:13">
      <c r="A9" s="449" t="s">
        <v>47</v>
      </c>
      <c r="B9" s="20">
        <v>40909</v>
      </c>
      <c r="C9" s="33">
        <v>-2575270</v>
      </c>
      <c r="E9" s="33"/>
      <c r="G9" s="384">
        <f t="shared" si="0"/>
        <v>-2575270</v>
      </c>
      <c r="H9" s="449">
        <f>+$H$7+SUM(G$8:G9)</f>
        <v>-107281010.58000001</v>
      </c>
      <c r="I9" s="451" t="s">
        <v>12</v>
      </c>
      <c r="J9" s="452">
        <v>0</v>
      </c>
      <c r="K9" s="452">
        <v>0</v>
      </c>
      <c r="L9" s="452">
        <v>0</v>
      </c>
      <c r="M9" s="452">
        <v>31022249.940000001</v>
      </c>
    </row>
    <row r="10" spans="1:13">
      <c r="A10" s="449" t="s">
        <v>43</v>
      </c>
      <c r="B10" s="20">
        <v>40909</v>
      </c>
      <c r="C10" s="33">
        <v>-267183</v>
      </c>
      <c r="E10" s="33"/>
      <c r="G10" s="384">
        <f t="shared" si="0"/>
        <v>-267183</v>
      </c>
      <c r="H10" s="449">
        <f>+$H$7+SUM(G$8:G10)</f>
        <v>-107548193.58000001</v>
      </c>
      <c r="I10" s="451" t="s">
        <v>13</v>
      </c>
      <c r="J10" s="452">
        <v>92.41</v>
      </c>
      <c r="K10" s="452">
        <v>0</v>
      </c>
      <c r="L10" s="452">
        <v>92.41</v>
      </c>
      <c r="M10" s="452">
        <v>31022342.350000001</v>
      </c>
    </row>
    <row r="11" spans="1:13">
      <c r="A11" s="447" t="s">
        <v>45</v>
      </c>
      <c r="B11" s="20">
        <v>40909</v>
      </c>
      <c r="C11" s="33"/>
      <c r="E11" s="33">
        <v>-12</v>
      </c>
      <c r="G11" s="384">
        <f t="shared" si="0"/>
        <v>-12</v>
      </c>
      <c r="H11" s="449">
        <f>+$H$7+SUM(G$8:G11)</f>
        <v>-107548205.58000001</v>
      </c>
      <c r="I11" s="451" t="s">
        <v>14</v>
      </c>
      <c r="J11" s="452">
        <v>37.369999999999997</v>
      </c>
      <c r="K11" s="452">
        <v>0</v>
      </c>
      <c r="L11" s="452">
        <v>37.369999999999997</v>
      </c>
      <c r="M11" s="452">
        <v>31022379.719999999</v>
      </c>
    </row>
    <row r="12" spans="1:13">
      <c r="A12" s="449" t="s">
        <v>48</v>
      </c>
      <c r="B12" s="20">
        <v>40909</v>
      </c>
      <c r="D12" s="33">
        <f>-360219.91+2700</f>
        <v>-357519.91</v>
      </c>
      <c r="E12" s="33"/>
      <c r="G12" s="384">
        <f t="shared" si="0"/>
        <v>-357519.91</v>
      </c>
      <c r="H12" s="449">
        <f>+$H$7+SUM(G$8:G12)</f>
        <v>-107905725.49000001</v>
      </c>
      <c r="I12" s="451" t="s">
        <v>15</v>
      </c>
      <c r="J12" s="452">
        <v>166.41</v>
      </c>
      <c r="K12" s="452">
        <v>31022546.129999999</v>
      </c>
      <c r="L12" s="452">
        <v>-31022379.719999999</v>
      </c>
      <c r="M12" s="452">
        <v>0</v>
      </c>
    </row>
    <row r="13" spans="1:13">
      <c r="A13" s="449" t="s">
        <v>46</v>
      </c>
      <c r="B13" s="20">
        <v>40909</v>
      </c>
      <c r="E13" s="33">
        <f>2590.09+50</f>
        <v>2640.09</v>
      </c>
      <c r="G13" s="385">
        <f t="shared" si="0"/>
        <v>2640.09</v>
      </c>
      <c r="H13" s="449">
        <f>+$H$7+SUM(G$8:G13)</f>
        <v>-107903085.40000001</v>
      </c>
      <c r="I13" s="451" t="s">
        <v>16</v>
      </c>
      <c r="J13" s="452">
        <v>0</v>
      </c>
      <c r="K13" s="452">
        <v>0</v>
      </c>
      <c r="L13" s="452">
        <v>0</v>
      </c>
      <c r="M13" s="452">
        <v>0</v>
      </c>
    </row>
    <row r="14" spans="1:13">
      <c r="A14" s="449" t="s">
        <v>47</v>
      </c>
      <c r="B14" s="20">
        <v>40940</v>
      </c>
      <c r="C14" s="33">
        <v>-1848613</v>
      </c>
      <c r="E14" s="33"/>
      <c r="G14" s="383">
        <f t="shared" si="0"/>
        <v>-1848613</v>
      </c>
      <c r="H14" s="449">
        <f>+$H$7+SUM(G$8:G14)</f>
        <v>-109751698.40000001</v>
      </c>
    </row>
    <row r="15" spans="1:13">
      <c r="A15" s="449" t="s">
        <v>47</v>
      </c>
      <c r="B15" s="20">
        <v>40940</v>
      </c>
      <c r="C15" s="33">
        <v>-2247954</v>
      </c>
      <c r="E15" s="33"/>
      <c r="G15" s="384">
        <f t="shared" si="0"/>
        <v>-2247954</v>
      </c>
      <c r="H15" s="449">
        <f>+$H$7+SUM(G$8:G15)</f>
        <v>-111999652.40000001</v>
      </c>
    </row>
    <row r="16" spans="1:13">
      <c r="A16" s="449" t="s">
        <v>44</v>
      </c>
      <c r="B16" s="20">
        <v>40940</v>
      </c>
      <c r="E16" s="33">
        <f>51606.57+13807.44+19100.87+8390.77</f>
        <v>92905.650000000009</v>
      </c>
      <c r="G16" s="384">
        <f t="shared" ref="G16:G54" si="1">SUM(C16:F16)</f>
        <v>92905.650000000009</v>
      </c>
      <c r="H16" s="449">
        <f>+$H$7+SUM(G$8:G16)</f>
        <v>-111906746.75000001</v>
      </c>
    </row>
    <row r="17" spans="1:8">
      <c r="A17" s="449" t="s">
        <v>46</v>
      </c>
      <c r="B17" s="20">
        <v>40940</v>
      </c>
      <c r="E17" s="33">
        <f>570.62+50</f>
        <v>620.62</v>
      </c>
      <c r="G17" s="384">
        <f t="shared" si="1"/>
        <v>620.62</v>
      </c>
      <c r="H17" s="449">
        <f>+$H$7+SUM(G$8:G17)</f>
        <v>-111906126.13000001</v>
      </c>
    </row>
    <row r="18" spans="1:8">
      <c r="A18" s="447" t="s">
        <v>45</v>
      </c>
      <c r="B18" s="20">
        <v>40940</v>
      </c>
      <c r="E18" s="33">
        <v>4</v>
      </c>
      <c r="G18" s="385">
        <f t="shared" si="1"/>
        <v>4</v>
      </c>
      <c r="H18" s="449">
        <f>+$H$7+SUM(G$8:G18)</f>
        <v>-111906122.13000001</v>
      </c>
    </row>
    <row r="19" spans="1:8">
      <c r="A19" s="449" t="s">
        <v>49</v>
      </c>
      <c r="B19" s="20">
        <v>40969</v>
      </c>
      <c r="C19" s="33">
        <v>-289044</v>
      </c>
      <c r="D19" s="33"/>
      <c r="E19" s="33"/>
      <c r="F19" s="33"/>
      <c r="G19" s="453">
        <f t="shared" si="1"/>
        <v>-289044</v>
      </c>
      <c r="H19" s="449">
        <f>+$H$7+SUM(G$8:G19)</f>
        <v>-112195166.13000001</v>
      </c>
    </row>
    <row r="20" spans="1:8">
      <c r="A20" s="454" t="s">
        <v>50</v>
      </c>
      <c r="B20" s="20">
        <v>40969</v>
      </c>
      <c r="C20" s="33"/>
      <c r="D20" s="33">
        <v>104701497.13</v>
      </c>
      <c r="E20" s="33"/>
      <c r="F20" s="33"/>
      <c r="G20" s="455">
        <f t="shared" si="1"/>
        <v>104701497.13</v>
      </c>
      <c r="H20" s="449">
        <f>+$H$7+SUM(G$8:G20)</f>
        <v>-7493669.0000000149</v>
      </c>
    </row>
    <row r="21" spans="1:8">
      <c r="A21" s="447" t="s">
        <v>45</v>
      </c>
      <c r="B21" s="20">
        <v>40969</v>
      </c>
      <c r="C21" s="33"/>
      <c r="D21" s="33"/>
      <c r="E21" s="33">
        <v>-36.82</v>
      </c>
      <c r="F21" s="33"/>
      <c r="G21" s="456">
        <f t="shared" si="1"/>
        <v>-36.82</v>
      </c>
      <c r="H21" s="449">
        <f>+$H$7+SUM(G$8:G21)</f>
        <v>-7493705.8200000077</v>
      </c>
    </row>
    <row r="22" spans="1:8">
      <c r="A22" s="454" t="s">
        <v>51</v>
      </c>
      <c r="B22" s="20">
        <v>40969</v>
      </c>
      <c r="C22" s="33"/>
      <c r="D22" s="33"/>
      <c r="E22" s="33">
        <v>-4339528</v>
      </c>
      <c r="F22" s="33"/>
      <c r="G22" s="455">
        <f t="shared" si="1"/>
        <v>-4339528</v>
      </c>
      <c r="H22" s="449">
        <f>+$H$7+SUM(G$8:G22)</f>
        <v>-11833233.820000008</v>
      </c>
    </row>
    <row r="23" spans="1:8">
      <c r="A23" s="449" t="s">
        <v>52</v>
      </c>
      <c r="B23" s="20">
        <v>40969</v>
      </c>
      <c r="C23" s="33"/>
      <c r="D23" s="33"/>
      <c r="E23" s="33">
        <v>-110.4</v>
      </c>
      <c r="F23" s="33"/>
      <c r="G23" s="456">
        <f t="shared" si="1"/>
        <v>-110.4</v>
      </c>
      <c r="H23" s="449">
        <f>+$H$7+SUM(G$8:G23)</f>
        <v>-11833344.220000014</v>
      </c>
    </row>
    <row r="24" spans="1:8">
      <c r="A24" s="449" t="s">
        <v>47</v>
      </c>
      <c r="B24" s="20">
        <v>41000</v>
      </c>
      <c r="C24" s="33">
        <v>-40592</v>
      </c>
      <c r="E24" s="33"/>
      <c r="G24" s="456">
        <f t="shared" si="1"/>
        <v>-40592</v>
      </c>
      <c r="H24" s="449">
        <f>+$H$7+SUM(G$8:G24)</f>
        <v>-11873936.220000014</v>
      </c>
    </row>
    <row r="25" spans="1:8">
      <c r="A25" s="449" t="s">
        <v>47</v>
      </c>
      <c r="B25" s="20">
        <v>41000</v>
      </c>
      <c r="C25" s="33">
        <v>-794468</v>
      </c>
      <c r="E25" s="33"/>
      <c r="G25" s="456">
        <f t="shared" si="1"/>
        <v>-794468</v>
      </c>
      <c r="H25" s="449">
        <f>+$H$7+SUM(G$8:G25)</f>
        <v>-12668404.220000014</v>
      </c>
    </row>
    <row r="26" spans="1:8">
      <c r="A26" s="449" t="s">
        <v>47</v>
      </c>
      <c r="B26" s="20">
        <v>41000</v>
      </c>
      <c r="C26" s="33">
        <v>-1948330</v>
      </c>
      <c r="E26" s="33"/>
      <c r="G26" s="456">
        <f t="shared" si="1"/>
        <v>-1948330</v>
      </c>
      <c r="H26" s="449">
        <f>+$H$7+SUM(G$8:G26)</f>
        <v>-14616734.220000014</v>
      </c>
    </row>
    <row r="27" spans="1:8">
      <c r="A27" s="449" t="s">
        <v>43</v>
      </c>
      <c r="B27" s="20">
        <v>41000</v>
      </c>
      <c r="C27" s="33">
        <v>-167265</v>
      </c>
      <c r="E27" s="33"/>
      <c r="G27" s="456">
        <f t="shared" si="1"/>
        <v>-167265</v>
      </c>
      <c r="H27" s="449">
        <f>+$H$7+SUM(G$8:G27)</f>
        <v>-14783999.220000014</v>
      </c>
    </row>
    <row r="28" spans="1:8">
      <c r="A28" s="449" t="s">
        <v>46</v>
      </c>
      <c r="B28" s="20">
        <v>41000</v>
      </c>
      <c r="E28" s="33">
        <v>1920.85</v>
      </c>
      <c r="G28" s="456">
        <f t="shared" si="1"/>
        <v>1920.85</v>
      </c>
      <c r="H28" s="449">
        <f>+$H$7+SUM(G$8:G28)</f>
        <v>-14782078.37000002</v>
      </c>
    </row>
    <row r="29" spans="1:8">
      <c r="A29" s="449" t="s">
        <v>53</v>
      </c>
      <c r="B29" s="20">
        <v>41011</v>
      </c>
      <c r="E29" s="33">
        <f>52784.77+23632.73+10360.45</f>
        <v>86777.95</v>
      </c>
      <c r="G29" s="456">
        <f t="shared" si="1"/>
        <v>86777.95</v>
      </c>
      <c r="H29" s="449">
        <f>+$H$7+SUM(G$8:G29)</f>
        <v>-14695300.420000017</v>
      </c>
    </row>
    <row r="30" spans="1:8">
      <c r="A30" s="449" t="s">
        <v>47</v>
      </c>
      <c r="B30" s="20">
        <v>41041</v>
      </c>
      <c r="C30" s="33">
        <v>-2132929</v>
      </c>
      <c r="E30" s="33"/>
      <c r="G30" s="456">
        <f t="shared" si="1"/>
        <v>-2132929</v>
      </c>
      <c r="H30" s="449">
        <f>+$H$7+SUM(G$8:G30)</f>
        <v>-16828229.420000017</v>
      </c>
    </row>
    <row r="31" spans="1:8">
      <c r="A31" s="449" t="s">
        <v>46</v>
      </c>
      <c r="B31" s="20">
        <v>41041</v>
      </c>
      <c r="E31" s="33">
        <v>972.7</v>
      </c>
      <c r="G31" s="456">
        <f t="shared" si="1"/>
        <v>972.7</v>
      </c>
      <c r="H31" s="449">
        <f>+$H$7+SUM(G$8:G31)</f>
        <v>-16827256.720000014</v>
      </c>
    </row>
    <row r="32" spans="1:8">
      <c r="A32" s="454" t="s">
        <v>54</v>
      </c>
      <c r="B32" s="20">
        <v>41030</v>
      </c>
      <c r="D32" s="33">
        <v>16772707</v>
      </c>
      <c r="E32" s="33"/>
      <c r="G32" s="457">
        <f t="shared" si="1"/>
        <v>16772707</v>
      </c>
      <c r="H32" s="449">
        <f>+$H$7+SUM(G$8:G32)</f>
        <v>-54549.720000013709</v>
      </c>
    </row>
    <row r="33" spans="1:8">
      <c r="A33" s="449" t="s">
        <v>46</v>
      </c>
      <c r="B33" s="20">
        <v>41061</v>
      </c>
      <c r="E33" s="33">
        <v>25</v>
      </c>
      <c r="G33" s="456">
        <f t="shared" si="1"/>
        <v>25</v>
      </c>
      <c r="H33" s="449">
        <f>+$H$7+SUM(G$8:G33)</f>
        <v>-54524.720000013709</v>
      </c>
    </row>
    <row r="34" spans="1:8">
      <c r="A34" s="449" t="s">
        <v>46</v>
      </c>
      <c r="B34" s="20">
        <v>41061</v>
      </c>
      <c r="E34" s="33">
        <v>692.18</v>
      </c>
      <c r="G34" s="456">
        <f t="shared" si="1"/>
        <v>692.18</v>
      </c>
      <c r="H34" s="449">
        <f>+$H$7+SUM(G$8:G34)</f>
        <v>-53832.540000006557</v>
      </c>
    </row>
    <row r="35" spans="1:8">
      <c r="A35" s="449" t="s">
        <v>46</v>
      </c>
      <c r="B35" s="20">
        <v>41091</v>
      </c>
      <c r="E35" s="33">
        <v>1192.25</v>
      </c>
      <c r="G35" s="456">
        <f t="shared" si="1"/>
        <v>1192.25</v>
      </c>
      <c r="H35" s="449">
        <f>+$H$7+SUM(G$8:G35)</f>
        <v>-52640.290000006557</v>
      </c>
    </row>
    <row r="36" spans="1:8">
      <c r="A36" s="449" t="s">
        <v>44</v>
      </c>
      <c r="B36" s="20">
        <v>41122</v>
      </c>
      <c r="E36" s="33">
        <f>4550.54+2094.54+23270.94+5470.13</f>
        <v>35386.149999999994</v>
      </c>
      <c r="G36" s="456">
        <f t="shared" si="1"/>
        <v>35386.149999999994</v>
      </c>
      <c r="H36" s="449">
        <f>+$H$7+SUM(G$8:G36)</f>
        <v>-17254.140000000596</v>
      </c>
    </row>
    <row r="37" spans="1:8">
      <c r="A37" s="449" t="s">
        <v>46</v>
      </c>
      <c r="B37" s="20">
        <v>41122</v>
      </c>
      <c r="E37" s="33">
        <v>883.31</v>
      </c>
      <c r="G37" s="456">
        <f t="shared" si="1"/>
        <v>883.31</v>
      </c>
      <c r="H37" s="449">
        <f>+$H$7+SUM(G$8:G37)</f>
        <v>-16370.829999998212</v>
      </c>
    </row>
    <row r="38" spans="1:8">
      <c r="A38" s="449" t="s">
        <v>46</v>
      </c>
      <c r="B38" s="20">
        <v>41153</v>
      </c>
      <c r="E38" s="33">
        <v>1007.05</v>
      </c>
      <c r="G38" s="456">
        <f t="shared" si="1"/>
        <v>1007.05</v>
      </c>
      <c r="H38" s="449">
        <f>+$H$7+SUM(G$8:G38)</f>
        <v>-15363.780000001192</v>
      </c>
    </row>
    <row r="39" spans="1:8">
      <c r="A39" s="449" t="s">
        <v>46</v>
      </c>
      <c r="B39" s="20">
        <v>41183</v>
      </c>
      <c r="E39" s="33">
        <v>1021.13</v>
      </c>
      <c r="G39" s="456">
        <f t="shared" si="1"/>
        <v>1021.13</v>
      </c>
      <c r="H39" s="449">
        <f>+$H$7+SUM(G$8:G39)</f>
        <v>-14342.65000000596</v>
      </c>
    </row>
    <row r="40" spans="1:8" s="458" customFormat="1">
      <c r="A40" s="449" t="s">
        <v>46</v>
      </c>
      <c r="B40" s="20">
        <v>41214</v>
      </c>
      <c r="E40" s="33">
        <v>499</v>
      </c>
      <c r="G40" s="529">
        <f>SUM(C40:F40)</f>
        <v>499</v>
      </c>
      <c r="H40" s="449">
        <f>+$H$7+SUM(G$8:G40)</f>
        <v>-13843.65000000596</v>
      </c>
    </row>
    <row r="41" spans="1:8">
      <c r="A41" s="449" t="s">
        <v>55</v>
      </c>
      <c r="B41" s="20">
        <v>41244</v>
      </c>
      <c r="E41" s="33">
        <v>2700</v>
      </c>
      <c r="G41" s="529">
        <f t="shared" si="1"/>
        <v>2700</v>
      </c>
      <c r="H41" s="449">
        <f>+$H$7+SUM(G$8:G41)</f>
        <v>-11143.65000000596</v>
      </c>
    </row>
    <row r="42" spans="1:8">
      <c r="A42" s="449" t="s">
        <v>41</v>
      </c>
      <c r="B42" s="20">
        <v>41244</v>
      </c>
      <c r="E42" s="33">
        <v>617.20000000000005</v>
      </c>
      <c r="G42" s="529">
        <f t="shared" si="1"/>
        <v>617.20000000000005</v>
      </c>
      <c r="H42" s="449">
        <f>+$H$7+SUM(G$8:G42)</f>
        <v>-10526.45000000298</v>
      </c>
    </row>
    <row r="43" spans="1:8">
      <c r="A43" s="449" t="s">
        <v>41</v>
      </c>
      <c r="B43" s="20">
        <v>41275</v>
      </c>
      <c r="E43" s="33">
        <v>1944.39</v>
      </c>
      <c r="G43" s="529">
        <f t="shared" si="1"/>
        <v>1944.39</v>
      </c>
      <c r="H43" s="449">
        <f>+$H$7+SUM(G$8:G43)</f>
        <v>-8582.0600000023842</v>
      </c>
    </row>
    <row r="44" spans="1:8">
      <c r="A44" s="454" t="s">
        <v>56</v>
      </c>
      <c r="B44" s="20">
        <v>41306</v>
      </c>
      <c r="E44" s="33">
        <v>14342.79</v>
      </c>
      <c r="G44" s="457">
        <f t="shared" si="1"/>
        <v>14342.79</v>
      </c>
      <c r="H44" s="449">
        <f>+$H$7+SUM(G$8:G44)</f>
        <v>5760.7300000041723</v>
      </c>
    </row>
    <row r="45" spans="1:8">
      <c r="A45" s="449" t="s">
        <v>41</v>
      </c>
      <c r="B45" s="20">
        <v>41334</v>
      </c>
      <c r="E45" s="33">
        <v>578.17999999999995</v>
      </c>
      <c r="G45" s="529">
        <f t="shared" si="1"/>
        <v>578.17999999999995</v>
      </c>
      <c r="H45" s="449">
        <f>+$H$7+SUM(G$8:G45)</f>
        <v>6338.9100000113249</v>
      </c>
    </row>
    <row r="46" spans="1:8">
      <c r="A46" s="449" t="s">
        <v>41</v>
      </c>
      <c r="B46" s="20">
        <v>41334</v>
      </c>
      <c r="E46" s="33">
        <v>827.59</v>
      </c>
      <c r="G46" s="529">
        <f t="shared" si="1"/>
        <v>827.59</v>
      </c>
      <c r="H46" s="449">
        <f>+$H$7+SUM(G$8:G46)</f>
        <v>7166.5000000149012</v>
      </c>
    </row>
    <row r="47" spans="1:8">
      <c r="A47" s="449" t="s">
        <v>41</v>
      </c>
      <c r="B47" s="20">
        <v>41365</v>
      </c>
      <c r="E47" s="33">
        <v>1018.87</v>
      </c>
      <c r="G47" s="529">
        <f t="shared" si="1"/>
        <v>1018.87</v>
      </c>
      <c r="H47" s="449">
        <f>+$H$7+SUM(G$8:G47)</f>
        <v>8185.3700000196695</v>
      </c>
    </row>
    <row r="48" spans="1:8">
      <c r="A48" s="449" t="s">
        <v>41</v>
      </c>
      <c r="B48" s="20">
        <v>41395</v>
      </c>
      <c r="E48" s="33">
        <v>723.7</v>
      </c>
      <c r="G48" s="529">
        <f t="shared" si="1"/>
        <v>723.7</v>
      </c>
      <c r="H48" s="449">
        <f>+$H$7+SUM(G$8:G48)</f>
        <v>8909.0700000226498</v>
      </c>
    </row>
    <row r="49" spans="1:8">
      <c r="A49" s="449" t="s">
        <v>41</v>
      </c>
      <c r="B49" s="20">
        <v>41426</v>
      </c>
      <c r="E49" s="33">
        <v>968.41</v>
      </c>
      <c r="G49" s="529">
        <f t="shared" si="1"/>
        <v>968.41</v>
      </c>
      <c r="H49" s="449">
        <f>+$H$7+SUM(G$8:G49)</f>
        <v>9877.4800000190735</v>
      </c>
    </row>
    <row r="50" spans="1:8">
      <c r="A50" s="449" t="s">
        <v>41</v>
      </c>
      <c r="B50" s="20">
        <v>41456</v>
      </c>
      <c r="E50" s="33">
        <v>954.81</v>
      </c>
      <c r="G50" s="529">
        <f t="shared" si="1"/>
        <v>954.81</v>
      </c>
      <c r="H50" s="449">
        <f>+$H$7+SUM(G$8:G50)</f>
        <v>10832.290000021458</v>
      </c>
    </row>
    <row r="51" spans="1:8">
      <c r="A51" s="449" t="s">
        <v>41</v>
      </c>
      <c r="B51" s="20">
        <v>41518</v>
      </c>
      <c r="E51" s="33">
        <v>1309.51</v>
      </c>
      <c r="G51" s="529">
        <f t="shared" si="1"/>
        <v>1309.51</v>
      </c>
      <c r="H51" s="449">
        <f>+$H$7+SUM(G$8:G51)</f>
        <v>12141.800000026822</v>
      </c>
    </row>
    <row r="52" spans="1:8">
      <c r="A52" s="449" t="s">
        <v>41</v>
      </c>
      <c r="B52" s="20">
        <v>41518</v>
      </c>
      <c r="E52" s="33">
        <v>694.28</v>
      </c>
      <c r="G52" s="529">
        <f t="shared" si="1"/>
        <v>694.28</v>
      </c>
      <c r="H52" s="449">
        <f>+$H$7+SUM(G$8:G52)</f>
        <v>12836.080000028014</v>
      </c>
    </row>
    <row r="53" spans="1:8">
      <c r="A53" s="449" t="s">
        <v>41</v>
      </c>
      <c r="B53" s="20">
        <v>41548</v>
      </c>
      <c r="E53" s="33">
        <v>714.83</v>
      </c>
      <c r="G53" s="526">
        <f t="shared" si="1"/>
        <v>714.83</v>
      </c>
      <c r="H53" s="449">
        <f>+$H$7+SUM(G$8:G53)</f>
        <v>13550.910000026226</v>
      </c>
    </row>
    <row r="54" spans="1:8">
      <c r="A54" s="449" t="s">
        <v>57</v>
      </c>
      <c r="B54" s="20">
        <v>41548</v>
      </c>
      <c r="C54" s="33">
        <v>-19249.2</v>
      </c>
      <c r="E54" s="33"/>
      <c r="G54" s="527">
        <f t="shared" si="1"/>
        <v>-19249.2</v>
      </c>
      <c r="H54" s="449">
        <f>+$H$7+SUM(G$8:G54)</f>
        <v>-5698.2899999767542</v>
      </c>
    </row>
    <row r="55" spans="1:8">
      <c r="A55" s="449" t="s">
        <v>57</v>
      </c>
      <c r="B55" s="20">
        <v>41548</v>
      </c>
      <c r="C55" s="33">
        <v>-16996.8</v>
      </c>
      <c r="E55" s="33"/>
      <c r="G55" s="527">
        <f>SUM(C55:F55)</f>
        <v>-16996.8</v>
      </c>
      <c r="H55" s="449">
        <f>+$H$7+SUM(G$8:G55)</f>
        <v>-22695.089999973774</v>
      </c>
    </row>
    <row r="56" spans="1:8">
      <c r="A56" s="449" t="s">
        <v>57</v>
      </c>
      <c r="B56" s="20">
        <v>41548</v>
      </c>
      <c r="C56" s="33">
        <v>-11056.8</v>
      </c>
      <c r="E56" s="33"/>
      <c r="G56" s="527">
        <f>SUM(C56:F56)</f>
        <v>-11056.8</v>
      </c>
      <c r="H56" s="449">
        <f>+$H$7+SUM(G$8:G56)</f>
        <v>-33751.889999970794</v>
      </c>
    </row>
    <row r="57" spans="1:8">
      <c r="A57" s="449" t="s">
        <v>57</v>
      </c>
      <c r="B57" s="20">
        <v>41548</v>
      </c>
      <c r="C57" s="33">
        <v>-7798.7999999999993</v>
      </c>
      <c r="E57" s="33"/>
      <c r="G57" s="527">
        <f>SUM(C57:F57)</f>
        <v>-7798.7999999999993</v>
      </c>
      <c r="H57" s="449">
        <f>+$H$7+SUM(G$8:G57)</f>
        <v>-41550.689999967813</v>
      </c>
    </row>
    <row r="58" spans="1:8" s="462" customFormat="1">
      <c r="A58" s="459" t="s">
        <v>57</v>
      </c>
      <c r="B58" s="460">
        <v>41548</v>
      </c>
      <c r="C58" s="461">
        <v>-4898.3999999999996</v>
      </c>
      <c r="E58" s="461"/>
      <c r="G58" s="528">
        <f>SUM(C58:F58)</f>
        <v>-4898.3999999999996</v>
      </c>
      <c r="H58" s="449">
        <f>+$H$7+SUM(G$8:G58)</f>
        <v>-46449.089999973774</v>
      </c>
    </row>
    <row r="59" spans="1:8">
      <c r="A59" s="449" t="s">
        <v>228</v>
      </c>
      <c r="B59" s="20">
        <v>41579</v>
      </c>
      <c r="C59" s="33">
        <v>-84000</v>
      </c>
      <c r="E59" s="33"/>
      <c r="G59" s="383">
        <f t="shared" ref="G59:G400" si="2">SUM(C59:F59)</f>
        <v>-84000</v>
      </c>
      <c r="H59" s="449">
        <f>+$H$7+SUM(G$8:G59)</f>
        <v>-130449.08999997377</v>
      </c>
    </row>
    <row r="60" spans="1:8">
      <c r="A60" s="449" t="s">
        <v>229</v>
      </c>
      <c r="B60" s="20">
        <v>41579</v>
      </c>
      <c r="C60" s="33">
        <v>-100000</v>
      </c>
      <c r="E60" s="33"/>
      <c r="G60" s="384">
        <f t="shared" si="2"/>
        <v>-100000</v>
      </c>
      <c r="H60" s="449">
        <f>+$H$7+SUM(G$8:G60)</f>
        <v>-230449.08999997377</v>
      </c>
    </row>
    <row r="61" spans="1:8">
      <c r="A61" s="449" t="s">
        <v>229</v>
      </c>
      <c r="B61" s="20">
        <v>41579</v>
      </c>
      <c r="C61" s="33">
        <v>-47369</v>
      </c>
      <c r="E61" s="33"/>
      <c r="G61" s="385">
        <f t="shared" si="2"/>
        <v>-47369</v>
      </c>
      <c r="H61" s="449">
        <f>+$H$7+SUM(G$8:G61)</f>
        <v>-277818.08999997377</v>
      </c>
    </row>
    <row r="62" spans="1:8">
      <c r="A62" s="449" t="s">
        <v>231</v>
      </c>
      <c r="B62" s="20">
        <v>41609</v>
      </c>
      <c r="C62" s="33">
        <v>-32250</v>
      </c>
      <c r="E62" s="33"/>
      <c r="G62" s="383">
        <f t="shared" si="2"/>
        <v>-32250</v>
      </c>
      <c r="H62" s="449">
        <f>+$H$7+SUM(G$8:G62)</f>
        <v>-310068.08999997377</v>
      </c>
    </row>
    <row r="63" spans="1:8">
      <c r="A63" s="449" t="s">
        <v>231</v>
      </c>
      <c r="B63" s="20">
        <v>41609</v>
      </c>
      <c r="C63" s="33">
        <v>-47103.6</v>
      </c>
      <c r="E63" s="33"/>
      <c r="G63" s="384">
        <f t="shared" si="2"/>
        <v>-47103.6</v>
      </c>
      <c r="H63" s="449">
        <f>+$H$7+SUM(G$8:G63)</f>
        <v>-357171.68999996781</v>
      </c>
    </row>
    <row r="64" spans="1:8">
      <c r="A64" s="449" t="s">
        <v>231</v>
      </c>
      <c r="B64" s="20">
        <v>41609</v>
      </c>
      <c r="C64" s="33">
        <v>-35720.400000000001</v>
      </c>
      <c r="D64" s="33"/>
      <c r="E64" s="33"/>
      <c r="G64" s="384">
        <f t="shared" si="2"/>
        <v>-35720.400000000001</v>
      </c>
      <c r="H64" s="449">
        <f>+$H$7+SUM(G$8:G64)</f>
        <v>-392892.08999997377</v>
      </c>
    </row>
    <row r="65" spans="1:8">
      <c r="A65" s="449" t="s">
        <v>231</v>
      </c>
      <c r="B65" s="20">
        <v>41609</v>
      </c>
      <c r="C65" s="33">
        <v>-54544.799999999996</v>
      </c>
      <c r="D65" s="33"/>
      <c r="E65" s="33"/>
      <c r="G65" s="384">
        <f t="shared" si="2"/>
        <v>-54544.799999999996</v>
      </c>
      <c r="H65" s="449">
        <f>+$H$7+SUM(G$8:G65)</f>
        <v>-447436.88999997079</v>
      </c>
    </row>
    <row r="66" spans="1:8">
      <c r="A66" s="449" t="s">
        <v>231</v>
      </c>
      <c r="B66" s="20">
        <v>41609</v>
      </c>
      <c r="C66" s="33">
        <v>-41527.199999999997</v>
      </c>
      <c r="D66" s="33"/>
      <c r="E66" s="33"/>
      <c r="G66" s="384">
        <f t="shared" si="2"/>
        <v>-41527.199999999997</v>
      </c>
      <c r="H66" s="449">
        <f>+$H$7+SUM(G$8:G66)</f>
        <v>-488964.08999997377</v>
      </c>
    </row>
    <row r="67" spans="1:8">
      <c r="A67" s="449" t="s">
        <v>231</v>
      </c>
      <c r="B67" s="20">
        <v>41609</v>
      </c>
      <c r="C67" s="33">
        <v>-28854</v>
      </c>
      <c r="D67" s="33"/>
      <c r="E67" s="33"/>
      <c r="G67" s="384">
        <f t="shared" si="2"/>
        <v>-28854</v>
      </c>
      <c r="H67" s="449">
        <f>+$H$7+SUM(G$8:G67)</f>
        <v>-517818.08999997377</v>
      </c>
    </row>
    <row r="68" spans="1:8">
      <c r="A68" s="449" t="s">
        <v>41</v>
      </c>
      <c r="B68" s="20">
        <v>41609</v>
      </c>
      <c r="C68" s="33"/>
      <c r="D68" s="33"/>
      <c r="E68" s="33">
        <v>922.58</v>
      </c>
      <c r="G68" s="384">
        <f t="shared" si="2"/>
        <v>922.58</v>
      </c>
      <c r="H68" s="449">
        <f>+$H$7+SUM(G$8:G68)</f>
        <v>-516895.50999997556</v>
      </c>
    </row>
    <row r="69" spans="1:8">
      <c r="A69" s="449" t="s">
        <v>41</v>
      </c>
      <c r="B69" s="20">
        <v>41609</v>
      </c>
      <c r="C69" s="33"/>
      <c r="D69" s="33"/>
      <c r="E69" s="33">
        <v>1215.77</v>
      </c>
      <c r="G69" s="384">
        <f t="shared" si="2"/>
        <v>1215.77</v>
      </c>
      <c r="H69" s="449">
        <f>+$H$7+SUM(G$8:G69)</f>
        <v>-515679.73999997973</v>
      </c>
    </row>
    <row r="70" spans="1:8">
      <c r="A70" s="449" t="s">
        <v>232</v>
      </c>
      <c r="B70" s="20">
        <v>41609</v>
      </c>
      <c r="C70" s="33"/>
      <c r="D70" s="33"/>
      <c r="E70" s="33">
        <v>3148.29</v>
      </c>
      <c r="G70" s="385">
        <f t="shared" si="2"/>
        <v>3148.29</v>
      </c>
      <c r="H70" s="449">
        <f>+$H$7+SUM(G$8:G70)</f>
        <v>-512531.44999997318</v>
      </c>
    </row>
    <row r="71" spans="1:8">
      <c r="A71" s="463" t="s">
        <v>54</v>
      </c>
      <c r="B71" s="464">
        <v>41640</v>
      </c>
      <c r="C71" s="33"/>
      <c r="D71" s="33">
        <v>46449.23</v>
      </c>
      <c r="E71" s="33"/>
      <c r="G71" s="457">
        <f t="shared" ref="G71:G88" si="3">SUM(C71:F71)</f>
        <v>46449.23</v>
      </c>
      <c r="H71" s="449">
        <f>+$H$7+SUM(G$8:G71)</f>
        <v>-466082.21999996901</v>
      </c>
    </row>
    <row r="72" spans="1:8">
      <c r="A72" s="463" t="s">
        <v>41</v>
      </c>
      <c r="B72" s="464">
        <v>41640</v>
      </c>
      <c r="C72" s="33"/>
      <c r="D72" s="33"/>
      <c r="E72" s="440">
        <v>2669.12</v>
      </c>
      <c r="G72" s="383">
        <f t="shared" ref="G72:G81" si="4">SUM(C72:F72)</f>
        <v>2669.12</v>
      </c>
      <c r="H72" s="449">
        <f>+$H$7+SUM(G$8:G72)</f>
        <v>-463413.09999996424</v>
      </c>
    </row>
    <row r="73" spans="1:8">
      <c r="A73" s="463" t="s">
        <v>238</v>
      </c>
      <c r="B73" s="464">
        <v>41640</v>
      </c>
      <c r="C73" s="33"/>
      <c r="D73" s="33"/>
      <c r="E73" s="440">
        <v>2100</v>
      </c>
      <c r="G73" s="385">
        <f t="shared" si="4"/>
        <v>2100</v>
      </c>
      <c r="H73" s="449">
        <f>+$H$7+SUM(G$8:G73)</f>
        <v>-461313.09999996424</v>
      </c>
    </row>
    <row r="74" spans="1:8">
      <c r="A74" s="463" t="s">
        <v>41</v>
      </c>
      <c r="B74" s="464">
        <v>41671</v>
      </c>
      <c r="C74" s="33"/>
      <c r="D74" s="33"/>
      <c r="E74" s="440">
        <v>1487.29</v>
      </c>
      <c r="G74" s="383">
        <f t="shared" si="4"/>
        <v>1487.29</v>
      </c>
      <c r="H74" s="449">
        <f>+$H$7+SUM(G$8:G74)</f>
        <v>-459825.80999995768</v>
      </c>
    </row>
    <row r="75" spans="1:8">
      <c r="A75" s="463" t="s">
        <v>238</v>
      </c>
      <c r="B75" s="464">
        <v>41671</v>
      </c>
      <c r="C75" s="33"/>
      <c r="D75" s="33"/>
      <c r="E75" s="440">
        <v>6000</v>
      </c>
      <c r="G75" s="384">
        <f t="shared" si="4"/>
        <v>6000</v>
      </c>
      <c r="H75" s="449">
        <f>+$H$7+SUM(G$8:G75)</f>
        <v>-453825.80999995768</v>
      </c>
    </row>
    <row r="76" spans="1:8">
      <c r="A76" s="463" t="s">
        <v>239</v>
      </c>
      <c r="B76" s="464">
        <v>41671</v>
      </c>
      <c r="C76" s="33"/>
      <c r="D76" s="33"/>
      <c r="E76" s="440">
        <v>961.01</v>
      </c>
      <c r="G76" s="384">
        <f t="shared" si="4"/>
        <v>961.01</v>
      </c>
      <c r="H76" s="449">
        <f>+$H$7+SUM(G$8:G76)</f>
        <v>-452864.79999995232</v>
      </c>
    </row>
    <row r="77" spans="1:8">
      <c r="A77" s="463" t="s">
        <v>239</v>
      </c>
      <c r="B77" s="464">
        <v>41671</v>
      </c>
      <c r="C77" s="33"/>
      <c r="D77" s="33"/>
      <c r="E77" s="440">
        <v>441</v>
      </c>
      <c r="G77" s="385">
        <f t="shared" si="4"/>
        <v>441</v>
      </c>
      <c r="H77" s="449">
        <f>+$H$7+SUM(G$8:G77)</f>
        <v>-452423.79999995232</v>
      </c>
    </row>
    <row r="78" spans="1:8">
      <c r="A78" s="463" t="s">
        <v>240</v>
      </c>
      <c r="B78" s="464">
        <v>41699</v>
      </c>
      <c r="C78" s="33">
        <v>-5200</v>
      </c>
      <c r="D78" s="33"/>
      <c r="E78" s="440"/>
      <c r="G78" s="453">
        <f t="shared" si="4"/>
        <v>-5200</v>
      </c>
      <c r="H78" s="449">
        <f>+$H$7+SUM(G$8:G78)</f>
        <v>-457623.79999995232</v>
      </c>
    </row>
    <row r="79" spans="1:8">
      <c r="A79" s="463" t="s">
        <v>41</v>
      </c>
      <c r="B79" s="464">
        <v>41730</v>
      </c>
      <c r="C79" s="33"/>
      <c r="D79" s="33"/>
      <c r="E79" s="440">
        <v>3826.22</v>
      </c>
      <c r="G79" s="383">
        <f t="shared" si="4"/>
        <v>3826.22</v>
      </c>
      <c r="H79" s="449">
        <f>+$H$7+SUM(G$8:G79)</f>
        <v>-453797.57999995351</v>
      </c>
    </row>
    <row r="80" spans="1:8">
      <c r="A80" s="463" t="s">
        <v>239</v>
      </c>
      <c r="B80" s="464">
        <v>41730</v>
      </c>
      <c r="C80" s="33"/>
      <c r="D80" s="33"/>
      <c r="E80" s="440">
        <v>1712.62</v>
      </c>
      <c r="G80" s="384">
        <f t="shared" si="4"/>
        <v>1712.62</v>
      </c>
      <c r="H80" s="449">
        <f>+$H$7+SUM(G$8:G80)</f>
        <v>-452084.95999994874</v>
      </c>
    </row>
    <row r="81" spans="1:9">
      <c r="A81" s="463" t="s">
        <v>239</v>
      </c>
      <c r="B81" s="464">
        <v>41730</v>
      </c>
      <c r="C81" s="33"/>
      <c r="D81" s="33"/>
      <c r="E81" s="440">
        <v>450.66</v>
      </c>
      <c r="G81" s="385">
        <f t="shared" si="4"/>
        <v>450.66</v>
      </c>
      <c r="H81" s="449">
        <f>+$H$7+SUM(G$8:G81)</f>
        <v>-451634.29999995232</v>
      </c>
    </row>
    <row r="82" spans="1:9">
      <c r="A82" s="463" t="s">
        <v>41</v>
      </c>
      <c r="B82" s="464">
        <v>41760</v>
      </c>
      <c r="C82" s="33"/>
      <c r="D82" s="33"/>
      <c r="E82" s="440">
        <v>925.68</v>
      </c>
      <c r="G82" s="383">
        <f t="shared" si="3"/>
        <v>925.68</v>
      </c>
      <c r="H82" s="449">
        <f>+$H$7+SUM(G$8:G82)</f>
        <v>-450708.61999994516</v>
      </c>
    </row>
    <row r="83" spans="1:9">
      <c r="A83" s="463" t="s">
        <v>41</v>
      </c>
      <c r="B83" s="464">
        <v>41760</v>
      </c>
      <c r="C83" s="33"/>
      <c r="D83" s="33"/>
      <c r="E83" s="440">
        <v>577.29999999999995</v>
      </c>
      <c r="G83" s="385">
        <f t="shared" si="3"/>
        <v>577.29999999999995</v>
      </c>
      <c r="H83" s="449">
        <f>+$H$7+SUM(G$8:G83)</f>
        <v>-450131.31999994814</v>
      </c>
    </row>
    <row r="84" spans="1:9">
      <c r="A84" s="463" t="s">
        <v>241</v>
      </c>
      <c r="B84" s="464">
        <v>41791</v>
      </c>
      <c r="C84" s="33"/>
      <c r="D84" s="33"/>
      <c r="E84" s="440">
        <v>8400</v>
      </c>
      <c r="G84" s="383">
        <f t="shared" si="3"/>
        <v>8400</v>
      </c>
      <c r="H84" s="449">
        <f>+$H$7+SUM(G$8:G84)</f>
        <v>-441731.31999994814</v>
      </c>
    </row>
    <row r="85" spans="1:9">
      <c r="A85" s="463" t="s">
        <v>41</v>
      </c>
      <c r="B85" s="464">
        <v>41791</v>
      </c>
      <c r="C85" s="33"/>
      <c r="D85" s="33"/>
      <c r="E85" s="440">
        <v>781.47</v>
      </c>
      <c r="G85" s="385">
        <f t="shared" si="3"/>
        <v>781.47</v>
      </c>
      <c r="H85" s="449">
        <f>+$H$7+SUM(G$8:G85)</f>
        <v>-440949.84999994934</v>
      </c>
    </row>
    <row r="86" spans="1:9">
      <c r="A86" s="463" t="s">
        <v>41</v>
      </c>
      <c r="B86" s="464">
        <v>41821</v>
      </c>
      <c r="C86" s="33"/>
      <c r="D86" s="33"/>
      <c r="E86" s="440">
        <v>1116.2</v>
      </c>
      <c r="G86" s="383">
        <f t="shared" si="3"/>
        <v>1116.2</v>
      </c>
      <c r="H86" s="449">
        <f>+$H$7+SUM(G$8:G86)</f>
        <v>-439833.64999994636</v>
      </c>
    </row>
    <row r="87" spans="1:9">
      <c r="A87" s="463" t="s">
        <v>240</v>
      </c>
      <c r="B87" s="464">
        <v>41821</v>
      </c>
      <c r="C87" s="33">
        <v>-7027.2</v>
      </c>
      <c r="D87" s="33"/>
      <c r="E87" s="33"/>
      <c r="G87" s="384">
        <f t="shared" si="3"/>
        <v>-7027.2</v>
      </c>
      <c r="H87" s="449">
        <f>+$H$7+SUM(G$8:G87)</f>
        <v>-446860.84999994934</v>
      </c>
    </row>
    <row r="88" spans="1:9">
      <c r="A88" s="463" t="s">
        <v>240</v>
      </c>
      <c r="B88" s="464">
        <v>41821</v>
      </c>
      <c r="C88" s="33">
        <v>-9511.1999999999989</v>
      </c>
      <c r="D88" s="33"/>
      <c r="E88" s="33"/>
      <c r="G88" s="384">
        <f t="shared" si="3"/>
        <v>-9511.1999999999989</v>
      </c>
      <c r="H88" s="449">
        <f>+$H$7+SUM(G$8:G88)</f>
        <v>-456372.04999995232</v>
      </c>
    </row>
    <row r="89" spans="1:9">
      <c r="A89" s="463" t="s">
        <v>240</v>
      </c>
      <c r="B89" s="464">
        <v>41821</v>
      </c>
      <c r="C89" s="33">
        <v>-11456.4</v>
      </c>
      <c r="D89" s="33"/>
      <c r="E89" s="33"/>
      <c r="G89" s="384">
        <f t="shared" si="2"/>
        <v>-11456.4</v>
      </c>
      <c r="H89" s="449">
        <f>+$H$7+SUM(G$8:G89)</f>
        <v>-467828.44999995828</v>
      </c>
    </row>
    <row r="90" spans="1:9">
      <c r="A90" s="463" t="s">
        <v>240</v>
      </c>
      <c r="B90" s="464">
        <v>41821</v>
      </c>
      <c r="C90" s="33">
        <v>-12537.6</v>
      </c>
      <c r="D90" s="33"/>
      <c r="E90" s="33"/>
      <c r="G90" s="384">
        <f t="shared" si="2"/>
        <v>-12537.6</v>
      </c>
      <c r="H90" s="449">
        <f>+$H$7+SUM(G$8:G90)</f>
        <v>-480366.04999995232</v>
      </c>
    </row>
    <row r="91" spans="1:9">
      <c r="A91" s="463" t="s">
        <v>240</v>
      </c>
      <c r="B91" s="464">
        <v>41821</v>
      </c>
      <c r="C91" s="33">
        <v>-14698.8</v>
      </c>
      <c r="D91" s="33"/>
      <c r="E91" s="33"/>
      <c r="G91" s="384">
        <f t="shared" si="2"/>
        <v>-14698.8</v>
      </c>
      <c r="H91" s="449">
        <f>+$H$7+SUM(G$8:G91)</f>
        <v>-495064.84999994934</v>
      </c>
    </row>
    <row r="92" spans="1:9">
      <c r="A92" s="463" t="s">
        <v>240</v>
      </c>
      <c r="B92" s="464">
        <v>41821</v>
      </c>
      <c r="C92" s="33">
        <v>-22126.799999999999</v>
      </c>
      <c r="D92" s="33"/>
      <c r="E92" s="33"/>
      <c r="G92" s="384">
        <f t="shared" si="2"/>
        <v>-22126.799999999999</v>
      </c>
      <c r="H92" s="449">
        <f>+$H$7+SUM(G$8:G92)</f>
        <v>-517191.64999994636</v>
      </c>
    </row>
    <row r="93" spans="1:9">
      <c r="A93" s="463" t="s">
        <v>240</v>
      </c>
      <c r="B93" s="464">
        <v>41821</v>
      </c>
      <c r="C93" s="33">
        <v>-18642</v>
      </c>
      <c r="D93" s="33"/>
      <c r="E93" s="33"/>
      <c r="G93" s="385">
        <f t="shared" si="2"/>
        <v>-18642</v>
      </c>
      <c r="H93" s="449">
        <f>+$H$7+SUM(G$8:G93)</f>
        <v>-535833.64999994636</v>
      </c>
    </row>
    <row r="94" spans="1:9">
      <c r="A94" s="463" t="s">
        <v>41</v>
      </c>
      <c r="B94" s="464">
        <v>41852</v>
      </c>
      <c r="C94" s="33"/>
      <c r="D94" s="33"/>
      <c r="E94" s="440">
        <v>6756.63</v>
      </c>
      <c r="G94" s="383">
        <f t="shared" ref="G94:G101" si="5">SUM(C94:F94)</f>
        <v>6756.63</v>
      </c>
      <c r="H94" s="449">
        <f>+$H$7+SUM(G$8:G94)</f>
        <v>-529077.01999995112</v>
      </c>
    </row>
    <row r="95" spans="1:9">
      <c r="A95" s="463" t="s">
        <v>250</v>
      </c>
      <c r="B95" s="464">
        <v>41852</v>
      </c>
      <c r="C95" s="33">
        <v>-33326.400000000001</v>
      </c>
      <c r="D95" s="33"/>
      <c r="E95" s="33"/>
      <c r="G95" s="384">
        <f t="shared" si="5"/>
        <v>-33326.400000000001</v>
      </c>
      <c r="H95" s="449">
        <f>+$H$7+SUM(G$8:G95)</f>
        <v>-562403.41999995708</v>
      </c>
      <c r="I95" s="465"/>
    </row>
    <row r="96" spans="1:9">
      <c r="A96" s="463" t="s">
        <v>250</v>
      </c>
      <c r="B96" s="464">
        <v>41852</v>
      </c>
      <c r="C96" s="33">
        <v>-8673.6</v>
      </c>
      <c r="D96" s="33"/>
      <c r="E96" s="33"/>
      <c r="G96" s="384">
        <f t="shared" si="5"/>
        <v>-8673.6</v>
      </c>
      <c r="H96" s="449">
        <f>+$H$7+SUM(G$8:G96)</f>
        <v>-571077.01999995112</v>
      </c>
    </row>
    <row r="97" spans="1:9">
      <c r="A97" s="463" t="s">
        <v>250</v>
      </c>
      <c r="B97" s="464">
        <v>41852</v>
      </c>
      <c r="C97" s="33">
        <v>-8076</v>
      </c>
      <c r="D97" s="33"/>
      <c r="E97" s="33"/>
      <c r="G97" s="384">
        <f t="shared" si="5"/>
        <v>-8076</v>
      </c>
      <c r="H97" s="449">
        <f>+$H$7+SUM(G$8:G97)</f>
        <v>-579153.01999995112</v>
      </c>
    </row>
    <row r="98" spans="1:9">
      <c r="A98" s="463" t="s">
        <v>250</v>
      </c>
      <c r="B98" s="464">
        <v>41852</v>
      </c>
      <c r="C98" s="33">
        <v>-9722.4</v>
      </c>
      <c r="D98" s="33"/>
      <c r="E98" s="33"/>
      <c r="G98" s="384">
        <f t="shared" si="5"/>
        <v>-9722.4</v>
      </c>
      <c r="H98" s="449">
        <f>+$H$7+SUM(G$8:G98)</f>
        <v>-588875.41999995708</v>
      </c>
    </row>
    <row r="99" spans="1:9">
      <c r="A99" s="463" t="s">
        <v>250</v>
      </c>
      <c r="B99" s="464">
        <v>41852</v>
      </c>
      <c r="C99" s="33">
        <v>-11978.4</v>
      </c>
      <c r="D99" s="33"/>
      <c r="E99" s="33"/>
      <c r="G99" s="384">
        <f t="shared" si="5"/>
        <v>-11978.4</v>
      </c>
      <c r="H99" s="449">
        <f>+$H$7+SUM(G$8:G99)</f>
        <v>-600853.81999996305</v>
      </c>
      <c r="I99" s="465"/>
    </row>
    <row r="100" spans="1:9">
      <c r="A100" s="463" t="s">
        <v>250</v>
      </c>
      <c r="B100" s="464">
        <v>41852</v>
      </c>
      <c r="C100" s="33">
        <v>-12223.199999999999</v>
      </c>
      <c r="D100" s="33"/>
      <c r="E100" s="33"/>
      <c r="G100" s="385">
        <f t="shared" si="5"/>
        <v>-12223.199999999999</v>
      </c>
      <c r="H100" s="449">
        <f>+$H$7+SUM(G$8:G100)</f>
        <v>-613077.01999996603</v>
      </c>
    </row>
    <row r="101" spans="1:9">
      <c r="A101" s="463" t="s">
        <v>41</v>
      </c>
      <c r="B101" s="464">
        <v>41883</v>
      </c>
      <c r="C101" s="33"/>
      <c r="D101" s="33"/>
      <c r="E101" s="33">
        <v>1222.05</v>
      </c>
      <c r="G101" s="456">
        <f t="shared" si="5"/>
        <v>1222.05</v>
      </c>
      <c r="H101" s="449">
        <f>+$H$7+SUM(G$8:G101)</f>
        <v>-611854.96999996901</v>
      </c>
    </row>
    <row r="102" spans="1:9">
      <c r="A102" s="511" t="s">
        <v>276</v>
      </c>
      <c r="B102" s="512">
        <v>41913</v>
      </c>
      <c r="C102" s="513">
        <v>-10471.5</v>
      </c>
      <c r="D102" s="33"/>
      <c r="E102" s="33"/>
      <c r="G102" s="456">
        <f t="shared" ref="G102:G165" si="6">SUM(C102:F102)</f>
        <v>-10471.5</v>
      </c>
      <c r="H102" s="449">
        <f>+$H$7+SUM(G$8:G102)</f>
        <v>-622326.46999996901</v>
      </c>
    </row>
    <row r="103" spans="1:9">
      <c r="A103" s="511" t="s">
        <v>276</v>
      </c>
      <c r="B103" s="512">
        <v>41913</v>
      </c>
      <c r="C103" s="513">
        <v>-25326.75</v>
      </c>
      <c r="D103" s="33"/>
      <c r="E103" s="33"/>
      <c r="G103" s="456">
        <f t="shared" ref="G103:G138" si="7">SUM(C103:F103)</f>
        <v>-25326.75</v>
      </c>
      <c r="H103" s="449">
        <f>+$H$7+SUM(G$8:G103)</f>
        <v>-647653.21999996901</v>
      </c>
    </row>
    <row r="104" spans="1:9">
      <c r="A104" s="511" t="s">
        <v>276</v>
      </c>
      <c r="B104" s="512">
        <v>41913</v>
      </c>
      <c r="C104" s="513">
        <v>-13956</v>
      </c>
      <c r="D104" s="33"/>
      <c r="E104" s="33"/>
      <c r="G104" s="456">
        <f t="shared" si="7"/>
        <v>-13956</v>
      </c>
      <c r="H104" s="449">
        <f>+$H$7+SUM(G$8:G104)</f>
        <v>-661609.21999996901</v>
      </c>
    </row>
    <row r="105" spans="1:9">
      <c r="A105" s="511" t="s">
        <v>276</v>
      </c>
      <c r="B105" s="512">
        <v>41913</v>
      </c>
      <c r="C105" s="513">
        <v>-22677</v>
      </c>
      <c r="D105" s="33"/>
      <c r="E105" s="33"/>
      <c r="G105" s="456">
        <f t="shared" si="7"/>
        <v>-22677</v>
      </c>
      <c r="H105" s="449">
        <f>+$H$7+SUM(G$8:G105)</f>
        <v>-684286.21999996901</v>
      </c>
    </row>
    <row r="106" spans="1:9">
      <c r="A106" s="511" t="s">
        <v>276</v>
      </c>
      <c r="B106" s="512">
        <v>41913</v>
      </c>
      <c r="C106" s="513">
        <v>-25906.5</v>
      </c>
      <c r="D106" s="33"/>
      <c r="E106" s="33"/>
      <c r="G106" s="456">
        <f t="shared" si="7"/>
        <v>-25906.5</v>
      </c>
      <c r="H106" s="449">
        <f>+$H$7+SUM(G$8:G106)</f>
        <v>-710192.71999996901</v>
      </c>
    </row>
    <row r="107" spans="1:9">
      <c r="A107" s="511" t="s">
        <v>276</v>
      </c>
      <c r="B107" s="512">
        <v>41913</v>
      </c>
      <c r="C107" s="513">
        <v>-916.5</v>
      </c>
      <c r="D107" s="33"/>
      <c r="E107" s="33"/>
      <c r="G107" s="456">
        <f t="shared" si="7"/>
        <v>-916.5</v>
      </c>
      <c r="H107" s="449">
        <f>+$H$7+SUM(G$8:G107)</f>
        <v>-711109.21999996901</v>
      </c>
    </row>
    <row r="108" spans="1:9">
      <c r="A108" s="511" t="s">
        <v>276</v>
      </c>
      <c r="B108" s="512">
        <v>41913</v>
      </c>
      <c r="C108" s="513">
        <v>-699</v>
      </c>
      <c r="D108" s="33"/>
      <c r="E108" s="33"/>
      <c r="G108" s="456">
        <f t="shared" si="7"/>
        <v>-699</v>
      </c>
      <c r="H108" s="449">
        <f>+$H$7+SUM(G$8:G108)</f>
        <v>-711808.21999996901</v>
      </c>
    </row>
    <row r="109" spans="1:9">
      <c r="A109" s="511" t="s">
        <v>276</v>
      </c>
      <c r="B109" s="512">
        <v>41913</v>
      </c>
      <c r="C109" s="513">
        <v>-1114.5</v>
      </c>
      <c r="D109" s="33"/>
      <c r="E109" s="33"/>
      <c r="G109" s="456">
        <f t="shared" si="7"/>
        <v>-1114.5</v>
      </c>
      <c r="H109" s="449">
        <f>+$H$7+SUM(G$8:G109)</f>
        <v>-712922.71999996901</v>
      </c>
    </row>
    <row r="110" spans="1:9">
      <c r="A110" s="511" t="s">
        <v>276</v>
      </c>
      <c r="B110" s="512">
        <v>41913</v>
      </c>
      <c r="C110" s="513">
        <v>-614.25</v>
      </c>
      <c r="D110" s="33"/>
      <c r="E110" s="33"/>
      <c r="G110" s="456">
        <f t="shared" si="7"/>
        <v>-614.25</v>
      </c>
      <c r="H110" s="449">
        <f>+$H$7+SUM(G$8:G110)</f>
        <v>-713536.96999996901</v>
      </c>
    </row>
    <row r="111" spans="1:9">
      <c r="A111" s="511" t="s">
        <v>276</v>
      </c>
      <c r="B111" s="512">
        <v>41913</v>
      </c>
      <c r="C111" s="513">
        <v>-997.5</v>
      </c>
      <c r="D111" s="33"/>
      <c r="E111" s="33"/>
      <c r="G111" s="456">
        <f t="shared" si="7"/>
        <v>-997.5</v>
      </c>
      <c r="H111" s="449">
        <f>+$H$7+SUM(G$8:G111)</f>
        <v>-714534.46999996901</v>
      </c>
    </row>
    <row r="112" spans="1:9">
      <c r="A112" s="511" t="s">
        <v>276</v>
      </c>
      <c r="B112" s="512">
        <v>41913</v>
      </c>
      <c r="C112" s="513">
        <v>-1140</v>
      </c>
      <c r="D112" s="33"/>
      <c r="E112" s="33"/>
      <c r="G112" s="456">
        <f t="shared" si="7"/>
        <v>-1140</v>
      </c>
      <c r="H112" s="449">
        <f>+$H$7+SUM(G$8:G112)</f>
        <v>-715674.46999996901</v>
      </c>
    </row>
    <row r="113" spans="1:8">
      <c r="A113" s="511" t="s">
        <v>276</v>
      </c>
      <c r="B113" s="512">
        <v>41913</v>
      </c>
      <c r="C113" s="513">
        <v>-24499.5</v>
      </c>
      <c r="D113" s="33"/>
      <c r="E113" s="33"/>
      <c r="G113" s="456">
        <f t="shared" si="7"/>
        <v>-24499.5</v>
      </c>
      <c r="H113" s="449">
        <f>+$H$7+SUM(G$8:G113)</f>
        <v>-740173.96999996901</v>
      </c>
    </row>
    <row r="114" spans="1:8">
      <c r="A114" s="511" t="s">
        <v>276</v>
      </c>
      <c r="B114" s="512">
        <v>41913</v>
      </c>
      <c r="C114" s="513">
        <v>-19608</v>
      </c>
      <c r="D114" s="33"/>
      <c r="E114" s="33"/>
      <c r="G114" s="456">
        <f t="shared" si="7"/>
        <v>-19608</v>
      </c>
      <c r="H114" s="449">
        <f>+$H$7+SUM(G$8:G114)</f>
        <v>-759781.96999996901</v>
      </c>
    </row>
    <row r="115" spans="1:8">
      <c r="A115" s="511" t="s">
        <v>276</v>
      </c>
      <c r="B115" s="512">
        <v>41913</v>
      </c>
      <c r="C115" s="513">
        <v>-32568</v>
      </c>
      <c r="D115" s="33"/>
      <c r="E115" s="33"/>
      <c r="G115" s="456">
        <f t="shared" si="7"/>
        <v>-32568</v>
      </c>
      <c r="H115" s="449">
        <f>+$H$7+SUM(G$8:G115)</f>
        <v>-792349.96999996901</v>
      </c>
    </row>
    <row r="116" spans="1:8">
      <c r="A116" s="511" t="s">
        <v>276</v>
      </c>
      <c r="B116" s="512">
        <v>41913</v>
      </c>
      <c r="C116" s="513">
        <v>-17194.5</v>
      </c>
      <c r="D116" s="33"/>
      <c r="E116" s="33"/>
      <c r="G116" s="456">
        <f t="shared" si="7"/>
        <v>-17194.5</v>
      </c>
      <c r="H116" s="449">
        <f>+$H$7+SUM(G$8:G116)</f>
        <v>-809544.46999996901</v>
      </c>
    </row>
    <row r="117" spans="1:8">
      <c r="A117" s="511" t="s">
        <v>276</v>
      </c>
      <c r="B117" s="512">
        <v>41913</v>
      </c>
      <c r="C117" s="513">
        <v>-27845.25</v>
      </c>
      <c r="D117" s="33"/>
      <c r="E117" s="33"/>
      <c r="G117" s="456">
        <f t="shared" si="7"/>
        <v>-27845.25</v>
      </c>
      <c r="H117" s="449">
        <f>+$H$7+SUM(G$8:G117)</f>
        <v>-837389.71999996901</v>
      </c>
    </row>
    <row r="118" spans="1:8">
      <c r="A118" s="511" t="s">
        <v>276</v>
      </c>
      <c r="B118" s="512">
        <v>41913</v>
      </c>
      <c r="C118" s="513">
        <v>-29598</v>
      </c>
      <c r="D118" s="33"/>
      <c r="E118" s="33"/>
      <c r="G118" s="456">
        <f t="shared" si="7"/>
        <v>-29598</v>
      </c>
      <c r="H118" s="449">
        <f>+$H$7+SUM(G$8:G118)</f>
        <v>-866987.71999996901</v>
      </c>
    </row>
    <row r="119" spans="1:8">
      <c r="A119" s="511" t="s">
        <v>276</v>
      </c>
      <c r="B119" s="512">
        <v>41913</v>
      </c>
      <c r="C119" s="513">
        <v>-17244.75</v>
      </c>
      <c r="D119" s="33"/>
      <c r="E119" s="33"/>
      <c r="G119" s="456">
        <f t="shared" si="7"/>
        <v>-17244.75</v>
      </c>
      <c r="H119" s="449">
        <f>+$H$7+SUM(G$8:G119)</f>
        <v>-884232.46999996901</v>
      </c>
    </row>
    <row r="120" spans="1:8">
      <c r="A120" s="511" t="s">
        <v>276</v>
      </c>
      <c r="B120" s="512">
        <v>41913</v>
      </c>
      <c r="C120" s="513">
        <v>-13644.75</v>
      </c>
      <c r="D120" s="33"/>
      <c r="E120" s="33"/>
      <c r="G120" s="456">
        <f t="shared" si="7"/>
        <v>-13644.75</v>
      </c>
      <c r="H120" s="449">
        <f>+$H$7+SUM(G$8:G120)</f>
        <v>-897877.21999996901</v>
      </c>
    </row>
    <row r="121" spans="1:8">
      <c r="A121" s="511" t="s">
        <v>276</v>
      </c>
      <c r="B121" s="512">
        <v>41913</v>
      </c>
      <c r="C121" s="513">
        <v>-9792</v>
      </c>
      <c r="D121" s="33"/>
      <c r="E121" s="33"/>
      <c r="G121" s="456">
        <f t="shared" si="7"/>
        <v>-9792</v>
      </c>
      <c r="H121" s="449">
        <f>+$H$7+SUM(G$8:G121)</f>
        <v>-907669.21999996901</v>
      </c>
    </row>
    <row r="122" spans="1:8">
      <c r="A122" s="511" t="s">
        <v>276</v>
      </c>
      <c r="B122" s="512">
        <v>41913</v>
      </c>
      <c r="C122" s="513">
        <v>-14832</v>
      </c>
      <c r="D122" s="33"/>
      <c r="E122" s="33"/>
      <c r="G122" s="456">
        <f t="shared" si="7"/>
        <v>-14832</v>
      </c>
      <c r="H122" s="449">
        <f>+$H$7+SUM(G$8:G122)</f>
        <v>-922501.21999996901</v>
      </c>
    </row>
    <row r="123" spans="1:8">
      <c r="A123" s="511" t="s">
        <v>276</v>
      </c>
      <c r="B123" s="512">
        <v>41913</v>
      </c>
      <c r="C123" s="513">
        <v>-12586.5</v>
      </c>
      <c r="D123" s="33"/>
      <c r="E123" s="33"/>
      <c r="G123" s="456">
        <f t="shared" si="7"/>
        <v>-12586.5</v>
      </c>
      <c r="H123" s="449">
        <f>+$H$7+SUM(G$8:G123)</f>
        <v>-935087.71999996901</v>
      </c>
    </row>
    <row r="124" spans="1:8">
      <c r="A124" s="511" t="s">
        <v>276</v>
      </c>
      <c r="B124" s="512">
        <v>41913</v>
      </c>
      <c r="C124" s="513">
        <v>-20666.25</v>
      </c>
      <c r="D124" s="33"/>
      <c r="E124" s="33"/>
      <c r="G124" s="456">
        <f t="shared" si="7"/>
        <v>-20666.25</v>
      </c>
      <c r="H124" s="449">
        <f>+$H$7+SUM(G$8:G124)</f>
        <v>-955753.96999996901</v>
      </c>
    </row>
    <row r="125" spans="1:8">
      <c r="A125" s="511" t="s">
        <v>276</v>
      </c>
      <c r="B125" s="512">
        <v>41913</v>
      </c>
      <c r="C125" s="513">
        <v>-17891.25</v>
      </c>
      <c r="D125" s="33"/>
      <c r="E125" s="33"/>
      <c r="G125" s="456">
        <f t="shared" si="7"/>
        <v>-17891.25</v>
      </c>
      <c r="H125" s="449">
        <f>+$H$7+SUM(G$8:G125)</f>
        <v>-973645.21999996901</v>
      </c>
    </row>
    <row r="126" spans="1:8">
      <c r="A126" s="511" t="s">
        <v>276</v>
      </c>
      <c r="B126" s="512">
        <v>41913</v>
      </c>
      <c r="C126" s="513">
        <v>-5761.5</v>
      </c>
      <c r="D126" s="33"/>
      <c r="E126" s="33"/>
      <c r="G126" s="456">
        <f t="shared" si="7"/>
        <v>-5761.5</v>
      </c>
      <c r="H126" s="449">
        <f>+$H$7+SUM(G$8:G126)</f>
        <v>-979406.71999996901</v>
      </c>
    </row>
    <row r="127" spans="1:8">
      <c r="A127" s="511" t="s">
        <v>276</v>
      </c>
      <c r="B127" s="512">
        <v>41913</v>
      </c>
      <c r="C127" s="513">
        <v>-7448.25</v>
      </c>
      <c r="D127" s="33"/>
      <c r="E127" s="33"/>
      <c r="G127" s="456">
        <f t="shared" si="7"/>
        <v>-7448.25</v>
      </c>
      <c r="H127" s="449">
        <f>+$H$7+SUM(G$8:G127)</f>
        <v>-986854.96999996901</v>
      </c>
    </row>
    <row r="128" spans="1:8">
      <c r="A128" s="511" t="s">
        <v>276</v>
      </c>
      <c r="B128" s="512">
        <v>41913</v>
      </c>
      <c r="C128" s="513">
        <v>-150000</v>
      </c>
      <c r="D128" s="33"/>
      <c r="E128" s="33"/>
      <c r="G128" s="456">
        <f t="shared" si="7"/>
        <v>-150000</v>
      </c>
      <c r="H128" s="449">
        <f>+$H$7+SUM(G$8:G128)</f>
        <v>-1136854.969999969</v>
      </c>
    </row>
    <row r="129" spans="1:8">
      <c r="A129" s="511" t="s">
        <v>277</v>
      </c>
      <c r="B129" s="512">
        <v>41913</v>
      </c>
      <c r="C129" s="513">
        <v>-21014.25</v>
      </c>
      <c r="D129" s="33"/>
      <c r="E129" s="33"/>
      <c r="G129" s="456">
        <f t="shared" si="7"/>
        <v>-21014.25</v>
      </c>
      <c r="H129" s="449">
        <f>+$H$7+SUM(G$8:G129)</f>
        <v>-1157869.219999969</v>
      </c>
    </row>
    <row r="130" spans="1:8">
      <c r="A130" s="511" t="s">
        <v>277</v>
      </c>
      <c r="B130" s="512">
        <v>41913</v>
      </c>
      <c r="C130" s="513">
        <v>-23459.25</v>
      </c>
      <c r="D130" s="33"/>
      <c r="E130" s="33"/>
      <c r="G130" s="456">
        <f t="shared" si="7"/>
        <v>-23459.25</v>
      </c>
      <c r="H130" s="449">
        <f>+$H$7+SUM(G$8:G130)</f>
        <v>-1181328.469999969</v>
      </c>
    </row>
    <row r="131" spans="1:8">
      <c r="A131" s="511" t="s">
        <v>277</v>
      </c>
      <c r="B131" s="512">
        <v>41913</v>
      </c>
      <c r="C131" s="513">
        <v>-37038</v>
      </c>
      <c r="D131" s="33"/>
      <c r="E131" s="33"/>
      <c r="G131" s="456">
        <f t="shared" si="7"/>
        <v>-37038</v>
      </c>
      <c r="H131" s="449">
        <f>+$H$7+SUM(G$8:G131)</f>
        <v>-1218366.469999969</v>
      </c>
    </row>
    <row r="132" spans="1:8">
      <c r="A132" s="511" t="s">
        <v>277</v>
      </c>
      <c r="B132" s="512">
        <v>41913</v>
      </c>
      <c r="C132" s="513">
        <v>-36592.5</v>
      </c>
      <c r="D132" s="33"/>
      <c r="E132" s="33"/>
      <c r="G132" s="456">
        <f t="shared" si="7"/>
        <v>-36592.5</v>
      </c>
      <c r="H132" s="449">
        <f>+$H$7+SUM(G$8:G132)</f>
        <v>-1254958.969999969</v>
      </c>
    </row>
    <row r="133" spans="1:8">
      <c r="A133" s="511" t="s">
        <v>277</v>
      </c>
      <c r="B133" s="512">
        <v>41913</v>
      </c>
      <c r="C133" s="513">
        <v>-32119.5</v>
      </c>
      <c r="D133" s="33"/>
      <c r="E133" s="33"/>
      <c r="G133" s="456">
        <f t="shared" si="7"/>
        <v>-32119.5</v>
      </c>
      <c r="H133" s="449">
        <f>+$H$7+SUM(G$8:G133)</f>
        <v>-1287078.469999969</v>
      </c>
    </row>
    <row r="134" spans="1:8">
      <c r="A134" s="511" t="s">
        <v>277</v>
      </c>
      <c r="B134" s="512">
        <v>41913</v>
      </c>
      <c r="C134" s="513">
        <v>-32094.75</v>
      </c>
      <c r="D134" s="33"/>
      <c r="E134" s="33"/>
      <c r="G134" s="456">
        <f t="shared" si="7"/>
        <v>-32094.75</v>
      </c>
      <c r="H134" s="449">
        <f>+$H$7+SUM(G$8:G134)</f>
        <v>-1319173.219999969</v>
      </c>
    </row>
    <row r="135" spans="1:8">
      <c r="A135" s="511" t="s">
        <v>277</v>
      </c>
      <c r="B135" s="512">
        <v>41913</v>
      </c>
      <c r="C135" s="513">
        <v>-924.75</v>
      </c>
      <c r="D135" s="33"/>
      <c r="E135" s="33"/>
      <c r="G135" s="456">
        <f t="shared" si="7"/>
        <v>-924.75</v>
      </c>
      <c r="H135" s="449">
        <f>+$H$7+SUM(G$8:G135)</f>
        <v>-1320097.969999969</v>
      </c>
    </row>
    <row r="136" spans="1:8">
      <c r="A136" s="511" t="s">
        <v>277</v>
      </c>
      <c r="B136" s="512">
        <v>41913</v>
      </c>
      <c r="C136" s="513">
        <v>-1032</v>
      </c>
      <c r="D136" s="33"/>
      <c r="E136" s="33"/>
      <c r="G136" s="456">
        <f t="shared" si="7"/>
        <v>-1032</v>
      </c>
      <c r="H136" s="449">
        <f>+$H$7+SUM(G$8:G136)</f>
        <v>-1321129.969999969</v>
      </c>
    </row>
    <row r="137" spans="1:8">
      <c r="A137" s="511" t="s">
        <v>277</v>
      </c>
      <c r="B137" s="512">
        <v>41913</v>
      </c>
      <c r="C137" s="513">
        <v>-1629.75</v>
      </c>
      <c r="D137" s="33"/>
      <c r="E137" s="33"/>
      <c r="G137" s="456">
        <f t="shared" si="7"/>
        <v>-1629.75</v>
      </c>
      <c r="H137" s="449">
        <f>+$H$7+SUM(G$8:G137)</f>
        <v>-1322759.719999969</v>
      </c>
    </row>
    <row r="138" spans="1:8">
      <c r="A138" s="511" t="s">
        <v>277</v>
      </c>
      <c r="B138" s="512">
        <v>41913</v>
      </c>
      <c r="C138" s="513">
        <v>-1610.25</v>
      </c>
      <c r="D138" s="33"/>
      <c r="E138" s="33"/>
      <c r="G138" s="456">
        <f t="shared" si="7"/>
        <v>-1610.25</v>
      </c>
      <c r="H138" s="449">
        <f>+$H$7+SUM(G$8:G138)</f>
        <v>-1324369.969999969</v>
      </c>
    </row>
    <row r="139" spans="1:8">
      <c r="A139" s="511" t="s">
        <v>277</v>
      </c>
      <c r="B139" s="512">
        <v>41913</v>
      </c>
      <c r="C139" s="513">
        <v>-1413</v>
      </c>
      <c r="D139" s="33"/>
      <c r="E139" s="33"/>
      <c r="G139" s="456">
        <f t="shared" si="6"/>
        <v>-1413</v>
      </c>
      <c r="H139" s="449">
        <f>+$H$7+SUM(G$8:G139)</f>
        <v>-1325782.969999969</v>
      </c>
    </row>
    <row r="140" spans="1:8">
      <c r="A140" s="511" t="s">
        <v>277</v>
      </c>
      <c r="B140" s="512">
        <v>41913</v>
      </c>
      <c r="C140" s="513">
        <v>-1412.25</v>
      </c>
      <c r="D140" s="33"/>
      <c r="E140" s="33"/>
      <c r="G140" s="456">
        <f t="shared" si="6"/>
        <v>-1412.25</v>
      </c>
      <c r="H140" s="449">
        <f>+$H$7+SUM(G$8:G140)</f>
        <v>-1327195.219999969</v>
      </c>
    </row>
    <row r="141" spans="1:8">
      <c r="A141" s="511" t="s">
        <v>277</v>
      </c>
      <c r="B141" s="512">
        <v>41913</v>
      </c>
      <c r="C141" s="513">
        <v>-1692</v>
      </c>
      <c r="D141" s="33"/>
      <c r="E141" s="33"/>
      <c r="G141" s="456">
        <f t="shared" si="6"/>
        <v>-1692</v>
      </c>
      <c r="H141" s="449">
        <f>+$H$7+SUM(G$8:G141)</f>
        <v>-1328887.219999969</v>
      </c>
    </row>
    <row r="142" spans="1:8">
      <c r="A142" s="511" t="s">
        <v>277</v>
      </c>
      <c r="B142" s="512">
        <v>41913</v>
      </c>
      <c r="C142" s="513">
        <v>-2217.75</v>
      </c>
      <c r="D142" s="33"/>
      <c r="E142" s="33"/>
      <c r="G142" s="456">
        <f t="shared" si="6"/>
        <v>-2217.75</v>
      </c>
      <c r="H142" s="449">
        <f>+$H$7+SUM(G$8:G142)</f>
        <v>-1331104.969999969</v>
      </c>
    </row>
    <row r="143" spans="1:8">
      <c r="A143" s="511" t="s">
        <v>278</v>
      </c>
      <c r="B143" s="512">
        <v>41913</v>
      </c>
      <c r="C143" s="513">
        <v>-19710</v>
      </c>
      <c r="D143" s="33"/>
      <c r="E143" s="33"/>
      <c r="G143" s="456">
        <f t="shared" si="6"/>
        <v>-19710</v>
      </c>
      <c r="H143" s="449">
        <f>+$H$7+SUM(G$8:G143)</f>
        <v>-1350814.969999969</v>
      </c>
    </row>
    <row r="144" spans="1:8">
      <c r="A144" s="511" t="s">
        <v>278</v>
      </c>
      <c r="B144" s="512">
        <v>41913</v>
      </c>
      <c r="C144" s="513">
        <v>-18443.25</v>
      </c>
      <c r="D144" s="33"/>
      <c r="E144" s="33"/>
      <c r="G144" s="456">
        <f t="shared" si="6"/>
        <v>-18443.25</v>
      </c>
      <c r="H144" s="449">
        <f>+$H$7+SUM(G$8:G144)</f>
        <v>-1369258.219999969</v>
      </c>
    </row>
    <row r="145" spans="1:8">
      <c r="A145" s="511" t="s">
        <v>278</v>
      </c>
      <c r="B145" s="512">
        <v>41913</v>
      </c>
      <c r="C145" s="513">
        <v>-29757</v>
      </c>
      <c r="D145" s="33"/>
      <c r="E145" s="33"/>
      <c r="G145" s="456">
        <f t="shared" si="6"/>
        <v>-29757</v>
      </c>
      <c r="H145" s="449">
        <f>+$H$7+SUM(G$8:G145)</f>
        <v>-1399015.219999969</v>
      </c>
    </row>
    <row r="146" spans="1:8">
      <c r="A146" s="511" t="s">
        <v>278</v>
      </c>
      <c r="B146" s="512">
        <v>41913</v>
      </c>
      <c r="C146" s="513">
        <v>-24087.75</v>
      </c>
      <c r="D146" s="33"/>
      <c r="E146" s="33"/>
      <c r="G146" s="456">
        <f t="shared" si="6"/>
        <v>-24087.75</v>
      </c>
      <c r="H146" s="449">
        <f>+$H$7+SUM(G$8:G146)</f>
        <v>-1423102.969999969</v>
      </c>
    </row>
    <row r="147" spans="1:8">
      <c r="A147" s="511" t="s">
        <v>278</v>
      </c>
      <c r="B147" s="512">
        <v>41913</v>
      </c>
      <c r="C147" s="513">
        <v>-20502</v>
      </c>
      <c r="D147" s="33"/>
      <c r="E147" s="33"/>
      <c r="G147" s="456">
        <f t="shared" si="6"/>
        <v>-20502</v>
      </c>
      <c r="H147" s="449">
        <f>+$H$7+SUM(G$8:G147)</f>
        <v>-1443604.969999969</v>
      </c>
    </row>
    <row r="148" spans="1:8">
      <c r="A148" s="511" t="s">
        <v>279</v>
      </c>
      <c r="B148" s="512">
        <v>41913</v>
      </c>
      <c r="C148" s="513">
        <v>-25000</v>
      </c>
      <c r="D148" s="33"/>
      <c r="E148" s="33"/>
      <c r="G148" s="456">
        <f t="shared" si="6"/>
        <v>-25000</v>
      </c>
      <c r="H148" s="449">
        <f>+$H$7+SUM(G$8:G148)</f>
        <v>-1468604.969999969</v>
      </c>
    </row>
    <row r="149" spans="1:8">
      <c r="A149" s="511" t="s">
        <v>279</v>
      </c>
      <c r="B149" s="512">
        <v>41913</v>
      </c>
      <c r="C149" s="513">
        <v>-8048</v>
      </c>
      <c r="D149" s="33"/>
      <c r="E149" s="33"/>
      <c r="G149" s="456">
        <f t="shared" si="6"/>
        <v>-8048</v>
      </c>
      <c r="H149" s="449">
        <f>+$H$7+SUM(G$8:G149)</f>
        <v>-1476652.969999969</v>
      </c>
    </row>
    <row r="150" spans="1:8">
      <c r="A150" s="511" t="s">
        <v>279</v>
      </c>
      <c r="B150" s="512">
        <v>41913</v>
      </c>
      <c r="C150" s="513">
        <v>-4733</v>
      </c>
      <c r="D150" s="33"/>
      <c r="E150" s="33"/>
      <c r="G150" s="456">
        <f t="shared" si="6"/>
        <v>-4733</v>
      </c>
      <c r="H150" s="449">
        <f>+$H$7+SUM(G$8:G150)</f>
        <v>-1481385.969999969</v>
      </c>
    </row>
    <row r="151" spans="1:8">
      <c r="A151" s="511" t="s">
        <v>279</v>
      </c>
      <c r="B151" s="512">
        <v>41913</v>
      </c>
      <c r="C151" s="513">
        <v>-7637</v>
      </c>
      <c r="D151" s="33"/>
      <c r="E151" s="33"/>
      <c r="G151" s="456">
        <f t="shared" si="6"/>
        <v>-7637</v>
      </c>
      <c r="H151" s="449">
        <f>+$H$7+SUM(G$8:G151)</f>
        <v>-1489022.969999969</v>
      </c>
    </row>
    <row r="152" spans="1:8">
      <c r="A152" s="511" t="s">
        <v>279</v>
      </c>
      <c r="B152" s="512">
        <v>41913</v>
      </c>
      <c r="C152" s="513">
        <v>-4582</v>
      </c>
      <c r="D152" s="33"/>
      <c r="E152" s="33"/>
      <c r="G152" s="456">
        <f t="shared" si="6"/>
        <v>-4582</v>
      </c>
      <c r="H152" s="449">
        <f>+$H$7+SUM(G$8:G152)</f>
        <v>-1493604.969999969</v>
      </c>
    </row>
    <row r="153" spans="1:8">
      <c r="A153" s="511" t="s">
        <v>279</v>
      </c>
      <c r="B153" s="512">
        <v>41913</v>
      </c>
      <c r="C153" s="513">
        <v>-54000</v>
      </c>
      <c r="D153" s="33"/>
      <c r="E153" s="33"/>
      <c r="G153" s="456">
        <f t="shared" si="6"/>
        <v>-54000</v>
      </c>
      <c r="H153" s="449">
        <f>+$H$7+SUM(G$8:G153)</f>
        <v>-1547604.969999969</v>
      </c>
    </row>
    <row r="154" spans="1:8">
      <c r="A154" s="511" t="s">
        <v>238</v>
      </c>
      <c r="B154" s="512">
        <v>41913</v>
      </c>
      <c r="C154" s="33"/>
      <c r="D154" s="33"/>
      <c r="E154" s="513">
        <v>4856.25</v>
      </c>
      <c r="G154" s="456">
        <f t="shared" si="6"/>
        <v>4856.25</v>
      </c>
      <c r="H154" s="449">
        <f>+$H$7+SUM(G$8:G154)</f>
        <v>-1542748.719999969</v>
      </c>
    </row>
    <row r="155" spans="1:8">
      <c r="A155" s="511" t="s">
        <v>238</v>
      </c>
      <c r="B155" s="512">
        <v>41913</v>
      </c>
      <c r="C155" s="33"/>
      <c r="D155" s="33"/>
      <c r="E155" s="513">
        <v>13125</v>
      </c>
      <c r="G155" s="456">
        <f t="shared" si="6"/>
        <v>13125</v>
      </c>
      <c r="H155" s="449">
        <f>+$H$7+SUM(G$8:G155)</f>
        <v>-1529623.719999969</v>
      </c>
    </row>
    <row r="156" spans="1:8">
      <c r="A156" s="511" t="s">
        <v>239</v>
      </c>
      <c r="B156" s="512">
        <v>41913</v>
      </c>
      <c r="C156" s="33"/>
      <c r="D156" s="33"/>
      <c r="E156" s="513">
        <v>219.08</v>
      </c>
      <c r="G156" s="456">
        <f t="shared" si="6"/>
        <v>219.08</v>
      </c>
      <c r="H156" s="449">
        <f>+$H$7+SUM(G$8:G156)</f>
        <v>-1529404.6399999708</v>
      </c>
    </row>
    <row r="157" spans="1:8">
      <c r="A157" s="511" t="s">
        <v>239</v>
      </c>
      <c r="B157" s="512">
        <v>41913</v>
      </c>
      <c r="C157" s="33"/>
      <c r="D157" s="33"/>
      <c r="E157" s="513">
        <v>98.79</v>
      </c>
      <c r="G157" s="456">
        <f t="shared" si="6"/>
        <v>98.79</v>
      </c>
      <c r="H157" s="449">
        <f>+$H$7+SUM(G$8:G157)</f>
        <v>-1529305.8499999642</v>
      </c>
    </row>
    <row r="158" spans="1:8">
      <c r="A158" s="511" t="s">
        <v>239</v>
      </c>
      <c r="B158" s="512">
        <v>41913</v>
      </c>
      <c r="C158" s="33"/>
      <c r="D158" s="33"/>
      <c r="E158" s="513">
        <v>137.4</v>
      </c>
      <c r="G158" s="456">
        <f t="shared" si="6"/>
        <v>137.4</v>
      </c>
      <c r="H158" s="449">
        <f>+$H$7+SUM(G$8:G158)</f>
        <v>-1529168.4499999583</v>
      </c>
    </row>
    <row r="159" spans="1:8">
      <c r="A159" s="511" t="s">
        <v>239</v>
      </c>
      <c r="B159" s="512">
        <v>41913</v>
      </c>
      <c r="C159" s="33"/>
      <c r="D159" s="33"/>
      <c r="E159" s="513">
        <v>37.5</v>
      </c>
      <c r="G159" s="456">
        <f t="shared" si="6"/>
        <v>37.5</v>
      </c>
      <c r="H159" s="449">
        <f>+$H$7+SUM(G$8:G159)</f>
        <v>-1529130.9499999583</v>
      </c>
    </row>
    <row r="160" spans="1:8">
      <c r="A160" s="515" t="s">
        <v>41</v>
      </c>
      <c r="B160" s="516">
        <v>41944</v>
      </c>
      <c r="C160" s="518"/>
      <c r="D160" s="33"/>
      <c r="E160" s="519">
        <v>1015.23</v>
      </c>
      <c r="G160" s="456">
        <f t="shared" si="6"/>
        <v>1015.23</v>
      </c>
      <c r="H160" s="449">
        <f>+$H$7+SUM(G$8:G160)</f>
        <v>-1528115.7199999541</v>
      </c>
    </row>
    <row r="161" spans="1:8">
      <c r="A161" s="517" t="s">
        <v>281</v>
      </c>
      <c r="B161" s="516">
        <v>41944</v>
      </c>
      <c r="C161" s="518">
        <v>-1090.1000000000001</v>
      </c>
      <c r="D161" s="33"/>
      <c r="E161" s="513"/>
      <c r="G161" s="456">
        <f t="shared" si="6"/>
        <v>-1090.1000000000001</v>
      </c>
      <c r="H161" s="449">
        <f>+$H$7+SUM(G$8:G161)</f>
        <v>-1529205.8199999481</v>
      </c>
    </row>
    <row r="162" spans="1:8">
      <c r="A162" s="517" t="s">
        <v>281</v>
      </c>
      <c r="B162" s="516">
        <v>41944</v>
      </c>
      <c r="C162" s="518">
        <v>-43333.4</v>
      </c>
      <c r="D162" s="33"/>
      <c r="E162" s="513"/>
      <c r="G162" s="456">
        <f t="shared" si="6"/>
        <v>-43333.4</v>
      </c>
      <c r="H162" s="449">
        <f>+$H$7+SUM(G$8:G162)</f>
        <v>-1572539.2199999541</v>
      </c>
    </row>
    <row r="163" spans="1:8">
      <c r="A163" s="517" t="s">
        <v>281</v>
      </c>
      <c r="B163" s="516">
        <v>41944</v>
      </c>
      <c r="C163" s="518">
        <v>-72765</v>
      </c>
      <c r="D163" s="33"/>
      <c r="E163" s="513"/>
      <c r="G163" s="456">
        <f t="shared" si="6"/>
        <v>-72765</v>
      </c>
      <c r="H163" s="449">
        <f>+$H$7+SUM(G$8:G163)</f>
        <v>-1645304.2199999541</v>
      </c>
    </row>
    <row r="164" spans="1:8">
      <c r="A164" s="517" t="s">
        <v>281</v>
      </c>
      <c r="B164" s="516">
        <v>41944</v>
      </c>
      <c r="C164" s="518">
        <v>-53390.700000000004</v>
      </c>
      <c r="D164" s="33"/>
      <c r="E164" s="513"/>
      <c r="G164" s="456">
        <f t="shared" si="6"/>
        <v>-53390.700000000004</v>
      </c>
      <c r="H164" s="449">
        <f>+$H$7+SUM(G$8:G164)</f>
        <v>-1698694.9199999571</v>
      </c>
    </row>
    <row r="165" spans="1:8">
      <c r="A165" s="517" t="s">
        <v>281</v>
      </c>
      <c r="B165" s="516">
        <v>41944</v>
      </c>
      <c r="C165" s="518">
        <v>-43920.800000000003</v>
      </c>
      <c r="D165" s="33"/>
      <c r="E165" s="513"/>
      <c r="G165" s="456">
        <f t="shared" si="6"/>
        <v>-43920.800000000003</v>
      </c>
      <c r="H165" s="449">
        <f>+$H$7+SUM(G$8:G165)</f>
        <v>-1742615.7199999541</v>
      </c>
    </row>
    <row r="166" spans="1:8">
      <c r="A166" s="515" t="s">
        <v>282</v>
      </c>
      <c r="B166" s="516">
        <v>41944</v>
      </c>
      <c r="C166" s="518">
        <v>-60000</v>
      </c>
      <c r="D166" s="33"/>
      <c r="E166" s="513"/>
      <c r="G166" s="456">
        <f t="shared" ref="G166:G175" si="8">SUM(C166:F166)</f>
        <v>-60000</v>
      </c>
      <c r="H166" s="449">
        <f>+$H$7+SUM(G$8:G166)</f>
        <v>-1802615.7199999541</v>
      </c>
    </row>
    <row r="167" spans="1:8">
      <c r="A167" s="511" t="s">
        <v>238</v>
      </c>
      <c r="B167" s="512">
        <v>41974</v>
      </c>
      <c r="C167" s="33"/>
      <c r="D167" s="33"/>
      <c r="E167" s="513">
        <v>2812.5</v>
      </c>
      <c r="G167" s="456">
        <f t="shared" si="8"/>
        <v>2812.5</v>
      </c>
      <c r="H167" s="449">
        <f>+$H$7+SUM(G$8:G167)</f>
        <v>-1799803.2199999541</v>
      </c>
    </row>
    <row r="168" spans="1:8">
      <c r="A168" s="511" t="s">
        <v>238</v>
      </c>
      <c r="B168" s="512">
        <v>41974</v>
      </c>
      <c r="C168" s="33"/>
      <c r="D168" s="33"/>
      <c r="E168" s="513">
        <v>5362.5</v>
      </c>
      <c r="G168" s="456">
        <f t="shared" si="8"/>
        <v>5362.5</v>
      </c>
      <c r="H168" s="449">
        <f>+$H$7+SUM(G$8:G168)</f>
        <v>-1794440.7199999541</v>
      </c>
    </row>
    <row r="169" spans="1:8">
      <c r="A169" s="511" t="s">
        <v>284</v>
      </c>
      <c r="B169" s="512">
        <v>42005</v>
      </c>
      <c r="C169" s="518"/>
      <c r="D169" s="457">
        <v>1794440.72</v>
      </c>
      <c r="E169" s="513"/>
      <c r="G169" s="457">
        <f t="shared" si="8"/>
        <v>1794440.72</v>
      </c>
      <c r="H169" s="449">
        <f>+$H$7+SUM(G$8:G169)</f>
        <v>0</v>
      </c>
    </row>
    <row r="170" spans="1:8" ht="13.2">
      <c r="A170" s="511" t="s">
        <v>239</v>
      </c>
      <c r="B170" s="512">
        <v>42005</v>
      </c>
      <c r="C170" s="518"/>
      <c r="D170"/>
      <c r="E170" s="513">
        <v>6335.46</v>
      </c>
      <c r="G170" s="456">
        <f t="shared" si="8"/>
        <v>6335.46</v>
      </c>
      <c r="H170" s="449">
        <f>+$H$7+SUM(G$8:G170)</f>
        <v>6335.460000038147</v>
      </c>
    </row>
    <row r="171" spans="1:8" ht="13.2">
      <c r="A171" s="511" t="s">
        <v>41</v>
      </c>
      <c r="B171" s="512">
        <v>42005</v>
      </c>
      <c r="C171" s="518"/>
      <c r="D171"/>
      <c r="E171" s="513">
        <v>9565.4500000000007</v>
      </c>
      <c r="G171" s="456">
        <f t="shared" si="8"/>
        <v>9565.4500000000007</v>
      </c>
      <c r="H171" s="449">
        <f>+$H$7+SUM(G$8:G171)</f>
        <v>15900.910000041127</v>
      </c>
    </row>
    <row r="172" spans="1:8" ht="13.2">
      <c r="A172" s="511" t="s">
        <v>232</v>
      </c>
      <c r="B172" s="512">
        <v>42005</v>
      </c>
      <c r="C172" s="518"/>
      <c r="D172"/>
      <c r="E172" s="513">
        <v>10765.92</v>
      </c>
      <c r="G172" s="456">
        <f t="shared" si="8"/>
        <v>10765.92</v>
      </c>
      <c r="H172" s="449">
        <f>+$H$7+SUM(G$8:G172)</f>
        <v>26666.830000042915</v>
      </c>
    </row>
    <row r="173" spans="1:8" ht="13.2">
      <c r="A173" s="511" t="s">
        <v>285</v>
      </c>
      <c r="B173" s="512">
        <v>42005</v>
      </c>
      <c r="C173" s="518">
        <v>-11854</v>
      </c>
      <c r="D173"/>
      <c r="E173" s="513"/>
      <c r="G173" s="456">
        <f t="shared" si="8"/>
        <v>-11854</v>
      </c>
      <c r="H173" s="449">
        <f>+$H$7+SUM(G$8:G173)</f>
        <v>14812.830000042915</v>
      </c>
    </row>
    <row r="174" spans="1:8" ht="13.2">
      <c r="A174" s="511" t="s">
        <v>285</v>
      </c>
      <c r="B174" s="512">
        <v>42005</v>
      </c>
      <c r="C174" s="518">
        <v>-13146</v>
      </c>
      <c r="D174"/>
      <c r="E174" s="513"/>
      <c r="G174" s="456">
        <f t="shared" si="8"/>
        <v>-13146</v>
      </c>
      <c r="H174" s="449">
        <f>+$H$7+SUM(G$8:G174)</f>
        <v>1666.8300000429153</v>
      </c>
    </row>
    <row r="175" spans="1:8" ht="13.2">
      <c r="A175" s="511" t="s">
        <v>285</v>
      </c>
      <c r="B175" s="512">
        <v>42005</v>
      </c>
      <c r="C175" s="518">
        <v>-13076.65</v>
      </c>
      <c r="D175"/>
      <c r="E175" s="513"/>
      <c r="G175" s="456">
        <f t="shared" si="8"/>
        <v>-13076.65</v>
      </c>
      <c r="H175" s="449">
        <f>+$H$7+SUM(G$8:G175)</f>
        <v>-11409.819999963045</v>
      </c>
    </row>
    <row r="176" spans="1:8" ht="13.2">
      <c r="A176" s="511" t="s">
        <v>285</v>
      </c>
      <c r="B176" s="512">
        <v>42005</v>
      </c>
      <c r="C176" s="518">
        <v>-1451.3</v>
      </c>
      <c r="D176"/>
      <c r="E176" s="513"/>
      <c r="G176" s="456">
        <f t="shared" ref="G176:G185" si="9">SUM(C176:F176)</f>
        <v>-1451.3</v>
      </c>
      <c r="H176" s="449">
        <f>+$H$7+SUM(G$8:G176)</f>
        <v>-12861.119999960065</v>
      </c>
    </row>
    <row r="177" spans="1:8" ht="13.2">
      <c r="A177" s="511" t="s">
        <v>285</v>
      </c>
      <c r="B177" s="512">
        <v>42005</v>
      </c>
      <c r="C177" s="518">
        <v>-23585.35</v>
      </c>
      <c r="D177"/>
      <c r="E177" s="513"/>
      <c r="G177" s="456">
        <f t="shared" si="9"/>
        <v>-23585.35</v>
      </c>
      <c r="H177" s="449">
        <f>+$H$7+SUM(G$8:G177)</f>
        <v>-36446.469999954104</v>
      </c>
    </row>
    <row r="178" spans="1:8" ht="13.2">
      <c r="A178" s="511" t="s">
        <v>285</v>
      </c>
      <c r="B178" s="512">
        <v>42005</v>
      </c>
      <c r="C178" s="518">
        <v>-1339.75</v>
      </c>
      <c r="D178"/>
      <c r="E178" s="513"/>
      <c r="G178" s="456">
        <f t="shared" si="9"/>
        <v>-1339.75</v>
      </c>
      <c r="H178" s="449">
        <f>+$H$7+SUM(G$8:G178)</f>
        <v>-37786.219999954104</v>
      </c>
    </row>
    <row r="179" spans="1:8" ht="13.2">
      <c r="A179" s="511" t="s">
        <v>285</v>
      </c>
      <c r="B179" s="512">
        <v>42005</v>
      </c>
      <c r="C179" s="518">
        <v>-796.94999999999993</v>
      </c>
      <c r="D179"/>
      <c r="E179" s="513"/>
      <c r="G179" s="456">
        <f t="shared" si="9"/>
        <v>-796.94999999999993</v>
      </c>
      <c r="H179" s="449">
        <f>+$H$7+SUM(G$8:G179)</f>
        <v>-38583.169999957085</v>
      </c>
    </row>
    <row r="180" spans="1:8" ht="13.2">
      <c r="A180" s="511" t="s">
        <v>289</v>
      </c>
      <c r="B180" s="512">
        <v>42005</v>
      </c>
      <c r="C180" s="518">
        <v>-14740.243999999999</v>
      </c>
      <c r="D180"/>
      <c r="E180" s="513"/>
      <c r="G180" s="456">
        <f t="shared" si="9"/>
        <v>-14740.243999999999</v>
      </c>
      <c r="H180" s="449">
        <f>+$H$7+SUM(G$8:G180)</f>
        <v>-53323.413999959826</v>
      </c>
    </row>
    <row r="181" spans="1:8" ht="13.2">
      <c r="A181" s="511" t="s">
        <v>289</v>
      </c>
      <c r="B181" s="512">
        <v>42005</v>
      </c>
      <c r="C181" s="518">
        <v>-29844.98</v>
      </c>
      <c r="D181"/>
      <c r="E181" s="513"/>
      <c r="G181" s="456">
        <f t="shared" si="9"/>
        <v>-29844.98</v>
      </c>
      <c r="H181" s="449">
        <f>+$H$7+SUM(G$8:G181)</f>
        <v>-83168.393999963999</v>
      </c>
    </row>
    <row r="182" spans="1:8" ht="13.2">
      <c r="A182" s="511" t="s">
        <v>289</v>
      </c>
      <c r="B182" s="512">
        <v>42005</v>
      </c>
      <c r="C182" s="518">
        <v>-3718.7559999999999</v>
      </c>
      <c r="D182"/>
      <c r="E182" s="513"/>
      <c r="G182" s="456">
        <f t="shared" si="9"/>
        <v>-3718.7559999999999</v>
      </c>
      <c r="H182" s="449">
        <f>+$H$7+SUM(G$8:G182)</f>
        <v>-86887.149999961257</v>
      </c>
    </row>
    <row r="183" spans="1:8" ht="13.2">
      <c r="A183" s="511" t="s">
        <v>289</v>
      </c>
      <c r="B183" s="512">
        <v>42005</v>
      </c>
      <c r="C183" s="518">
        <v>-1875.1999999999998</v>
      </c>
      <c r="D183"/>
      <c r="E183" s="513"/>
      <c r="G183" s="456">
        <f t="shared" si="9"/>
        <v>-1875.1999999999998</v>
      </c>
      <c r="H183" s="449">
        <f>+$H$7+SUM(G$8:G183)</f>
        <v>-88762.349999964237</v>
      </c>
    </row>
    <row r="184" spans="1:8" ht="13.2">
      <c r="A184" s="511" t="s">
        <v>41</v>
      </c>
      <c r="B184" s="512">
        <v>42036</v>
      </c>
      <c r="C184" s="518"/>
      <c r="D184"/>
      <c r="E184" s="513">
        <v>1066.2</v>
      </c>
      <c r="G184" s="456">
        <f t="shared" si="9"/>
        <v>1066.2</v>
      </c>
      <c r="H184" s="449">
        <f>+$H$7+SUM(G$8:G184)</f>
        <v>-87696.149999961257</v>
      </c>
    </row>
    <row r="185" spans="1:8" ht="13.2">
      <c r="A185" s="511" t="s">
        <v>289</v>
      </c>
      <c r="B185" s="512">
        <v>42036</v>
      </c>
      <c r="C185" s="518">
        <v>-3516</v>
      </c>
      <c r="D185"/>
      <c r="E185" s="513"/>
      <c r="G185" s="456">
        <f t="shared" si="9"/>
        <v>-3516</v>
      </c>
      <c r="H185" s="449">
        <f>+$H$7+SUM(G$8:G185)</f>
        <v>-91212.149999961257</v>
      </c>
    </row>
    <row r="186" spans="1:8" ht="13.2">
      <c r="A186" s="511" t="s">
        <v>41</v>
      </c>
      <c r="B186" s="512">
        <v>42064</v>
      </c>
      <c r="C186" s="518"/>
      <c r="D186"/>
      <c r="E186" s="513">
        <v>1228.8599999999999</v>
      </c>
      <c r="G186" s="456">
        <f t="shared" ref="G186" si="10">SUM(C186:F186)</f>
        <v>1228.8599999999999</v>
      </c>
      <c r="H186" s="449">
        <f>+$H$7+SUM(G$8:G186)</f>
        <v>-89983.289999961853</v>
      </c>
    </row>
    <row r="187" spans="1:8" ht="13.2">
      <c r="A187" s="511" t="s">
        <v>238</v>
      </c>
      <c r="B187" s="512">
        <v>42095</v>
      </c>
      <c r="C187" s="518"/>
      <c r="D187"/>
      <c r="E187" s="513">
        <v>4125</v>
      </c>
      <c r="G187" s="456">
        <f t="shared" ref="G187:G250" si="11">SUM(C187:F187)</f>
        <v>4125</v>
      </c>
      <c r="H187" s="449">
        <f>+$H$7+SUM(G$8:G187)</f>
        <v>-85858.289999961853</v>
      </c>
    </row>
    <row r="188" spans="1:8" ht="13.2">
      <c r="A188" s="511" t="s">
        <v>238</v>
      </c>
      <c r="B188" s="512">
        <v>42095</v>
      </c>
      <c r="C188" s="518"/>
      <c r="D188"/>
      <c r="E188" s="513">
        <v>12075</v>
      </c>
      <c r="G188" s="456">
        <f t="shared" si="11"/>
        <v>12075</v>
      </c>
      <c r="H188" s="449">
        <f>+$H$7+SUM(G$8:G188)</f>
        <v>-73783.289999961853</v>
      </c>
    </row>
    <row r="189" spans="1:8" ht="13.2">
      <c r="A189" s="511" t="s">
        <v>239</v>
      </c>
      <c r="B189" s="512">
        <v>42095</v>
      </c>
      <c r="C189" s="518"/>
      <c r="D189"/>
      <c r="E189" s="513">
        <v>205.81</v>
      </c>
      <c r="G189" s="456">
        <f t="shared" si="11"/>
        <v>205.81</v>
      </c>
      <c r="H189" s="449">
        <f>+$H$7+SUM(G$8:G189)</f>
        <v>-73577.479999959469</v>
      </c>
    </row>
    <row r="190" spans="1:8" ht="13.2">
      <c r="A190" s="511" t="s">
        <v>239</v>
      </c>
      <c r="B190" s="512">
        <v>42095</v>
      </c>
      <c r="C190" s="518"/>
      <c r="D190"/>
      <c r="E190" s="513">
        <v>96.57</v>
      </c>
      <c r="G190" s="456">
        <f t="shared" si="11"/>
        <v>96.57</v>
      </c>
      <c r="H190" s="449">
        <f>+$H$7+SUM(G$8:G190)</f>
        <v>-73480.909999966621</v>
      </c>
    </row>
    <row r="191" spans="1:8">
      <c r="A191" s="511" t="s">
        <v>41</v>
      </c>
      <c r="B191" s="512">
        <v>42095</v>
      </c>
      <c r="C191" s="518"/>
      <c r="D191" s="33"/>
      <c r="E191" s="513">
        <v>703.48</v>
      </c>
      <c r="G191" s="456">
        <f t="shared" si="11"/>
        <v>703.48</v>
      </c>
      <c r="H191" s="449">
        <f>+$H$7+SUM(G$8:G191)</f>
        <v>-72777.429999962449</v>
      </c>
    </row>
    <row r="192" spans="1:8">
      <c r="A192" s="511" t="s">
        <v>290</v>
      </c>
      <c r="B192" s="512">
        <v>42095</v>
      </c>
      <c r="C192" s="518">
        <v>-25749.75</v>
      </c>
      <c r="D192" s="33"/>
      <c r="E192" s="513"/>
      <c r="G192" s="456">
        <f t="shared" si="11"/>
        <v>-25749.75</v>
      </c>
      <c r="H192" s="449">
        <f>+$H$7+SUM(G$8:G192)</f>
        <v>-98527.179999962449</v>
      </c>
    </row>
    <row r="193" spans="1:8">
      <c r="A193" s="511" t="s">
        <v>290</v>
      </c>
      <c r="B193" s="512">
        <v>42095</v>
      </c>
      <c r="C193" s="518">
        <v>-3251.3</v>
      </c>
      <c r="D193" s="33"/>
      <c r="E193" s="513"/>
      <c r="G193" s="456">
        <f t="shared" si="11"/>
        <v>-3251.3</v>
      </c>
      <c r="H193" s="449">
        <f>+$H$7+SUM(G$8:G193)</f>
        <v>-101778.47999995947</v>
      </c>
    </row>
    <row r="194" spans="1:8">
      <c r="A194" s="511" t="s">
        <v>290</v>
      </c>
      <c r="B194" s="512">
        <v>42095</v>
      </c>
      <c r="C194" s="518">
        <v>-4928.95</v>
      </c>
      <c r="D194" s="33"/>
      <c r="E194" s="513"/>
      <c r="G194" s="456">
        <f t="shared" si="11"/>
        <v>-4928.95</v>
      </c>
      <c r="H194" s="449">
        <f>+$H$7+SUM(G$8:G194)</f>
        <v>-106707.42999996245</v>
      </c>
    </row>
    <row r="195" spans="1:8">
      <c r="A195" s="511" t="s">
        <v>290</v>
      </c>
      <c r="B195" s="512">
        <v>42095</v>
      </c>
      <c r="C195" s="518">
        <v>-7526.35</v>
      </c>
      <c r="D195" s="33"/>
      <c r="E195" s="513"/>
      <c r="G195" s="456">
        <f t="shared" si="11"/>
        <v>-7526.35</v>
      </c>
      <c r="H195" s="449">
        <f>+$H$7+SUM(G$8:G195)</f>
        <v>-114233.77999995649</v>
      </c>
    </row>
    <row r="196" spans="1:8">
      <c r="A196" s="511" t="s">
        <v>290</v>
      </c>
      <c r="B196" s="512">
        <v>42095</v>
      </c>
      <c r="C196" s="518">
        <v>-104</v>
      </c>
      <c r="D196" s="33"/>
      <c r="E196" s="513"/>
      <c r="G196" s="456">
        <f t="shared" si="11"/>
        <v>-104</v>
      </c>
      <c r="H196" s="449">
        <f>+$H$7+SUM(G$8:G196)</f>
        <v>-114337.77999995649</v>
      </c>
    </row>
    <row r="197" spans="1:8">
      <c r="A197" s="511" t="s">
        <v>290</v>
      </c>
      <c r="B197" s="512">
        <v>42095</v>
      </c>
      <c r="C197" s="518">
        <v>-8275.8000000000011</v>
      </c>
      <c r="D197" s="33"/>
      <c r="E197" s="513"/>
      <c r="G197" s="456">
        <f t="shared" si="11"/>
        <v>-8275.8000000000011</v>
      </c>
      <c r="H197" s="449">
        <f>+$H$7+SUM(G$8:G197)</f>
        <v>-122613.57999995351</v>
      </c>
    </row>
    <row r="198" spans="1:8">
      <c r="A198" s="511" t="s">
        <v>290</v>
      </c>
      <c r="B198" s="512">
        <v>42095</v>
      </c>
      <c r="C198" s="518">
        <v>-6072.95</v>
      </c>
      <c r="D198" s="33"/>
      <c r="E198" s="513"/>
      <c r="G198" s="456">
        <f t="shared" si="11"/>
        <v>-6072.95</v>
      </c>
      <c r="H198" s="449">
        <f>+$H$7+SUM(G$8:G198)</f>
        <v>-128686.52999995649</v>
      </c>
    </row>
    <row r="199" spans="1:8">
      <c r="A199" s="511" t="s">
        <v>290</v>
      </c>
      <c r="B199" s="512">
        <v>42095</v>
      </c>
      <c r="C199" s="518">
        <v>-5270.85</v>
      </c>
      <c r="D199" s="33"/>
      <c r="E199" s="513"/>
      <c r="G199" s="456">
        <f t="shared" si="11"/>
        <v>-5270.85</v>
      </c>
      <c r="H199" s="449">
        <f>+$H$7+SUM(G$8:G199)</f>
        <v>-133957.37999995053</v>
      </c>
    </row>
    <row r="200" spans="1:8">
      <c r="A200" s="511" t="s">
        <v>290</v>
      </c>
      <c r="B200" s="512">
        <v>42095</v>
      </c>
      <c r="C200" s="518">
        <v>-12624.300000000001</v>
      </c>
      <c r="D200" s="33"/>
      <c r="E200" s="513"/>
      <c r="G200" s="456">
        <f t="shared" si="11"/>
        <v>-12624.300000000001</v>
      </c>
      <c r="H200" s="449">
        <f>+$H$7+SUM(G$8:G200)</f>
        <v>-146581.67999994755</v>
      </c>
    </row>
    <row r="201" spans="1:8">
      <c r="A201" s="511" t="s">
        <v>290</v>
      </c>
      <c r="B201" s="512">
        <v>42095</v>
      </c>
      <c r="C201" s="518">
        <v>-4195.75</v>
      </c>
      <c r="D201" s="33"/>
      <c r="E201" s="513"/>
      <c r="G201" s="456">
        <f t="shared" si="11"/>
        <v>-4195.75</v>
      </c>
      <c r="H201" s="449">
        <f>+$H$7+SUM(G$8:G201)</f>
        <v>-150777.42999994755</v>
      </c>
    </row>
    <row r="202" spans="1:8">
      <c r="A202" s="544" t="s">
        <v>290</v>
      </c>
      <c r="B202" s="545">
        <v>42095</v>
      </c>
      <c r="C202" s="518">
        <v>-393.3</v>
      </c>
      <c r="D202" s="33"/>
      <c r="E202" s="513"/>
      <c r="G202" s="456">
        <f t="shared" si="11"/>
        <v>-393.3</v>
      </c>
      <c r="H202" s="449">
        <f>+$H$7+SUM(G$8:G202)</f>
        <v>-151170.72999994457</v>
      </c>
    </row>
    <row r="203" spans="1:8">
      <c r="A203" s="544" t="s">
        <v>290</v>
      </c>
      <c r="B203" s="545">
        <v>42095</v>
      </c>
      <c r="C203" s="518">
        <v>-23113.8</v>
      </c>
      <c r="D203" s="33"/>
      <c r="E203" s="513"/>
      <c r="G203" s="456">
        <f t="shared" si="11"/>
        <v>-23113.8</v>
      </c>
      <c r="H203" s="449">
        <f>+$H$7+SUM(G$8:G203)</f>
        <v>-174284.52999994159</v>
      </c>
    </row>
    <row r="204" spans="1:8">
      <c r="A204" s="544" t="s">
        <v>290</v>
      </c>
      <c r="B204" s="545">
        <v>42095</v>
      </c>
      <c r="C204" s="518">
        <v>-31407.3</v>
      </c>
      <c r="D204" s="33"/>
      <c r="E204" s="513"/>
      <c r="G204" s="456">
        <f t="shared" si="11"/>
        <v>-31407.3</v>
      </c>
      <c r="H204" s="449">
        <f>+$H$7+SUM(G$8:G204)</f>
        <v>-205691.82999993861</v>
      </c>
    </row>
    <row r="205" spans="1:8">
      <c r="A205" s="544" t="s">
        <v>290</v>
      </c>
      <c r="B205" s="545">
        <v>42095</v>
      </c>
      <c r="C205" s="518">
        <v>-23892.3</v>
      </c>
      <c r="D205" s="33"/>
      <c r="E205" s="513"/>
      <c r="G205" s="456">
        <f t="shared" si="11"/>
        <v>-23892.3</v>
      </c>
      <c r="H205" s="449">
        <f>+$H$7+SUM(G$8:G205)</f>
        <v>-229584.12999993563</v>
      </c>
    </row>
    <row r="206" spans="1:8">
      <c r="A206" s="544" t="s">
        <v>290</v>
      </c>
      <c r="B206" s="545">
        <v>42095</v>
      </c>
      <c r="C206" s="518">
        <v>-1334.7</v>
      </c>
      <c r="D206" s="33"/>
      <c r="E206" s="513"/>
      <c r="G206" s="456">
        <f t="shared" si="11"/>
        <v>-1334.7</v>
      </c>
      <c r="H206" s="449">
        <f>+$H$7+SUM(G$8:G206)</f>
        <v>-230918.82999993861</v>
      </c>
    </row>
    <row r="207" spans="1:8">
      <c r="A207" s="544" t="s">
        <v>290</v>
      </c>
      <c r="B207" s="545">
        <v>42095</v>
      </c>
      <c r="C207" s="518">
        <v>-34860.6</v>
      </c>
      <c r="D207" s="33"/>
      <c r="E207" s="513"/>
      <c r="G207" s="456">
        <f t="shared" si="11"/>
        <v>-34860.6</v>
      </c>
      <c r="H207" s="449">
        <f>+$H$7+SUM(G$8:G207)</f>
        <v>-265779.42999993265</v>
      </c>
    </row>
    <row r="208" spans="1:8">
      <c r="A208" s="544" t="s">
        <v>290</v>
      </c>
      <c r="B208" s="545">
        <v>42095</v>
      </c>
      <c r="C208" s="518">
        <v>-30323.7</v>
      </c>
      <c r="D208" s="33"/>
      <c r="E208" s="513"/>
      <c r="G208" s="456">
        <f t="shared" si="11"/>
        <v>-30323.7</v>
      </c>
      <c r="H208" s="449">
        <f>+$H$7+SUM(G$8:G208)</f>
        <v>-296103.12999993563</v>
      </c>
    </row>
    <row r="209" spans="1:8">
      <c r="A209" s="544" t="s">
        <v>290</v>
      </c>
      <c r="B209" s="545">
        <v>42095</v>
      </c>
      <c r="C209" s="518">
        <v>-36497.700000000004</v>
      </c>
      <c r="D209" s="33"/>
      <c r="E209" s="513"/>
      <c r="G209" s="456">
        <f t="shared" si="11"/>
        <v>-36497.700000000004</v>
      </c>
      <c r="H209" s="449">
        <f>+$H$7+SUM(G$8:G209)</f>
        <v>-332600.82999993861</v>
      </c>
    </row>
    <row r="210" spans="1:8">
      <c r="A210" s="544" t="s">
        <v>290</v>
      </c>
      <c r="B210" s="545">
        <v>42095</v>
      </c>
      <c r="C210" s="518">
        <v>-27242.100000000002</v>
      </c>
      <c r="D210" s="33"/>
      <c r="E210" s="513"/>
      <c r="G210" s="456">
        <f t="shared" si="11"/>
        <v>-27242.100000000002</v>
      </c>
      <c r="H210" s="449">
        <f>+$H$7+SUM(G$8:G210)</f>
        <v>-359842.92999993265</v>
      </c>
    </row>
    <row r="211" spans="1:8">
      <c r="A211" s="544" t="s">
        <v>290</v>
      </c>
      <c r="B211" s="545">
        <v>42095</v>
      </c>
      <c r="C211" s="518">
        <v>-1631.7</v>
      </c>
      <c r="D211" s="33"/>
      <c r="E211" s="513"/>
      <c r="G211" s="456">
        <f t="shared" si="11"/>
        <v>-1631.7</v>
      </c>
      <c r="H211" s="449">
        <f>+$H$7+SUM(G$8:G211)</f>
        <v>-361474.62999993563</v>
      </c>
    </row>
    <row r="212" spans="1:8">
      <c r="A212" s="544" t="s">
        <v>290</v>
      </c>
      <c r="B212" s="545">
        <v>42095</v>
      </c>
      <c r="C212" s="518">
        <v>-37083.599999999999</v>
      </c>
      <c r="D212" s="33"/>
      <c r="E212" s="513"/>
      <c r="G212" s="456">
        <f t="shared" si="11"/>
        <v>-37083.599999999999</v>
      </c>
      <c r="H212" s="449">
        <f>+$H$7+SUM(G$8:G212)</f>
        <v>-398558.22999992967</v>
      </c>
    </row>
    <row r="213" spans="1:8">
      <c r="A213" s="544" t="s">
        <v>290</v>
      </c>
      <c r="B213" s="545">
        <v>42095</v>
      </c>
      <c r="C213" s="518">
        <v>-45493.200000000004</v>
      </c>
      <c r="D213" s="33"/>
      <c r="E213" s="513"/>
      <c r="G213" s="456">
        <f t="shared" si="11"/>
        <v>-45493.200000000004</v>
      </c>
      <c r="H213" s="449">
        <f>+$H$7+SUM(G$8:G213)</f>
        <v>-444051.42999993265</v>
      </c>
    </row>
    <row r="214" spans="1:8">
      <c r="A214" s="544" t="s">
        <v>290</v>
      </c>
      <c r="B214" s="545">
        <v>42095</v>
      </c>
      <c r="C214" s="518">
        <v>-33823.800000000003</v>
      </c>
      <c r="D214" s="33"/>
      <c r="E214" s="513"/>
      <c r="G214" s="456">
        <f t="shared" si="11"/>
        <v>-33823.800000000003</v>
      </c>
      <c r="H214" s="449">
        <f>+$H$7+SUM(G$8:G214)</f>
        <v>-477875.22999992967</v>
      </c>
    </row>
    <row r="215" spans="1:8">
      <c r="A215" s="544" t="s">
        <v>290</v>
      </c>
      <c r="B215" s="545">
        <v>42095</v>
      </c>
      <c r="C215" s="518">
        <v>-982.80000000000007</v>
      </c>
      <c r="D215" s="33"/>
      <c r="E215" s="513"/>
      <c r="G215" s="456">
        <f t="shared" si="11"/>
        <v>-982.80000000000007</v>
      </c>
      <c r="H215" s="449">
        <f>+$H$7+SUM(G$8:G215)</f>
        <v>-478858.02999992669</v>
      </c>
    </row>
    <row r="216" spans="1:8">
      <c r="A216" s="544" t="s">
        <v>290</v>
      </c>
      <c r="B216" s="545">
        <v>42095</v>
      </c>
      <c r="C216" s="518">
        <v>-22353.3</v>
      </c>
      <c r="D216" s="33"/>
      <c r="E216" s="513"/>
      <c r="G216" s="456">
        <f t="shared" si="11"/>
        <v>-22353.3</v>
      </c>
      <c r="H216" s="449">
        <f>+$H$7+SUM(G$8:G216)</f>
        <v>-501211.32999992371</v>
      </c>
    </row>
    <row r="217" spans="1:8">
      <c r="A217" s="544" t="s">
        <v>290</v>
      </c>
      <c r="B217" s="545">
        <v>42095</v>
      </c>
      <c r="C217" s="518">
        <v>-32360.400000000001</v>
      </c>
      <c r="D217" s="33"/>
      <c r="E217" s="513"/>
      <c r="G217" s="456">
        <f t="shared" si="11"/>
        <v>-32360.400000000001</v>
      </c>
      <c r="H217" s="449">
        <f>+$H$7+SUM(G$8:G217)</f>
        <v>-533571.72999992967</v>
      </c>
    </row>
    <row r="218" spans="1:8">
      <c r="A218" s="544" t="s">
        <v>290</v>
      </c>
      <c r="B218" s="545">
        <v>42095</v>
      </c>
      <c r="C218" s="518">
        <v>-22205.7</v>
      </c>
      <c r="D218" s="33"/>
      <c r="E218" s="513"/>
      <c r="G218" s="456">
        <f t="shared" si="11"/>
        <v>-22205.7</v>
      </c>
      <c r="H218" s="449">
        <f>+$H$7+SUM(G$8:G218)</f>
        <v>-555777.42999993265</v>
      </c>
    </row>
    <row r="219" spans="1:8">
      <c r="A219" s="544" t="s">
        <v>291</v>
      </c>
      <c r="B219" s="545">
        <v>42095</v>
      </c>
      <c r="C219" s="518">
        <v>-4006.4</v>
      </c>
      <c r="D219" s="33"/>
      <c r="E219" s="513"/>
      <c r="G219" s="456">
        <f t="shared" si="11"/>
        <v>-4006.4</v>
      </c>
      <c r="H219" s="449">
        <f>+$H$7+SUM(G$8:G219)</f>
        <v>-559783.82999993861</v>
      </c>
    </row>
    <row r="220" spans="1:8">
      <c r="A220" s="544" t="s">
        <v>291</v>
      </c>
      <c r="B220" s="545">
        <v>42095</v>
      </c>
      <c r="C220" s="518">
        <v>-20813.600000000002</v>
      </c>
      <c r="D220" s="33"/>
      <c r="E220" s="513"/>
      <c r="G220" s="456">
        <f t="shared" si="11"/>
        <v>-20813.600000000002</v>
      </c>
      <c r="H220" s="449">
        <f>+$H$7+SUM(G$8:G220)</f>
        <v>-580597.42999993265</v>
      </c>
    </row>
    <row r="221" spans="1:8">
      <c r="A221" s="544" t="s">
        <v>291</v>
      </c>
      <c r="B221" s="545">
        <v>42095</v>
      </c>
      <c r="C221" s="518">
        <v>-28987.200000000001</v>
      </c>
      <c r="D221" s="33"/>
      <c r="E221" s="513"/>
      <c r="G221" s="456">
        <f t="shared" si="11"/>
        <v>-28987.200000000001</v>
      </c>
      <c r="H221" s="449">
        <f>+$H$7+SUM(G$8:G221)</f>
        <v>-609584.62999993563</v>
      </c>
    </row>
    <row r="222" spans="1:8">
      <c r="A222" s="544" t="s">
        <v>291</v>
      </c>
      <c r="B222" s="545">
        <v>42095</v>
      </c>
      <c r="C222" s="518">
        <v>-5300.8</v>
      </c>
      <c r="D222" s="33"/>
      <c r="E222" s="513"/>
      <c r="G222" s="456">
        <f t="shared" si="11"/>
        <v>-5300.8</v>
      </c>
      <c r="H222" s="449">
        <f>+$H$7+SUM(G$8:G222)</f>
        <v>-614885.42999993265</v>
      </c>
    </row>
    <row r="223" spans="1:8">
      <c r="A223" s="544" t="s">
        <v>291</v>
      </c>
      <c r="B223" s="545">
        <v>42095</v>
      </c>
      <c r="C223" s="518">
        <v>-33525.599999999999</v>
      </c>
      <c r="D223" s="33"/>
      <c r="E223" s="513"/>
      <c r="G223" s="456">
        <f t="shared" si="11"/>
        <v>-33525.599999999999</v>
      </c>
      <c r="H223" s="449">
        <f>+$H$7+SUM(G$8:G223)</f>
        <v>-648411.02999992669</v>
      </c>
    </row>
    <row r="224" spans="1:8">
      <c r="A224" s="544" t="s">
        <v>291</v>
      </c>
      <c r="B224" s="545">
        <v>42095</v>
      </c>
      <c r="C224" s="518">
        <v>-8056</v>
      </c>
      <c r="D224" s="33"/>
      <c r="E224" s="513"/>
      <c r="G224" s="456">
        <f t="shared" si="11"/>
        <v>-8056</v>
      </c>
      <c r="H224" s="449">
        <f>+$H$7+SUM(G$8:G224)</f>
        <v>-656467.02999992669</v>
      </c>
    </row>
    <row r="225" spans="1:8">
      <c r="A225" s="544" t="s">
        <v>291</v>
      </c>
      <c r="B225" s="545">
        <v>42095</v>
      </c>
      <c r="C225" s="518">
        <v>-4885.6000000000004</v>
      </c>
      <c r="D225" s="33"/>
      <c r="E225" s="513"/>
      <c r="G225" s="456">
        <f t="shared" si="11"/>
        <v>-4885.6000000000004</v>
      </c>
      <c r="H225" s="449">
        <f>+$H$7+SUM(G$8:G225)</f>
        <v>-661352.62999992073</v>
      </c>
    </row>
    <row r="226" spans="1:8">
      <c r="A226" s="544" t="s">
        <v>291</v>
      </c>
      <c r="B226" s="545">
        <v>42095</v>
      </c>
      <c r="C226" s="518">
        <v>-8238.4</v>
      </c>
      <c r="D226" s="33"/>
      <c r="E226" s="513"/>
      <c r="G226" s="456">
        <f t="shared" si="11"/>
        <v>-8238.4</v>
      </c>
      <c r="H226" s="449">
        <f>+$H$7+SUM(G$8:G226)</f>
        <v>-669591.02999992669</v>
      </c>
    </row>
    <row r="227" spans="1:8">
      <c r="A227" s="544" t="s">
        <v>291</v>
      </c>
      <c r="B227" s="545">
        <v>42095</v>
      </c>
      <c r="C227" s="518">
        <v>-6186.4000000000005</v>
      </c>
      <c r="D227" s="33"/>
      <c r="E227" s="513"/>
      <c r="G227" s="456">
        <f t="shared" si="11"/>
        <v>-6186.4000000000005</v>
      </c>
      <c r="H227" s="449">
        <f>+$H$7+SUM(G$8:G227)</f>
        <v>-675777.42999993265</v>
      </c>
    </row>
    <row r="228" spans="1:8">
      <c r="A228" s="544" t="s">
        <v>291</v>
      </c>
      <c r="B228" s="545">
        <v>42095</v>
      </c>
      <c r="C228" s="518">
        <v>-42500</v>
      </c>
      <c r="D228" s="33"/>
      <c r="E228" s="513"/>
      <c r="G228" s="456">
        <f t="shared" si="11"/>
        <v>-42500</v>
      </c>
      <c r="H228" s="449">
        <f>+$H$7+SUM(G$8:G228)</f>
        <v>-718277.42999993265</v>
      </c>
    </row>
    <row r="229" spans="1:8">
      <c r="A229" s="511" t="s">
        <v>239</v>
      </c>
      <c r="B229" s="512">
        <v>42125</v>
      </c>
      <c r="C229" s="518"/>
      <c r="D229" s="33"/>
      <c r="E229" s="513">
        <v>330.18</v>
      </c>
      <c r="G229" s="456">
        <f t="shared" si="11"/>
        <v>330.18</v>
      </c>
      <c r="H229" s="449">
        <f>+$H$7+SUM(G$8:G229)</f>
        <v>-717947.24999992549</v>
      </c>
    </row>
    <row r="230" spans="1:8">
      <c r="A230" s="511" t="s">
        <v>239</v>
      </c>
      <c r="B230" s="512">
        <v>42125</v>
      </c>
      <c r="C230" s="518"/>
      <c r="D230" s="33"/>
      <c r="E230" s="513">
        <v>73.38</v>
      </c>
      <c r="G230" s="456">
        <f t="shared" si="11"/>
        <v>73.38</v>
      </c>
      <c r="H230" s="449">
        <f>+$H$7+SUM(G$8:G230)</f>
        <v>-717873.86999993026</v>
      </c>
    </row>
    <row r="231" spans="1:8">
      <c r="A231" s="544" t="s">
        <v>292</v>
      </c>
      <c r="B231" s="545">
        <v>42125</v>
      </c>
      <c r="C231" s="518">
        <v>-25380</v>
      </c>
      <c r="D231" s="33"/>
      <c r="E231" s="513"/>
      <c r="G231" s="456">
        <f t="shared" si="11"/>
        <v>-25380</v>
      </c>
      <c r="H231" s="449">
        <f>+$H$7+SUM(G$8:G231)</f>
        <v>-743253.86999993026</v>
      </c>
    </row>
    <row r="232" spans="1:8">
      <c r="A232" s="511" t="s">
        <v>293</v>
      </c>
      <c r="B232" s="512">
        <v>42156</v>
      </c>
      <c r="C232" s="518">
        <v>-28500</v>
      </c>
      <c r="D232" s="33"/>
      <c r="E232" s="513"/>
      <c r="G232" s="456">
        <f t="shared" si="11"/>
        <v>-28500</v>
      </c>
      <c r="H232" s="449">
        <f>+$H$7+SUM(G$8:G232)</f>
        <v>-771753.86999993026</v>
      </c>
    </row>
    <row r="233" spans="1:8">
      <c r="A233" s="511" t="s">
        <v>293</v>
      </c>
      <c r="B233" s="512">
        <v>42156</v>
      </c>
      <c r="C233" s="518">
        <v>-3239.5</v>
      </c>
      <c r="D233" s="33"/>
      <c r="E233" s="513"/>
      <c r="G233" s="456">
        <f t="shared" si="11"/>
        <v>-3239.5</v>
      </c>
      <c r="H233" s="449">
        <f>+$H$7+SUM(G$8:G233)</f>
        <v>-774993.36999993026</v>
      </c>
    </row>
    <row r="234" spans="1:8">
      <c r="A234" s="511" t="s">
        <v>293</v>
      </c>
      <c r="B234" s="512">
        <v>42156</v>
      </c>
      <c r="C234" s="518">
        <v>-6260.5</v>
      </c>
      <c r="D234" s="33"/>
      <c r="E234" s="513"/>
      <c r="G234" s="456">
        <f t="shared" si="11"/>
        <v>-6260.5</v>
      </c>
      <c r="H234" s="449">
        <f>+$H$7+SUM(G$8:G234)</f>
        <v>-781253.86999993026</v>
      </c>
    </row>
    <row r="235" spans="1:8">
      <c r="A235" s="511" t="s">
        <v>41</v>
      </c>
      <c r="B235" s="512">
        <v>42156</v>
      </c>
      <c r="C235" s="518"/>
      <c r="D235" s="33"/>
      <c r="E235" s="513">
        <v>6563.57</v>
      </c>
      <c r="G235" s="456">
        <f t="shared" si="11"/>
        <v>6563.57</v>
      </c>
      <c r="H235" s="449">
        <f>+$H$7+SUM(G$8:G235)</f>
        <v>-774690.29999993742</v>
      </c>
    </row>
    <row r="236" spans="1:8">
      <c r="A236" s="511" t="s">
        <v>41</v>
      </c>
      <c r="B236" s="512">
        <v>42156</v>
      </c>
      <c r="C236" s="518"/>
      <c r="D236" s="33"/>
      <c r="E236" s="513">
        <v>2623.7</v>
      </c>
      <c r="G236" s="456">
        <f t="shared" si="11"/>
        <v>2623.7</v>
      </c>
      <c r="H236" s="449">
        <f>+$H$7+SUM(G$8:G236)</f>
        <v>-772066.59999993443</v>
      </c>
    </row>
    <row r="237" spans="1:8">
      <c r="A237" s="511" t="s">
        <v>241</v>
      </c>
      <c r="B237" s="512">
        <v>42186</v>
      </c>
      <c r="C237" s="518"/>
      <c r="D237" s="33"/>
      <c r="E237" s="513">
        <v>9250</v>
      </c>
      <c r="G237" s="456">
        <f t="shared" si="11"/>
        <v>9250</v>
      </c>
      <c r="H237" s="449">
        <f>+$H$7+SUM(G$8:G237)</f>
        <v>-762816.59999993443</v>
      </c>
    </row>
    <row r="238" spans="1:8">
      <c r="A238" s="511" t="s">
        <v>239</v>
      </c>
      <c r="B238" s="512">
        <v>42186</v>
      </c>
      <c r="C238" s="518"/>
      <c r="D238" s="33"/>
      <c r="E238" s="513">
        <v>636.33000000000004</v>
      </c>
      <c r="G238" s="456">
        <f t="shared" si="11"/>
        <v>636.33000000000004</v>
      </c>
      <c r="H238" s="449">
        <f>+$H$7+SUM(G$8:G238)</f>
        <v>-762180.26999993622</v>
      </c>
    </row>
    <row r="239" spans="1:8">
      <c r="A239" s="511" t="s">
        <v>239</v>
      </c>
      <c r="B239" s="512">
        <v>42186</v>
      </c>
      <c r="C239" s="518"/>
      <c r="D239" s="33"/>
      <c r="E239" s="513">
        <v>289.39999999999998</v>
      </c>
      <c r="G239" s="456">
        <f t="shared" si="11"/>
        <v>289.39999999999998</v>
      </c>
      <c r="H239" s="449">
        <f>+$H$7+SUM(G$8:G239)</f>
        <v>-761890.86999993026</v>
      </c>
    </row>
    <row r="240" spans="1:8">
      <c r="A240" s="511" t="s">
        <v>239</v>
      </c>
      <c r="B240" s="512">
        <v>42186</v>
      </c>
      <c r="C240" s="518"/>
      <c r="D240" s="33"/>
      <c r="E240" s="513">
        <v>89.63</v>
      </c>
      <c r="G240" s="456">
        <f t="shared" si="11"/>
        <v>89.63</v>
      </c>
      <c r="H240" s="449">
        <f>+$H$7+SUM(G$8:G240)</f>
        <v>-761801.23999993503</v>
      </c>
    </row>
    <row r="241" spans="1:8">
      <c r="A241" s="511" t="s">
        <v>239</v>
      </c>
      <c r="B241" s="512">
        <v>42186</v>
      </c>
      <c r="C241" s="518"/>
      <c r="D241" s="33"/>
      <c r="E241" s="513">
        <v>1496.95</v>
      </c>
      <c r="G241" s="456">
        <f t="shared" si="11"/>
        <v>1496.95</v>
      </c>
      <c r="H241" s="449">
        <f>+$H$7+SUM(G$8:G241)</f>
        <v>-760304.28999993205</v>
      </c>
    </row>
    <row r="242" spans="1:8">
      <c r="A242" s="511" t="s">
        <v>239</v>
      </c>
      <c r="B242" s="512">
        <v>42186</v>
      </c>
      <c r="C242" s="518"/>
      <c r="D242" s="33"/>
      <c r="E242" s="513">
        <v>383.24</v>
      </c>
      <c r="G242" s="456">
        <f t="shared" si="11"/>
        <v>383.24</v>
      </c>
      <c r="H242" s="449">
        <f>+$H$7+SUM(G$8:G242)</f>
        <v>-759921.04999993742</v>
      </c>
    </row>
    <row r="243" spans="1:8">
      <c r="A243" s="511" t="s">
        <v>294</v>
      </c>
      <c r="B243" s="512">
        <v>42217</v>
      </c>
      <c r="C243" s="518">
        <v>-1822.7</v>
      </c>
      <c r="D243" s="33"/>
      <c r="E243" s="513"/>
      <c r="G243" s="456">
        <f t="shared" si="11"/>
        <v>-1822.7</v>
      </c>
      <c r="H243" s="449">
        <f>+$H$7+SUM(G$8:G243)</f>
        <v>-761743.7499999404</v>
      </c>
    </row>
    <row r="244" spans="1:8">
      <c r="A244" s="511" t="s">
        <v>294</v>
      </c>
      <c r="B244" s="512">
        <v>42217</v>
      </c>
      <c r="C244" s="518">
        <v>-1895</v>
      </c>
      <c r="D244" s="33"/>
      <c r="E244" s="513"/>
      <c r="G244" s="456">
        <f t="shared" si="11"/>
        <v>-1895</v>
      </c>
      <c r="H244" s="449">
        <f>+$H$7+SUM(G$8:G244)</f>
        <v>-763638.7499999404</v>
      </c>
    </row>
    <row r="245" spans="1:8">
      <c r="A245" s="511" t="s">
        <v>294</v>
      </c>
      <c r="B245" s="512">
        <v>42217</v>
      </c>
      <c r="C245" s="518">
        <v>-8036.25</v>
      </c>
      <c r="D245" s="33"/>
      <c r="E245" s="513"/>
      <c r="G245" s="456">
        <f t="shared" si="11"/>
        <v>-8036.25</v>
      </c>
      <c r="H245" s="449">
        <f>+$H$7+SUM(G$8:G245)</f>
        <v>-771674.9999999404</v>
      </c>
    </row>
    <row r="246" spans="1:8">
      <c r="A246" s="511" t="s">
        <v>41</v>
      </c>
      <c r="B246" s="512">
        <v>42278</v>
      </c>
      <c r="C246" s="518"/>
      <c r="D246" s="33"/>
      <c r="E246" s="513">
        <v>520.13</v>
      </c>
      <c r="G246" s="456">
        <f t="shared" si="11"/>
        <v>520.13</v>
      </c>
      <c r="H246" s="449">
        <f>+$H$7+SUM(G$8:G246)</f>
        <v>-771154.86999994516</v>
      </c>
    </row>
    <row r="247" spans="1:8">
      <c r="A247" s="511" t="s">
        <v>41</v>
      </c>
      <c r="B247" s="512">
        <v>42278</v>
      </c>
      <c r="C247" s="518"/>
      <c r="D247" s="33"/>
      <c r="E247" s="513">
        <v>16.579999999999998</v>
      </c>
      <c r="G247" s="456">
        <f t="shared" si="11"/>
        <v>16.579999999999998</v>
      </c>
      <c r="H247" s="449">
        <f>+$H$7+SUM(G$8:G247)</f>
        <v>-771138.28999994695</v>
      </c>
    </row>
    <row r="248" spans="1:8">
      <c r="A248" s="511" t="s">
        <v>41</v>
      </c>
      <c r="B248" s="512">
        <v>42278</v>
      </c>
      <c r="C248" s="518"/>
      <c r="D248" s="33"/>
      <c r="E248" s="513">
        <v>900.85</v>
      </c>
      <c r="G248" s="456">
        <f t="shared" si="11"/>
        <v>900.85</v>
      </c>
      <c r="H248" s="449">
        <f>+$H$7+SUM(G$8:G248)</f>
        <v>-770237.43999995291</v>
      </c>
    </row>
    <row r="249" spans="1:8">
      <c r="A249" s="511" t="s">
        <v>41</v>
      </c>
      <c r="B249" s="512">
        <v>42278</v>
      </c>
      <c r="C249" s="518"/>
      <c r="D249" s="33"/>
      <c r="E249" s="513">
        <v>1019.06</v>
      </c>
      <c r="G249" s="456">
        <f t="shared" si="11"/>
        <v>1019.06</v>
      </c>
      <c r="H249" s="449">
        <f>+$H$7+SUM(G$8:G249)</f>
        <v>-769218.37999995053</v>
      </c>
    </row>
    <row r="250" spans="1:8">
      <c r="A250" s="511" t="s">
        <v>41</v>
      </c>
      <c r="B250" s="512">
        <v>42278</v>
      </c>
      <c r="C250" s="518"/>
      <c r="D250" s="33"/>
      <c r="E250" s="513">
        <v>912.18</v>
      </c>
      <c r="G250" s="456">
        <f t="shared" si="11"/>
        <v>912.18</v>
      </c>
      <c r="H250" s="449">
        <f>+$H$7+SUM(G$8:G250)</f>
        <v>-768306.19999994338</v>
      </c>
    </row>
    <row r="251" spans="1:8">
      <c r="A251" s="511" t="s">
        <v>41</v>
      </c>
      <c r="B251" s="512">
        <v>42278</v>
      </c>
      <c r="C251" s="518"/>
      <c r="D251" s="33"/>
      <c r="E251" s="513">
        <v>27.45</v>
      </c>
      <c r="G251" s="456">
        <f t="shared" ref="G251:G314" si="12">SUM(C251:F251)</f>
        <v>27.45</v>
      </c>
      <c r="H251" s="449">
        <f>+$H$7+SUM(G$8:G251)</f>
        <v>-768278.7499999404</v>
      </c>
    </row>
    <row r="252" spans="1:8">
      <c r="A252" s="511" t="s">
        <v>239</v>
      </c>
      <c r="B252" s="512">
        <v>42278</v>
      </c>
      <c r="C252" s="518"/>
      <c r="D252" s="33"/>
      <c r="E252" s="513">
        <v>3.65</v>
      </c>
      <c r="G252" s="456">
        <f t="shared" si="12"/>
        <v>3.65</v>
      </c>
      <c r="H252" s="449">
        <f>+$H$7+SUM(G$8:G252)</f>
        <v>-768275.09999993443</v>
      </c>
    </row>
    <row r="253" spans="1:8">
      <c r="A253" s="511" t="s">
        <v>239</v>
      </c>
      <c r="B253" s="512">
        <v>42278</v>
      </c>
      <c r="C253" s="518"/>
      <c r="D253" s="33"/>
      <c r="E253" s="513">
        <v>175.29</v>
      </c>
      <c r="G253" s="456">
        <f t="shared" si="12"/>
        <v>175.29</v>
      </c>
      <c r="H253" s="449">
        <f>+$H$7+SUM(G$8:G253)</f>
        <v>-768099.80999992788</v>
      </c>
    </row>
    <row r="254" spans="1:8">
      <c r="A254" s="511" t="s">
        <v>239</v>
      </c>
      <c r="B254" s="512">
        <v>42278</v>
      </c>
      <c r="C254" s="518"/>
      <c r="D254" s="33"/>
      <c r="E254" s="513">
        <v>66.55</v>
      </c>
      <c r="G254" s="456">
        <f t="shared" si="12"/>
        <v>66.55</v>
      </c>
      <c r="H254" s="449">
        <f>+$H$7+SUM(G$8:G254)</f>
        <v>-768033.25999993086</v>
      </c>
    </row>
    <row r="255" spans="1:8">
      <c r="A255" s="511"/>
      <c r="B255" s="512"/>
      <c r="C255" s="518"/>
      <c r="D255" s="33"/>
      <c r="E255" s="513"/>
      <c r="G255" s="456">
        <f t="shared" si="12"/>
        <v>0</v>
      </c>
      <c r="H255" s="449">
        <f>+$H$7+SUM(G$8:G255)</f>
        <v>-768033.25999993086</v>
      </c>
    </row>
    <row r="256" spans="1:8">
      <c r="A256" s="511"/>
      <c r="B256" s="512"/>
      <c r="C256" s="518"/>
      <c r="D256" s="33"/>
      <c r="E256" s="513"/>
      <c r="G256" s="456">
        <f t="shared" si="12"/>
        <v>0</v>
      </c>
      <c r="H256" s="449">
        <f>+$H$7+SUM(G$8:G256)</f>
        <v>-768033.25999993086</v>
      </c>
    </row>
    <row r="257" spans="1:8">
      <c r="A257" s="511"/>
      <c r="B257" s="512"/>
      <c r="C257" s="518"/>
      <c r="D257" s="33"/>
      <c r="E257" s="513"/>
      <c r="G257" s="456">
        <f t="shared" si="12"/>
        <v>0</v>
      </c>
      <c r="H257" s="449">
        <f>+$H$7+SUM(G$8:G257)</f>
        <v>-768033.25999993086</v>
      </c>
    </row>
    <row r="258" spans="1:8">
      <c r="A258" s="511"/>
      <c r="B258" s="512"/>
      <c r="C258" s="518"/>
      <c r="D258" s="33"/>
      <c r="E258" s="513"/>
      <c r="G258" s="456">
        <f t="shared" si="12"/>
        <v>0</v>
      </c>
      <c r="H258" s="449">
        <f>+$H$7+SUM(G$8:G258)</f>
        <v>-768033.25999993086</v>
      </c>
    </row>
    <row r="259" spans="1:8">
      <c r="A259" s="511"/>
      <c r="B259" s="512"/>
      <c r="C259" s="518"/>
      <c r="D259" s="33"/>
      <c r="E259" s="513"/>
      <c r="G259" s="456">
        <f t="shared" si="12"/>
        <v>0</v>
      </c>
      <c r="H259" s="449">
        <f>+$H$7+SUM(G$8:G259)</f>
        <v>-768033.25999993086</v>
      </c>
    </row>
    <row r="260" spans="1:8">
      <c r="A260" s="511"/>
      <c r="B260" s="512"/>
      <c r="C260" s="518"/>
      <c r="D260" s="33"/>
      <c r="E260" s="513"/>
      <c r="G260" s="456">
        <f t="shared" si="12"/>
        <v>0</v>
      </c>
      <c r="H260" s="449">
        <f>+$H$7+SUM(G$8:G260)</f>
        <v>-768033.25999993086</v>
      </c>
    </row>
    <row r="261" spans="1:8">
      <c r="A261" s="511"/>
      <c r="B261" s="512"/>
      <c r="C261" s="518"/>
      <c r="D261" s="33"/>
      <c r="E261" s="513"/>
      <c r="G261" s="456">
        <f t="shared" si="12"/>
        <v>0</v>
      </c>
      <c r="H261" s="449">
        <f>+$H$7+SUM(G$8:G261)</f>
        <v>-768033.25999993086</v>
      </c>
    </row>
    <row r="262" spans="1:8">
      <c r="A262" s="511"/>
      <c r="B262" s="512"/>
      <c r="C262" s="518"/>
      <c r="D262" s="33"/>
      <c r="E262" s="513"/>
      <c r="G262" s="456">
        <f t="shared" si="12"/>
        <v>0</v>
      </c>
      <c r="H262" s="449">
        <f>+$H$7+SUM(G$8:G262)</f>
        <v>-768033.25999993086</v>
      </c>
    </row>
    <row r="263" spans="1:8" hidden="1" outlineLevel="1">
      <c r="A263" s="511"/>
      <c r="B263" s="512"/>
      <c r="C263" s="518"/>
      <c r="D263" s="33"/>
      <c r="E263" s="513"/>
      <c r="G263" s="456">
        <f t="shared" si="12"/>
        <v>0</v>
      </c>
      <c r="H263" s="449">
        <f>+$H$7+SUM(G$8:G263)</f>
        <v>-768033.25999993086</v>
      </c>
    </row>
    <row r="264" spans="1:8" hidden="1" outlineLevel="1">
      <c r="A264" s="511"/>
      <c r="B264" s="512"/>
      <c r="C264" s="518"/>
      <c r="D264" s="33"/>
      <c r="E264" s="513"/>
      <c r="G264" s="456">
        <f t="shared" si="12"/>
        <v>0</v>
      </c>
      <c r="H264" s="449">
        <f>+$H$7+SUM(G$8:G264)</f>
        <v>-768033.25999993086</v>
      </c>
    </row>
    <row r="265" spans="1:8" hidden="1" outlineLevel="1">
      <c r="A265" s="511"/>
      <c r="B265" s="512"/>
      <c r="C265" s="518"/>
      <c r="D265" s="33"/>
      <c r="E265" s="513"/>
      <c r="G265" s="456">
        <f t="shared" si="12"/>
        <v>0</v>
      </c>
      <c r="H265" s="449">
        <f>+$H$7+SUM(G$8:G265)</f>
        <v>-768033.25999993086</v>
      </c>
    </row>
    <row r="266" spans="1:8" hidden="1" outlineLevel="1">
      <c r="A266" s="511"/>
      <c r="B266" s="512"/>
      <c r="C266" s="518"/>
      <c r="D266" s="33"/>
      <c r="E266" s="513"/>
      <c r="G266" s="456">
        <f t="shared" si="12"/>
        <v>0</v>
      </c>
      <c r="H266" s="449">
        <f>+$H$7+SUM(G$8:G266)</f>
        <v>-768033.25999993086</v>
      </c>
    </row>
    <row r="267" spans="1:8" hidden="1" outlineLevel="1">
      <c r="A267" s="511"/>
      <c r="B267" s="512"/>
      <c r="C267" s="518"/>
      <c r="D267" s="33"/>
      <c r="E267" s="513"/>
      <c r="G267" s="456">
        <f t="shared" si="12"/>
        <v>0</v>
      </c>
      <c r="H267" s="449">
        <f>+$H$7+SUM(G$8:G267)</f>
        <v>-768033.25999993086</v>
      </c>
    </row>
    <row r="268" spans="1:8" hidden="1" outlineLevel="1">
      <c r="A268" s="511"/>
      <c r="B268" s="512"/>
      <c r="C268" s="518"/>
      <c r="D268" s="33"/>
      <c r="E268" s="513"/>
      <c r="G268" s="456">
        <f t="shared" si="12"/>
        <v>0</v>
      </c>
      <c r="H268" s="449">
        <f>+$H$7+SUM(G$8:G268)</f>
        <v>-768033.25999993086</v>
      </c>
    </row>
    <row r="269" spans="1:8" hidden="1" outlineLevel="1">
      <c r="A269" s="511"/>
      <c r="B269" s="512"/>
      <c r="C269" s="518"/>
      <c r="D269" s="33"/>
      <c r="E269" s="513"/>
      <c r="G269" s="456">
        <f t="shared" si="12"/>
        <v>0</v>
      </c>
      <c r="H269" s="449">
        <f>+$H$7+SUM(G$8:G269)</f>
        <v>-768033.25999993086</v>
      </c>
    </row>
    <row r="270" spans="1:8" hidden="1" outlineLevel="1">
      <c r="A270" s="511"/>
      <c r="B270" s="512"/>
      <c r="C270" s="518"/>
      <c r="D270" s="33"/>
      <c r="E270" s="513"/>
      <c r="G270" s="456">
        <f t="shared" si="12"/>
        <v>0</v>
      </c>
      <c r="H270" s="449">
        <f>+$H$7+SUM(G$8:G270)</f>
        <v>-768033.25999993086</v>
      </c>
    </row>
    <row r="271" spans="1:8" hidden="1" outlineLevel="1">
      <c r="A271" s="511"/>
      <c r="B271" s="512"/>
      <c r="C271" s="518"/>
      <c r="D271" s="33"/>
      <c r="E271" s="513"/>
      <c r="G271" s="456">
        <f t="shared" si="12"/>
        <v>0</v>
      </c>
      <c r="H271" s="449">
        <f>+$H$7+SUM(G$8:G271)</f>
        <v>-768033.25999993086</v>
      </c>
    </row>
    <row r="272" spans="1:8" hidden="1" outlineLevel="1">
      <c r="A272" s="511"/>
      <c r="B272" s="512"/>
      <c r="C272" s="518"/>
      <c r="D272" s="33"/>
      <c r="E272" s="513"/>
      <c r="G272" s="456">
        <f t="shared" si="12"/>
        <v>0</v>
      </c>
      <c r="H272" s="449">
        <f>+$H$7+SUM(G$8:G272)</f>
        <v>-768033.25999993086</v>
      </c>
    </row>
    <row r="273" spans="1:8" hidden="1" outlineLevel="1">
      <c r="A273" s="511"/>
      <c r="B273" s="512"/>
      <c r="C273" s="518"/>
      <c r="D273" s="33"/>
      <c r="E273" s="513"/>
      <c r="G273" s="456">
        <f t="shared" si="12"/>
        <v>0</v>
      </c>
      <c r="H273" s="449">
        <f>+$H$7+SUM(G$8:G273)</f>
        <v>-768033.25999993086</v>
      </c>
    </row>
    <row r="274" spans="1:8" hidden="1" outlineLevel="1">
      <c r="A274" s="511"/>
      <c r="B274" s="512"/>
      <c r="C274" s="518"/>
      <c r="D274" s="33"/>
      <c r="E274" s="513"/>
      <c r="G274" s="456">
        <f t="shared" si="12"/>
        <v>0</v>
      </c>
      <c r="H274" s="449">
        <f>+$H$7+SUM(G$8:G274)</f>
        <v>-768033.25999993086</v>
      </c>
    </row>
    <row r="275" spans="1:8" hidden="1" outlineLevel="1">
      <c r="A275" s="511"/>
      <c r="B275" s="512"/>
      <c r="C275" s="518"/>
      <c r="D275" s="33"/>
      <c r="E275" s="513"/>
      <c r="G275" s="456">
        <f t="shared" si="12"/>
        <v>0</v>
      </c>
      <c r="H275" s="449">
        <f>+$H$7+SUM(G$8:G275)</f>
        <v>-768033.25999993086</v>
      </c>
    </row>
    <row r="276" spans="1:8" hidden="1" outlineLevel="1">
      <c r="A276" s="511"/>
      <c r="B276" s="512"/>
      <c r="C276" s="518"/>
      <c r="D276" s="33"/>
      <c r="E276" s="513"/>
      <c r="G276" s="456">
        <f t="shared" si="12"/>
        <v>0</v>
      </c>
      <c r="H276" s="449">
        <f>+$H$7+SUM(G$8:G276)</f>
        <v>-768033.25999993086</v>
      </c>
    </row>
    <row r="277" spans="1:8" hidden="1" outlineLevel="1">
      <c r="A277" s="511"/>
      <c r="B277" s="512"/>
      <c r="C277" s="518"/>
      <c r="D277" s="33"/>
      <c r="E277" s="513"/>
      <c r="G277" s="456">
        <f t="shared" si="12"/>
        <v>0</v>
      </c>
      <c r="H277" s="449">
        <f>+$H$7+SUM(G$8:G277)</f>
        <v>-768033.25999993086</v>
      </c>
    </row>
    <row r="278" spans="1:8" hidden="1" outlineLevel="1">
      <c r="A278" s="511"/>
      <c r="B278" s="512"/>
      <c r="C278" s="518"/>
      <c r="D278" s="33"/>
      <c r="E278" s="513"/>
      <c r="G278" s="456">
        <f t="shared" si="12"/>
        <v>0</v>
      </c>
      <c r="H278" s="449">
        <f>+$H$7+SUM(G$8:G278)</f>
        <v>-768033.25999993086</v>
      </c>
    </row>
    <row r="279" spans="1:8" hidden="1" outlineLevel="1">
      <c r="A279" s="511"/>
      <c r="B279" s="512"/>
      <c r="C279" s="518"/>
      <c r="D279" s="33"/>
      <c r="E279" s="513"/>
      <c r="G279" s="456">
        <f t="shared" si="12"/>
        <v>0</v>
      </c>
      <c r="H279" s="449">
        <f>+$H$7+SUM(G$8:G279)</f>
        <v>-768033.25999993086</v>
      </c>
    </row>
    <row r="280" spans="1:8" hidden="1" outlineLevel="1">
      <c r="A280" s="511"/>
      <c r="B280" s="512"/>
      <c r="C280" s="518"/>
      <c r="D280" s="33"/>
      <c r="E280" s="513"/>
      <c r="G280" s="456">
        <f t="shared" si="12"/>
        <v>0</v>
      </c>
      <c r="H280" s="449">
        <f>+$H$7+SUM(G$8:G280)</f>
        <v>-768033.25999993086</v>
      </c>
    </row>
    <row r="281" spans="1:8" hidden="1" outlineLevel="1">
      <c r="A281" s="511"/>
      <c r="B281" s="512"/>
      <c r="C281" s="518"/>
      <c r="D281" s="33"/>
      <c r="E281" s="513"/>
      <c r="G281" s="456">
        <f t="shared" si="12"/>
        <v>0</v>
      </c>
      <c r="H281" s="449">
        <f>+$H$7+SUM(G$8:G281)</f>
        <v>-768033.25999993086</v>
      </c>
    </row>
    <row r="282" spans="1:8" hidden="1" outlineLevel="1">
      <c r="A282" s="511"/>
      <c r="B282" s="512"/>
      <c r="C282" s="518"/>
      <c r="D282" s="33"/>
      <c r="E282" s="513"/>
      <c r="G282" s="456">
        <f t="shared" si="12"/>
        <v>0</v>
      </c>
      <c r="H282" s="449">
        <f>+$H$7+SUM(G$8:G282)</f>
        <v>-768033.25999993086</v>
      </c>
    </row>
    <row r="283" spans="1:8" hidden="1" outlineLevel="1">
      <c r="A283" s="511"/>
      <c r="B283" s="512"/>
      <c r="C283" s="518"/>
      <c r="D283" s="33"/>
      <c r="E283" s="513"/>
      <c r="G283" s="456">
        <f t="shared" si="12"/>
        <v>0</v>
      </c>
      <c r="H283" s="449">
        <f>+$H$7+SUM(G$8:G283)</f>
        <v>-768033.25999993086</v>
      </c>
    </row>
    <row r="284" spans="1:8" hidden="1" outlineLevel="1">
      <c r="A284" s="511"/>
      <c r="B284" s="512"/>
      <c r="C284" s="518"/>
      <c r="D284" s="33"/>
      <c r="E284" s="513"/>
      <c r="G284" s="456">
        <f t="shared" si="12"/>
        <v>0</v>
      </c>
      <c r="H284" s="449">
        <f>+$H$7+SUM(G$8:G284)</f>
        <v>-768033.25999993086</v>
      </c>
    </row>
    <row r="285" spans="1:8" hidden="1" outlineLevel="1">
      <c r="A285" s="511"/>
      <c r="B285" s="512"/>
      <c r="C285" s="518"/>
      <c r="D285" s="33"/>
      <c r="E285" s="513"/>
      <c r="G285" s="456">
        <f t="shared" si="12"/>
        <v>0</v>
      </c>
      <c r="H285" s="449">
        <f>+$H$7+SUM(G$8:G285)</f>
        <v>-768033.25999993086</v>
      </c>
    </row>
    <row r="286" spans="1:8" hidden="1" outlineLevel="1">
      <c r="A286" s="511"/>
      <c r="B286" s="512"/>
      <c r="C286" s="518"/>
      <c r="D286" s="33"/>
      <c r="E286" s="513"/>
      <c r="G286" s="456">
        <f t="shared" si="12"/>
        <v>0</v>
      </c>
      <c r="H286" s="449">
        <f>+$H$7+SUM(G$8:G286)</f>
        <v>-768033.25999993086</v>
      </c>
    </row>
    <row r="287" spans="1:8" hidden="1" outlineLevel="1">
      <c r="A287" s="511"/>
      <c r="B287" s="512"/>
      <c r="C287" s="518"/>
      <c r="D287" s="33"/>
      <c r="E287" s="513"/>
      <c r="G287" s="456">
        <f t="shared" si="12"/>
        <v>0</v>
      </c>
      <c r="H287" s="449">
        <f>+$H$7+SUM(G$8:G287)</f>
        <v>-768033.25999993086</v>
      </c>
    </row>
    <row r="288" spans="1:8" hidden="1" outlineLevel="1">
      <c r="A288" s="511"/>
      <c r="B288" s="512"/>
      <c r="C288" s="518"/>
      <c r="D288" s="33"/>
      <c r="E288" s="513"/>
      <c r="G288" s="456">
        <f t="shared" si="12"/>
        <v>0</v>
      </c>
      <c r="H288" s="449">
        <f>+$H$7+SUM(G$8:G288)</f>
        <v>-768033.25999993086</v>
      </c>
    </row>
    <row r="289" spans="1:8" hidden="1" outlineLevel="1">
      <c r="A289" s="511"/>
      <c r="B289" s="512"/>
      <c r="C289" s="518"/>
      <c r="D289" s="33"/>
      <c r="E289" s="513"/>
      <c r="G289" s="456">
        <f t="shared" si="12"/>
        <v>0</v>
      </c>
      <c r="H289" s="449">
        <f>+$H$7+SUM(G$8:G289)</f>
        <v>-768033.25999993086</v>
      </c>
    </row>
    <row r="290" spans="1:8" hidden="1" outlineLevel="1">
      <c r="A290" s="511"/>
      <c r="B290" s="512"/>
      <c r="C290" s="518"/>
      <c r="D290" s="33"/>
      <c r="E290" s="513"/>
      <c r="G290" s="456">
        <f t="shared" si="12"/>
        <v>0</v>
      </c>
      <c r="H290" s="449">
        <f>+$H$7+SUM(G$8:G290)</f>
        <v>-768033.25999993086</v>
      </c>
    </row>
    <row r="291" spans="1:8" hidden="1" outlineLevel="1">
      <c r="A291" s="511"/>
      <c r="B291" s="512"/>
      <c r="C291" s="518"/>
      <c r="D291" s="33"/>
      <c r="E291" s="513"/>
      <c r="G291" s="456">
        <f t="shared" si="12"/>
        <v>0</v>
      </c>
      <c r="H291" s="449">
        <f>+$H$7+SUM(G$8:G291)</f>
        <v>-768033.25999993086</v>
      </c>
    </row>
    <row r="292" spans="1:8" hidden="1" outlineLevel="1">
      <c r="A292" s="511"/>
      <c r="B292" s="512"/>
      <c r="C292" s="518"/>
      <c r="D292" s="33"/>
      <c r="E292" s="513"/>
      <c r="G292" s="456">
        <f t="shared" si="12"/>
        <v>0</v>
      </c>
      <c r="H292" s="449">
        <f>+$H$7+SUM(G$8:G292)</f>
        <v>-768033.25999993086</v>
      </c>
    </row>
    <row r="293" spans="1:8" hidden="1" outlineLevel="1">
      <c r="A293" s="511"/>
      <c r="B293" s="512"/>
      <c r="C293" s="518"/>
      <c r="D293" s="33"/>
      <c r="E293" s="513"/>
      <c r="G293" s="456">
        <f t="shared" si="12"/>
        <v>0</v>
      </c>
      <c r="H293" s="449">
        <f>+$H$7+SUM(G$8:G293)</f>
        <v>-768033.25999993086</v>
      </c>
    </row>
    <row r="294" spans="1:8" hidden="1" outlineLevel="1">
      <c r="A294" s="511"/>
      <c r="B294" s="512"/>
      <c r="C294" s="518"/>
      <c r="D294" s="33"/>
      <c r="E294" s="513"/>
      <c r="G294" s="456">
        <f t="shared" si="12"/>
        <v>0</v>
      </c>
      <c r="H294" s="449">
        <f>+$H$7+SUM(G$8:G294)</f>
        <v>-768033.25999993086</v>
      </c>
    </row>
    <row r="295" spans="1:8" hidden="1" outlineLevel="1">
      <c r="A295" s="511"/>
      <c r="B295" s="512"/>
      <c r="C295" s="518"/>
      <c r="D295" s="33"/>
      <c r="E295" s="513"/>
      <c r="G295" s="456">
        <f t="shared" si="12"/>
        <v>0</v>
      </c>
      <c r="H295" s="449">
        <f>+$H$7+SUM(G$8:G295)</f>
        <v>-768033.25999993086</v>
      </c>
    </row>
    <row r="296" spans="1:8" hidden="1" outlineLevel="1">
      <c r="A296" s="511"/>
      <c r="B296" s="512"/>
      <c r="C296" s="518"/>
      <c r="D296" s="33"/>
      <c r="E296" s="513"/>
      <c r="G296" s="456">
        <f t="shared" si="12"/>
        <v>0</v>
      </c>
      <c r="H296" s="449">
        <f>+$H$7+SUM(G$8:G296)</f>
        <v>-768033.25999993086</v>
      </c>
    </row>
    <row r="297" spans="1:8" hidden="1" outlineLevel="1">
      <c r="A297" s="511"/>
      <c r="B297" s="512"/>
      <c r="C297" s="518"/>
      <c r="D297" s="33"/>
      <c r="E297" s="513"/>
      <c r="G297" s="456">
        <f t="shared" si="12"/>
        <v>0</v>
      </c>
      <c r="H297" s="449">
        <f>+$H$7+SUM(G$8:G297)</f>
        <v>-768033.25999993086</v>
      </c>
    </row>
    <row r="298" spans="1:8" hidden="1" outlineLevel="1">
      <c r="A298" s="511"/>
      <c r="B298" s="512"/>
      <c r="C298" s="518"/>
      <c r="D298" s="33"/>
      <c r="E298" s="513"/>
      <c r="G298" s="456">
        <f t="shared" si="12"/>
        <v>0</v>
      </c>
      <c r="H298" s="449">
        <f>+$H$7+SUM(G$8:G298)</f>
        <v>-768033.25999993086</v>
      </c>
    </row>
    <row r="299" spans="1:8" hidden="1" outlineLevel="1">
      <c r="A299" s="511"/>
      <c r="B299" s="512"/>
      <c r="C299" s="518"/>
      <c r="D299" s="33"/>
      <c r="E299" s="513"/>
      <c r="G299" s="456">
        <f t="shared" si="12"/>
        <v>0</v>
      </c>
      <c r="H299" s="449">
        <f>+$H$7+SUM(G$8:G299)</f>
        <v>-768033.25999993086</v>
      </c>
    </row>
    <row r="300" spans="1:8" hidden="1" outlineLevel="1">
      <c r="A300" s="511"/>
      <c r="B300" s="512"/>
      <c r="C300" s="518"/>
      <c r="D300" s="33"/>
      <c r="E300" s="513"/>
      <c r="G300" s="456">
        <f t="shared" si="12"/>
        <v>0</v>
      </c>
      <c r="H300" s="449">
        <f>+$H$7+SUM(G$8:G300)</f>
        <v>-768033.25999993086</v>
      </c>
    </row>
    <row r="301" spans="1:8" hidden="1" outlineLevel="1">
      <c r="A301" s="511"/>
      <c r="B301" s="512"/>
      <c r="C301" s="518"/>
      <c r="D301" s="33"/>
      <c r="E301" s="513"/>
      <c r="G301" s="456">
        <f t="shared" si="12"/>
        <v>0</v>
      </c>
      <c r="H301" s="449">
        <f>+$H$7+SUM(G$8:G301)</f>
        <v>-768033.25999993086</v>
      </c>
    </row>
    <row r="302" spans="1:8" hidden="1" outlineLevel="1">
      <c r="A302" s="511"/>
      <c r="B302" s="512"/>
      <c r="C302" s="518"/>
      <c r="D302" s="33"/>
      <c r="E302" s="513"/>
      <c r="G302" s="456">
        <f t="shared" si="12"/>
        <v>0</v>
      </c>
      <c r="H302" s="449">
        <f>+$H$7+SUM(G$8:G302)</f>
        <v>-768033.25999993086</v>
      </c>
    </row>
    <row r="303" spans="1:8" hidden="1" outlineLevel="1">
      <c r="A303" s="511"/>
      <c r="B303" s="512"/>
      <c r="C303" s="518"/>
      <c r="D303" s="33"/>
      <c r="E303" s="513"/>
      <c r="G303" s="456">
        <f t="shared" si="12"/>
        <v>0</v>
      </c>
      <c r="H303" s="449">
        <f>+$H$7+SUM(G$8:G303)</f>
        <v>-768033.25999993086</v>
      </c>
    </row>
    <row r="304" spans="1:8" hidden="1" outlineLevel="1">
      <c r="A304" s="511"/>
      <c r="B304" s="512"/>
      <c r="C304" s="518"/>
      <c r="D304" s="33"/>
      <c r="E304" s="513"/>
      <c r="G304" s="456">
        <f t="shared" si="12"/>
        <v>0</v>
      </c>
      <c r="H304" s="449">
        <f>+$H$7+SUM(G$8:G304)</f>
        <v>-768033.25999993086</v>
      </c>
    </row>
    <row r="305" spans="1:8" hidden="1" outlineLevel="1">
      <c r="A305" s="511"/>
      <c r="B305" s="512"/>
      <c r="C305" s="518"/>
      <c r="D305" s="33"/>
      <c r="E305" s="513"/>
      <c r="G305" s="456">
        <f t="shared" si="12"/>
        <v>0</v>
      </c>
      <c r="H305" s="449">
        <f>+$H$7+SUM(G$8:G305)</f>
        <v>-768033.25999993086</v>
      </c>
    </row>
    <row r="306" spans="1:8" hidden="1" outlineLevel="1">
      <c r="A306" s="511"/>
      <c r="B306" s="512"/>
      <c r="C306" s="518"/>
      <c r="D306" s="33"/>
      <c r="E306" s="513"/>
      <c r="G306" s="456">
        <f t="shared" si="12"/>
        <v>0</v>
      </c>
      <c r="H306" s="449">
        <f>+$H$7+SUM(G$8:G306)</f>
        <v>-768033.25999993086</v>
      </c>
    </row>
    <row r="307" spans="1:8" hidden="1" outlineLevel="1">
      <c r="A307" s="511"/>
      <c r="B307" s="512"/>
      <c r="C307" s="518"/>
      <c r="D307" s="33"/>
      <c r="E307" s="513"/>
      <c r="G307" s="456">
        <f t="shared" si="12"/>
        <v>0</v>
      </c>
      <c r="H307" s="449">
        <f>+$H$7+SUM(G$8:G307)</f>
        <v>-768033.25999993086</v>
      </c>
    </row>
    <row r="308" spans="1:8" hidden="1" outlineLevel="1">
      <c r="A308" s="511"/>
      <c r="B308" s="512"/>
      <c r="C308" s="518"/>
      <c r="D308" s="33"/>
      <c r="E308" s="513"/>
      <c r="G308" s="456">
        <f t="shared" si="12"/>
        <v>0</v>
      </c>
      <c r="H308" s="449">
        <f>+$H$7+SUM(G$8:G308)</f>
        <v>-768033.25999993086</v>
      </c>
    </row>
    <row r="309" spans="1:8" hidden="1" outlineLevel="1">
      <c r="A309" s="511"/>
      <c r="B309" s="512"/>
      <c r="C309" s="518"/>
      <c r="D309" s="33"/>
      <c r="E309" s="513"/>
      <c r="G309" s="456">
        <f t="shared" si="12"/>
        <v>0</v>
      </c>
      <c r="H309" s="449">
        <f>+$H$7+SUM(G$8:G309)</f>
        <v>-768033.25999993086</v>
      </c>
    </row>
    <row r="310" spans="1:8" hidden="1" outlineLevel="1">
      <c r="A310" s="511"/>
      <c r="B310" s="512"/>
      <c r="C310" s="518"/>
      <c r="D310" s="33"/>
      <c r="E310" s="513"/>
      <c r="G310" s="456">
        <f t="shared" si="12"/>
        <v>0</v>
      </c>
      <c r="H310" s="449">
        <f>+$H$7+SUM(G$8:G310)</f>
        <v>-768033.25999993086</v>
      </c>
    </row>
    <row r="311" spans="1:8" hidden="1" outlineLevel="1">
      <c r="A311" s="511"/>
      <c r="B311" s="512"/>
      <c r="C311" s="518"/>
      <c r="D311" s="33"/>
      <c r="E311" s="513"/>
      <c r="G311" s="456">
        <f t="shared" si="12"/>
        <v>0</v>
      </c>
      <c r="H311" s="449">
        <f>+$H$7+SUM(G$8:G311)</f>
        <v>-768033.25999993086</v>
      </c>
    </row>
    <row r="312" spans="1:8" hidden="1" outlineLevel="1">
      <c r="A312" s="511"/>
      <c r="B312" s="512"/>
      <c r="C312" s="518"/>
      <c r="D312" s="33"/>
      <c r="E312" s="513"/>
      <c r="G312" s="456">
        <f t="shared" si="12"/>
        <v>0</v>
      </c>
      <c r="H312" s="449">
        <f>+$H$7+SUM(G$8:G312)</f>
        <v>-768033.25999993086</v>
      </c>
    </row>
    <row r="313" spans="1:8" hidden="1" outlineLevel="1">
      <c r="A313" s="511"/>
      <c r="B313" s="512"/>
      <c r="C313" s="518"/>
      <c r="D313" s="33"/>
      <c r="E313" s="513"/>
      <c r="G313" s="456">
        <f t="shared" si="12"/>
        <v>0</v>
      </c>
      <c r="H313" s="449">
        <f>+$H$7+SUM(G$8:G313)</f>
        <v>-768033.25999993086</v>
      </c>
    </row>
    <row r="314" spans="1:8" hidden="1" outlineLevel="1">
      <c r="A314" s="511"/>
      <c r="B314" s="512"/>
      <c r="C314" s="518"/>
      <c r="D314" s="33"/>
      <c r="E314" s="513"/>
      <c r="G314" s="456">
        <f t="shared" si="12"/>
        <v>0</v>
      </c>
      <c r="H314" s="449">
        <f>+$H$7+SUM(G$8:G314)</f>
        <v>-768033.25999993086</v>
      </c>
    </row>
    <row r="315" spans="1:8" hidden="1" outlineLevel="1">
      <c r="A315" s="511"/>
      <c r="B315" s="512"/>
      <c r="C315" s="518"/>
      <c r="D315" s="33"/>
      <c r="E315" s="513"/>
      <c r="G315" s="456">
        <f t="shared" ref="G315:G378" si="13">SUM(C315:F315)</f>
        <v>0</v>
      </c>
      <c r="H315" s="449">
        <f>+$H$7+SUM(G$8:G315)</f>
        <v>-768033.25999993086</v>
      </c>
    </row>
    <row r="316" spans="1:8" hidden="1" outlineLevel="1">
      <c r="A316" s="511"/>
      <c r="B316" s="512"/>
      <c r="C316" s="518"/>
      <c r="D316" s="33"/>
      <c r="E316" s="513"/>
      <c r="G316" s="456">
        <f t="shared" si="13"/>
        <v>0</v>
      </c>
      <c r="H316" s="449">
        <f>+$H$7+SUM(G$8:G316)</f>
        <v>-768033.25999993086</v>
      </c>
    </row>
    <row r="317" spans="1:8" hidden="1" outlineLevel="1">
      <c r="A317" s="511"/>
      <c r="B317" s="512"/>
      <c r="C317" s="518"/>
      <c r="D317" s="33"/>
      <c r="E317" s="513"/>
      <c r="G317" s="456">
        <f t="shared" si="13"/>
        <v>0</v>
      </c>
      <c r="H317" s="449">
        <f>+$H$7+SUM(G$8:G317)</f>
        <v>-768033.25999993086</v>
      </c>
    </row>
    <row r="318" spans="1:8" hidden="1" outlineLevel="1">
      <c r="A318" s="511"/>
      <c r="B318" s="512"/>
      <c r="C318" s="518"/>
      <c r="D318" s="33"/>
      <c r="E318" s="513"/>
      <c r="G318" s="456">
        <f t="shared" si="13"/>
        <v>0</v>
      </c>
      <c r="H318" s="449">
        <f>+$H$7+SUM(G$8:G318)</f>
        <v>-768033.25999993086</v>
      </c>
    </row>
    <row r="319" spans="1:8" hidden="1" outlineLevel="1">
      <c r="A319" s="511"/>
      <c r="B319" s="512"/>
      <c r="C319" s="518"/>
      <c r="D319" s="33"/>
      <c r="E319" s="513"/>
      <c r="G319" s="456">
        <f t="shared" si="13"/>
        <v>0</v>
      </c>
      <c r="H319" s="449">
        <f>+$H$7+SUM(G$8:G319)</f>
        <v>-768033.25999993086</v>
      </c>
    </row>
    <row r="320" spans="1:8" hidden="1" outlineLevel="1">
      <c r="A320" s="511"/>
      <c r="B320" s="512"/>
      <c r="C320" s="518"/>
      <c r="D320" s="33"/>
      <c r="E320" s="513"/>
      <c r="G320" s="456">
        <f t="shared" si="13"/>
        <v>0</v>
      </c>
      <c r="H320" s="449">
        <f>+$H$7+SUM(G$8:G320)</f>
        <v>-768033.25999993086</v>
      </c>
    </row>
    <row r="321" spans="1:8" hidden="1" outlineLevel="1">
      <c r="A321" s="511"/>
      <c r="B321" s="512"/>
      <c r="C321" s="518"/>
      <c r="D321" s="33"/>
      <c r="E321" s="513"/>
      <c r="G321" s="456">
        <f t="shared" si="13"/>
        <v>0</v>
      </c>
      <c r="H321" s="449">
        <f>+$H$7+SUM(G$8:G321)</f>
        <v>-768033.25999993086</v>
      </c>
    </row>
    <row r="322" spans="1:8" hidden="1" outlineLevel="1">
      <c r="A322" s="511"/>
      <c r="B322" s="512"/>
      <c r="C322" s="518"/>
      <c r="D322" s="33"/>
      <c r="E322" s="513"/>
      <c r="G322" s="456">
        <f t="shared" si="13"/>
        <v>0</v>
      </c>
      <c r="H322" s="449">
        <f>+$H$7+SUM(G$8:G322)</f>
        <v>-768033.25999993086</v>
      </c>
    </row>
    <row r="323" spans="1:8" hidden="1" outlineLevel="1">
      <c r="A323" s="511"/>
      <c r="B323" s="512"/>
      <c r="C323" s="518"/>
      <c r="D323" s="33"/>
      <c r="E323" s="513"/>
      <c r="G323" s="456">
        <f t="shared" si="13"/>
        <v>0</v>
      </c>
      <c r="H323" s="449">
        <f>+$H$7+SUM(G$8:G323)</f>
        <v>-768033.25999993086</v>
      </c>
    </row>
    <row r="324" spans="1:8" hidden="1" outlineLevel="1">
      <c r="A324" s="511"/>
      <c r="B324" s="512"/>
      <c r="C324" s="518"/>
      <c r="D324" s="33"/>
      <c r="E324" s="513"/>
      <c r="G324" s="456">
        <f t="shared" si="13"/>
        <v>0</v>
      </c>
      <c r="H324" s="449">
        <f>+$H$7+SUM(G$8:G324)</f>
        <v>-768033.25999993086</v>
      </c>
    </row>
    <row r="325" spans="1:8" hidden="1" outlineLevel="1">
      <c r="A325" s="511"/>
      <c r="B325" s="512"/>
      <c r="C325" s="518"/>
      <c r="D325" s="33"/>
      <c r="E325" s="513"/>
      <c r="G325" s="456">
        <f t="shared" si="13"/>
        <v>0</v>
      </c>
      <c r="H325" s="449">
        <f>+$H$7+SUM(G$8:G325)</f>
        <v>-768033.25999993086</v>
      </c>
    </row>
    <row r="326" spans="1:8" hidden="1" outlineLevel="1">
      <c r="A326" s="511"/>
      <c r="B326" s="512"/>
      <c r="C326" s="518"/>
      <c r="D326" s="33"/>
      <c r="E326" s="513"/>
      <c r="G326" s="456">
        <f t="shared" si="13"/>
        <v>0</v>
      </c>
      <c r="H326" s="449">
        <f>+$H$7+SUM(G$8:G326)</f>
        <v>-768033.25999993086</v>
      </c>
    </row>
    <row r="327" spans="1:8" hidden="1" outlineLevel="1">
      <c r="A327" s="511"/>
      <c r="B327" s="512"/>
      <c r="C327" s="518"/>
      <c r="D327" s="33"/>
      <c r="E327" s="513"/>
      <c r="G327" s="456">
        <f t="shared" si="13"/>
        <v>0</v>
      </c>
      <c r="H327" s="449">
        <f>+$H$7+SUM(G$8:G327)</f>
        <v>-768033.25999993086</v>
      </c>
    </row>
    <row r="328" spans="1:8" hidden="1" outlineLevel="1">
      <c r="A328" s="511"/>
      <c r="B328" s="512"/>
      <c r="C328" s="518"/>
      <c r="D328" s="33"/>
      <c r="E328" s="513"/>
      <c r="G328" s="456">
        <f t="shared" si="13"/>
        <v>0</v>
      </c>
      <c r="H328" s="449">
        <f>+$H$7+SUM(G$8:G328)</f>
        <v>-768033.25999993086</v>
      </c>
    </row>
    <row r="329" spans="1:8" hidden="1" outlineLevel="1">
      <c r="A329" s="511"/>
      <c r="B329" s="512"/>
      <c r="C329" s="518"/>
      <c r="D329" s="33"/>
      <c r="E329" s="513"/>
      <c r="G329" s="456">
        <f t="shared" si="13"/>
        <v>0</v>
      </c>
      <c r="H329" s="449">
        <f>+$H$7+SUM(G$8:G329)</f>
        <v>-768033.25999993086</v>
      </c>
    </row>
    <row r="330" spans="1:8" hidden="1" outlineLevel="1">
      <c r="A330" s="511"/>
      <c r="B330" s="512"/>
      <c r="C330" s="518"/>
      <c r="D330" s="33"/>
      <c r="E330" s="513"/>
      <c r="G330" s="456">
        <f t="shared" si="13"/>
        <v>0</v>
      </c>
      <c r="H330" s="449">
        <f>+$H$7+SUM(G$8:G330)</f>
        <v>-768033.25999993086</v>
      </c>
    </row>
    <row r="331" spans="1:8" hidden="1" outlineLevel="1">
      <c r="A331" s="511"/>
      <c r="B331" s="512"/>
      <c r="C331" s="518"/>
      <c r="D331" s="33"/>
      <c r="E331" s="513"/>
      <c r="G331" s="456">
        <f t="shared" si="13"/>
        <v>0</v>
      </c>
      <c r="H331" s="449">
        <f>+$H$7+SUM(G$8:G331)</f>
        <v>-768033.25999993086</v>
      </c>
    </row>
    <row r="332" spans="1:8" hidden="1" outlineLevel="1">
      <c r="A332" s="511"/>
      <c r="B332" s="512"/>
      <c r="C332" s="518"/>
      <c r="D332" s="33"/>
      <c r="E332" s="513"/>
      <c r="G332" s="456">
        <f t="shared" si="13"/>
        <v>0</v>
      </c>
      <c r="H332" s="449">
        <f>+$H$7+SUM(G$8:G332)</f>
        <v>-768033.25999993086</v>
      </c>
    </row>
    <row r="333" spans="1:8" hidden="1" outlineLevel="1">
      <c r="A333" s="511"/>
      <c r="B333" s="512"/>
      <c r="C333" s="518"/>
      <c r="D333" s="33"/>
      <c r="E333" s="513"/>
      <c r="G333" s="456">
        <f t="shared" si="13"/>
        <v>0</v>
      </c>
      <c r="H333" s="449">
        <f>+$H$7+SUM(G$8:G333)</f>
        <v>-768033.25999993086</v>
      </c>
    </row>
    <row r="334" spans="1:8" hidden="1" outlineLevel="1">
      <c r="A334" s="511"/>
      <c r="B334" s="512"/>
      <c r="C334" s="518"/>
      <c r="D334" s="33"/>
      <c r="E334" s="513"/>
      <c r="G334" s="456">
        <f t="shared" si="13"/>
        <v>0</v>
      </c>
      <c r="H334" s="449">
        <f>+$H$7+SUM(G$8:G334)</f>
        <v>-768033.25999993086</v>
      </c>
    </row>
    <row r="335" spans="1:8" hidden="1" outlineLevel="1">
      <c r="A335" s="511"/>
      <c r="B335" s="512"/>
      <c r="C335" s="518"/>
      <c r="D335" s="33"/>
      <c r="E335" s="513"/>
      <c r="G335" s="456">
        <f t="shared" si="13"/>
        <v>0</v>
      </c>
      <c r="H335" s="449">
        <f>+$H$7+SUM(G$8:G335)</f>
        <v>-768033.25999993086</v>
      </c>
    </row>
    <row r="336" spans="1:8" hidden="1" outlineLevel="1">
      <c r="A336" s="511"/>
      <c r="B336" s="512"/>
      <c r="C336" s="518"/>
      <c r="D336" s="33"/>
      <c r="E336" s="513"/>
      <c r="G336" s="456">
        <f t="shared" si="13"/>
        <v>0</v>
      </c>
      <c r="H336" s="449">
        <f>+$H$7+SUM(G$8:G336)</f>
        <v>-768033.25999993086</v>
      </c>
    </row>
    <row r="337" spans="1:8" hidden="1" outlineLevel="1">
      <c r="A337" s="511"/>
      <c r="B337" s="512"/>
      <c r="C337" s="518"/>
      <c r="D337" s="33"/>
      <c r="E337" s="513"/>
      <c r="G337" s="456">
        <f t="shared" si="13"/>
        <v>0</v>
      </c>
      <c r="H337" s="449">
        <f>+$H$7+SUM(G$8:G337)</f>
        <v>-768033.25999993086</v>
      </c>
    </row>
    <row r="338" spans="1:8" hidden="1" outlineLevel="1">
      <c r="A338" s="511"/>
      <c r="B338" s="512"/>
      <c r="C338" s="518"/>
      <c r="D338" s="33"/>
      <c r="E338" s="513"/>
      <c r="G338" s="456">
        <f t="shared" si="13"/>
        <v>0</v>
      </c>
      <c r="H338" s="449">
        <f>+$H$7+SUM(G$8:G338)</f>
        <v>-768033.25999993086</v>
      </c>
    </row>
    <row r="339" spans="1:8" hidden="1" outlineLevel="1">
      <c r="A339" s="511"/>
      <c r="B339" s="512"/>
      <c r="C339" s="518"/>
      <c r="D339" s="33"/>
      <c r="E339" s="513"/>
      <c r="G339" s="456">
        <f t="shared" si="13"/>
        <v>0</v>
      </c>
      <c r="H339" s="449">
        <f>+$H$7+SUM(G$8:G339)</f>
        <v>-768033.25999993086</v>
      </c>
    </row>
    <row r="340" spans="1:8" hidden="1" outlineLevel="1">
      <c r="A340" s="511"/>
      <c r="B340" s="512"/>
      <c r="C340" s="518"/>
      <c r="D340" s="33"/>
      <c r="E340" s="513"/>
      <c r="G340" s="456">
        <f t="shared" si="13"/>
        <v>0</v>
      </c>
      <c r="H340" s="449">
        <f>+$H$7+SUM(G$8:G340)</f>
        <v>-768033.25999993086</v>
      </c>
    </row>
    <row r="341" spans="1:8" hidden="1" outlineLevel="1">
      <c r="A341" s="511"/>
      <c r="B341" s="512"/>
      <c r="C341" s="518"/>
      <c r="D341" s="33"/>
      <c r="E341" s="513"/>
      <c r="G341" s="456">
        <f t="shared" si="13"/>
        <v>0</v>
      </c>
      <c r="H341" s="449">
        <f>+$H$7+SUM(G$8:G341)</f>
        <v>-768033.25999993086</v>
      </c>
    </row>
    <row r="342" spans="1:8" hidden="1" outlineLevel="1">
      <c r="A342" s="511"/>
      <c r="B342" s="512"/>
      <c r="C342" s="518"/>
      <c r="D342" s="33"/>
      <c r="E342" s="513"/>
      <c r="G342" s="456">
        <f t="shared" si="13"/>
        <v>0</v>
      </c>
      <c r="H342" s="449">
        <f>+$H$7+SUM(G$8:G342)</f>
        <v>-768033.25999993086</v>
      </c>
    </row>
    <row r="343" spans="1:8" hidden="1" outlineLevel="1">
      <c r="A343" s="511"/>
      <c r="B343" s="512"/>
      <c r="C343" s="518"/>
      <c r="D343" s="33"/>
      <c r="E343" s="513"/>
      <c r="G343" s="456">
        <f t="shared" si="13"/>
        <v>0</v>
      </c>
      <c r="H343" s="449">
        <f>+$H$7+SUM(G$8:G343)</f>
        <v>-768033.25999993086</v>
      </c>
    </row>
    <row r="344" spans="1:8" hidden="1" outlineLevel="1">
      <c r="A344" s="511"/>
      <c r="B344" s="512"/>
      <c r="C344" s="518"/>
      <c r="D344" s="33"/>
      <c r="E344" s="513"/>
      <c r="G344" s="456">
        <f t="shared" si="13"/>
        <v>0</v>
      </c>
      <c r="H344" s="449">
        <f>+$H$7+SUM(G$8:G344)</f>
        <v>-768033.25999993086</v>
      </c>
    </row>
    <row r="345" spans="1:8" hidden="1" outlineLevel="1">
      <c r="A345" s="511"/>
      <c r="B345" s="512"/>
      <c r="C345" s="518"/>
      <c r="D345" s="33"/>
      <c r="E345" s="513"/>
      <c r="G345" s="456">
        <f t="shared" si="13"/>
        <v>0</v>
      </c>
      <c r="H345" s="449">
        <f>+$H$7+SUM(G$8:G345)</f>
        <v>-768033.25999993086</v>
      </c>
    </row>
    <row r="346" spans="1:8" hidden="1" outlineLevel="1">
      <c r="A346" s="511"/>
      <c r="B346" s="512"/>
      <c r="C346" s="518"/>
      <c r="D346" s="33"/>
      <c r="E346" s="513"/>
      <c r="G346" s="456">
        <f t="shared" si="13"/>
        <v>0</v>
      </c>
      <c r="H346" s="449">
        <f>+$H$7+SUM(G$8:G346)</f>
        <v>-768033.25999993086</v>
      </c>
    </row>
    <row r="347" spans="1:8" hidden="1" outlineLevel="1">
      <c r="A347" s="511"/>
      <c r="B347" s="512"/>
      <c r="C347" s="518"/>
      <c r="D347" s="33"/>
      <c r="E347" s="513"/>
      <c r="G347" s="456">
        <f t="shared" si="13"/>
        <v>0</v>
      </c>
      <c r="H347" s="449">
        <f>+$H$7+SUM(G$8:G347)</f>
        <v>-768033.25999993086</v>
      </c>
    </row>
    <row r="348" spans="1:8" hidden="1" outlineLevel="1">
      <c r="A348" s="511"/>
      <c r="B348" s="512"/>
      <c r="C348" s="518"/>
      <c r="D348" s="33"/>
      <c r="E348" s="513"/>
      <c r="G348" s="456">
        <f t="shared" si="13"/>
        <v>0</v>
      </c>
      <c r="H348" s="449">
        <f>+$H$7+SUM(G$8:G348)</f>
        <v>-768033.25999993086</v>
      </c>
    </row>
    <row r="349" spans="1:8" hidden="1" outlineLevel="1">
      <c r="A349" s="511"/>
      <c r="B349" s="512"/>
      <c r="C349" s="518"/>
      <c r="D349" s="33"/>
      <c r="E349" s="513"/>
      <c r="G349" s="456">
        <f t="shared" si="13"/>
        <v>0</v>
      </c>
      <c r="H349" s="449">
        <f>+$H$7+SUM(G$8:G349)</f>
        <v>-768033.25999993086</v>
      </c>
    </row>
    <row r="350" spans="1:8" hidden="1" outlineLevel="1">
      <c r="A350" s="511"/>
      <c r="B350" s="512"/>
      <c r="C350" s="518"/>
      <c r="D350" s="33"/>
      <c r="E350" s="513"/>
      <c r="G350" s="456">
        <f t="shared" si="13"/>
        <v>0</v>
      </c>
      <c r="H350" s="449">
        <f>+$H$7+SUM(G$8:G350)</f>
        <v>-768033.25999993086</v>
      </c>
    </row>
    <row r="351" spans="1:8" hidden="1" outlineLevel="1">
      <c r="A351" s="511"/>
      <c r="B351" s="512"/>
      <c r="C351" s="518"/>
      <c r="D351" s="33"/>
      <c r="E351" s="513"/>
      <c r="G351" s="456">
        <f t="shared" si="13"/>
        <v>0</v>
      </c>
      <c r="H351" s="449">
        <f>+$H$7+SUM(G$8:G351)</f>
        <v>-768033.25999993086</v>
      </c>
    </row>
    <row r="352" spans="1:8" hidden="1" outlineLevel="1">
      <c r="A352" s="511"/>
      <c r="B352" s="512"/>
      <c r="C352" s="518"/>
      <c r="D352" s="33"/>
      <c r="E352" s="513"/>
      <c r="G352" s="456">
        <f t="shared" si="13"/>
        <v>0</v>
      </c>
      <c r="H352" s="449">
        <f>+$H$7+SUM(G$8:G352)</f>
        <v>-768033.25999993086</v>
      </c>
    </row>
    <row r="353" spans="1:8" hidden="1" outlineLevel="1">
      <c r="A353" s="511"/>
      <c r="B353" s="512"/>
      <c r="C353" s="518"/>
      <c r="D353" s="33"/>
      <c r="E353" s="513"/>
      <c r="G353" s="456">
        <f t="shared" si="13"/>
        <v>0</v>
      </c>
      <c r="H353" s="449">
        <f>+$H$7+SUM(G$8:G353)</f>
        <v>-768033.25999993086</v>
      </c>
    </row>
    <row r="354" spans="1:8" hidden="1" outlineLevel="1">
      <c r="A354" s="511"/>
      <c r="B354" s="512"/>
      <c r="C354" s="518"/>
      <c r="D354" s="33"/>
      <c r="E354" s="513"/>
      <c r="G354" s="456">
        <f t="shared" si="13"/>
        <v>0</v>
      </c>
      <c r="H354" s="449">
        <f>+$H$7+SUM(G$8:G354)</f>
        <v>-768033.25999993086</v>
      </c>
    </row>
    <row r="355" spans="1:8" hidden="1" outlineLevel="1">
      <c r="A355" s="511"/>
      <c r="B355" s="512"/>
      <c r="C355" s="518"/>
      <c r="D355" s="33"/>
      <c r="E355" s="513"/>
      <c r="G355" s="456">
        <f t="shared" si="13"/>
        <v>0</v>
      </c>
      <c r="H355" s="449">
        <f>+$H$7+SUM(G$8:G355)</f>
        <v>-768033.25999993086</v>
      </c>
    </row>
    <row r="356" spans="1:8" hidden="1" outlineLevel="1">
      <c r="A356" s="511"/>
      <c r="B356" s="512"/>
      <c r="C356" s="518"/>
      <c r="D356" s="33"/>
      <c r="E356" s="513"/>
      <c r="G356" s="456">
        <f t="shared" si="13"/>
        <v>0</v>
      </c>
      <c r="H356" s="449">
        <f>+$H$7+SUM(G$8:G356)</f>
        <v>-768033.25999993086</v>
      </c>
    </row>
    <row r="357" spans="1:8" hidden="1" outlineLevel="1">
      <c r="A357" s="511"/>
      <c r="B357" s="512"/>
      <c r="C357" s="518"/>
      <c r="D357" s="33"/>
      <c r="E357" s="513"/>
      <c r="G357" s="456">
        <f t="shared" si="13"/>
        <v>0</v>
      </c>
      <c r="H357" s="449">
        <f>+$H$7+SUM(G$8:G357)</f>
        <v>-768033.25999993086</v>
      </c>
    </row>
    <row r="358" spans="1:8" hidden="1" outlineLevel="1">
      <c r="A358" s="511"/>
      <c r="B358" s="512"/>
      <c r="C358" s="518"/>
      <c r="D358" s="33"/>
      <c r="E358" s="513"/>
      <c r="G358" s="456">
        <f t="shared" si="13"/>
        <v>0</v>
      </c>
      <c r="H358" s="449">
        <f>+$H$7+SUM(G$8:G358)</f>
        <v>-768033.25999993086</v>
      </c>
    </row>
    <row r="359" spans="1:8" hidden="1" outlineLevel="1">
      <c r="A359" s="511"/>
      <c r="B359" s="512"/>
      <c r="C359" s="518"/>
      <c r="D359" s="33"/>
      <c r="E359" s="513"/>
      <c r="G359" s="456">
        <f t="shared" si="13"/>
        <v>0</v>
      </c>
      <c r="H359" s="449">
        <f>+$H$7+SUM(G$8:G359)</f>
        <v>-768033.25999993086</v>
      </c>
    </row>
    <row r="360" spans="1:8" hidden="1" outlineLevel="1">
      <c r="A360" s="511"/>
      <c r="B360" s="512"/>
      <c r="C360" s="518"/>
      <c r="D360" s="33"/>
      <c r="E360" s="513"/>
      <c r="G360" s="456">
        <f t="shared" si="13"/>
        <v>0</v>
      </c>
      <c r="H360" s="449">
        <f>+$H$7+SUM(G$8:G360)</f>
        <v>-768033.25999993086</v>
      </c>
    </row>
    <row r="361" spans="1:8" hidden="1" outlineLevel="1">
      <c r="A361" s="511"/>
      <c r="B361" s="512"/>
      <c r="C361" s="518"/>
      <c r="D361" s="33"/>
      <c r="E361" s="33"/>
      <c r="G361" s="456">
        <f t="shared" si="13"/>
        <v>0</v>
      </c>
      <c r="H361" s="449">
        <f>+$H$7+SUM(G$8:G361)</f>
        <v>-768033.25999993086</v>
      </c>
    </row>
    <row r="362" spans="1:8" hidden="1" outlineLevel="1">
      <c r="A362" s="511"/>
      <c r="B362" s="512"/>
      <c r="C362" s="518"/>
      <c r="D362" s="33"/>
      <c r="E362" s="33"/>
      <c r="G362" s="456">
        <f t="shared" si="13"/>
        <v>0</v>
      </c>
      <c r="H362" s="449">
        <f>+$H$7+SUM(G$8:G362)</f>
        <v>-768033.25999993086</v>
      </c>
    </row>
    <row r="363" spans="1:8" hidden="1" outlineLevel="1">
      <c r="A363" s="511"/>
      <c r="B363" s="512"/>
      <c r="C363" s="33"/>
      <c r="D363" s="33"/>
      <c r="E363" s="33"/>
      <c r="G363" s="456">
        <f t="shared" si="13"/>
        <v>0</v>
      </c>
      <c r="H363" s="449">
        <f>+$H$7+SUM(G$8:G363)</f>
        <v>-768033.25999993086</v>
      </c>
    </row>
    <row r="364" spans="1:8" hidden="1" outlineLevel="1">
      <c r="A364" s="511"/>
      <c r="B364" s="512"/>
      <c r="C364" s="33"/>
      <c r="D364" s="33"/>
      <c r="E364" s="33"/>
      <c r="G364" s="456">
        <f t="shared" si="13"/>
        <v>0</v>
      </c>
      <c r="H364" s="449">
        <f>+$H$7+SUM(G$8:G364)</f>
        <v>-768033.25999993086</v>
      </c>
    </row>
    <row r="365" spans="1:8" hidden="1" outlineLevel="1">
      <c r="A365" s="511"/>
      <c r="B365" s="512"/>
      <c r="C365" s="33"/>
      <c r="D365" s="33"/>
      <c r="E365" s="33"/>
      <c r="G365" s="456">
        <f t="shared" si="13"/>
        <v>0</v>
      </c>
      <c r="H365" s="449">
        <f>+$H$7+SUM(G$8:G365)</f>
        <v>-768033.25999993086</v>
      </c>
    </row>
    <row r="366" spans="1:8" hidden="1" outlineLevel="1">
      <c r="A366" s="511"/>
      <c r="B366" s="512"/>
      <c r="C366" s="33"/>
      <c r="D366" s="33"/>
      <c r="E366" s="33"/>
      <c r="G366" s="456">
        <f t="shared" si="13"/>
        <v>0</v>
      </c>
      <c r="H366" s="449">
        <f>+$H$7+SUM(G$8:G366)</f>
        <v>-768033.25999993086</v>
      </c>
    </row>
    <row r="367" spans="1:8" hidden="1" outlineLevel="1">
      <c r="A367" s="511"/>
      <c r="B367" s="512"/>
      <c r="C367" s="33"/>
      <c r="D367" s="33"/>
      <c r="E367" s="33"/>
      <c r="G367" s="456">
        <f t="shared" si="13"/>
        <v>0</v>
      </c>
      <c r="H367" s="449">
        <f>+$H$7+SUM(G$8:G367)</f>
        <v>-768033.25999993086</v>
      </c>
    </row>
    <row r="368" spans="1:8" hidden="1" outlineLevel="1">
      <c r="A368" s="511"/>
      <c r="B368" s="512"/>
      <c r="C368" s="33"/>
      <c r="D368" s="33"/>
      <c r="E368" s="33"/>
      <c r="G368" s="456">
        <f t="shared" si="13"/>
        <v>0</v>
      </c>
      <c r="H368" s="449">
        <f>+$H$7+SUM(G$8:G368)</f>
        <v>-768033.25999993086</v>
      </c>
    </row>
    <row r="369" spans="1:8" hidden="1" outlineLevel="1">
      <c r="A369" s="511"/>
      <c r="B369" s="512"/>
      <c r="C369" s="33"/>
      <c r="D369" s="33"/>
      <c r="E369" s="33"/>
      <c r="G369" s="456">
        <f t="shared" si="13"/>
        <v>0</v>
      </c>
      <c r="H369" s="449">
        <f>+$H$7+SUM(G$8:G369)</f>
        <v>-768033.25999993086</v>
      </c>
    </row>
    <row r="370" spans="1:8" hidden="1" outlineLevel="1">
      <c r="A370" s="511"/>
      <c r="B370" s="512"/>
      <c r="C370" s="33"/>
      <c r="D370" s="33"/>
      <c r="E370" s="33"/>
      <c r="G370" s="456">
        <f t="shared" si="13"/>
        <v>0</v>
      </c>
      <c r="H370" s="449">
        <f>+$H$7+SUM(G$8:G370)</f>
        <v>-768033.25999993086</v>
      </c>
    </row>
    <row r="371" spans="1:8" hidden="1" outlineLevel="1">
      <c r="A371" s="511"/>
      <c r="B371" s="512"/>
      <c r="C371" s="33"/>
      <c r="D371" s="33"/>
      <c r="E371" s="33"/>
      <c r="G371" s="456">
        <f t="shared" si="13"/>
        <v>0</v>
      </c>
      <c r="H371" s="449">
        <f>+$H$7+SUM(G$8:G371)</f>
        <v>-768033.25999993086</v>
      </c>
    </row>
    <row r="372" spans="1:8" hidden="1" outlineLevel="1">
      <c r="A372" s="511"/>
      <c r="B372" s="512"/>
      <c r="C372" s="33"/>
      <c r="D372" s="33"/>
      <c r="E372" s="33"/>
      <c r="G372" s="456">
        <f t="shared" si="13"/>
        <v>0</v>
      </c>
      <c r="H372" s="449">
        <f>+$H$7+SUM(G$8:G372)</f>
        <v>-768033.25999993086</v>
      </c>
    </row>
    <row r="373" spans="1:8" hidden="1" outlineLevel="1">
      <c r="A373" s="511"/>
      <c r="B373" s="512"/>
      <c r="C373" s="33"/>
      <c r="D373" s="33"/>
      <c r="E373" s="33"/>
      <c r="G373" s="456">
        <f t="shared" si="13"/>
        <v>0</v>
      </c>
      <c r="H373" s="449">
        <f>+$H$7+SUM(G$8:G373)</f>
        <v>-768033.25999993086</v>
      </c>
    </row>
    <row r="374" spans="1:8" hidden="1" outlineLevel="1">
      <c r="A374" s="511"/>
      <c r="B374" s="512"/>
      <c r="C374" s="33"/>
      <c r="D374" s="33"/>
      <c r="E374" s="33"/>
      <c r="G374" s="456">
        <f t="shared" si="13"/>
        <v>0</v>
      </c>
      <c r="H374" s="449">
        <f>+$H$7+SUM(G$8:G374)</f>
        <v>-768033.25999993086</v>
      </c>
    </row>
    <row r="375" spans="1:8" hidden="1" outlineLevel="1">
      <c r="A375" s="511"/>
      <c r="B375" s="512"/>
      <c r="C375" s="33"/>
      <c r="D375" s="33"/>
      <c r="E375" s="33"/>
      <c r="G375" s="456">
        <f t="shared" si="13"/>
        <v>0</v>
      </c>
      <c r="H375" s="449">
        <f>+$H$7+SUM(G$8:G375)</f>
        <v>-768033.25999993086</v>
      </c>
    </row>
    <row r="376" spans="1:8" hidden="1" outlineLevel="1">
      <c r="A376" s="511"/>
      <c r="B376" s="512"/>
      <c r="C376" s="33"/>
      <c r="D376" s="33"/>
      <c r="E376" s="33"/>
      <c r="G376" s="456">
        <f t="shared" si="13"/>
        <v>0</v>
      </c>
      <c r="H376" s="449">
        <f>+$H$7+SUM(G$8:G376)</f>
        <v>-768033.25999993086</v>
      </c>
    </row>
    <row r="377" spans="1:8" hidden="1" outlineLevel="1">
      <c r="A377" s="511"/>
      <c r="B377" s="512"/>
      <c r="C377" s="33"/>
      <c r="D377" s="33"/>
      <c r="E377" s="33"/>
      <c r="G377" s="456">
        <f t="shared" si="13"/>
        <v>0</v>
      </c>
      <c r="H377" s="449">
        <f>+$H$7+SUM(G$8:G377)</f>
        <v>-768033.25999993086</v>
      </c>
    </row>
    <row r="378" spans="1:8" hidden="1" outlineLevel="1">
      <c r="A378" s="511"/>
      <c r="B378" s="512"/>
      <c r="C378" s="33"/>
      <c r="D378" s="33"/>
      <c r="E378" s="33"/>
      <c r="G378" s="456">
        <f t="shared" si="13"/>
        <v>0</v>
      </c>
      <c r="H378" s="449">
        <f>+$H$7+SUM(G$8:G378)</f>
        <v>-768033.25999993086</v>
      </c>
    </row>
    <row r="379" spans="1:8" hidden="1" outlineLevel="1">
      <c r="A379" s="511"/>
      <c r="B379" s="512"/>
      <c r="C379" s="33"/>
      <c r="D379" s="33"/>
      <c r="E379" s="33"/>
      <c r="G379" s="456">
        <f t="shared" ref="G379:G399" si="14">SUM(C379:F379)</f>
        <v>0</v>
      </c>
      <c r="H379" s="449">
        <f>+$H$7+SUM(G$8:G379)</f>
        <v>-768033.25999993086</v>
      </c>
    </row>
    <row r="380" spans="1:8" hidden="1" outlineLevel="1">
      <c r="A380" s="511"/>
      <c r="B380" s="512"/>
      <c r="C380" s="33"/>
      <c r="D380" s="33"/>
      <c r="E380" s="33"/>
      <c r="G380" s="456">
        <f t="shared" si="14"/>
        <v>0</v>
      </c>
      <c r="H380" s="449">
        <f>+$H$7+SUM(G$8:G380)</f>
        <v>-768033.25999993086</v>
      </c>
    </row>
    <row r="381" spans="1:8" hidden="1" outlineLevel="1">
      <c r="A381" s="511"/>
      <c r="B381" s="512"/>
      <c r="C381" s="33"/>
      <c r="D381" s="33"/>
      <c r="E381" s="33"/>
      <c r="G381" s="456">
        <f t="shared" si="14"/>
        <v>0</v>
      </c>
      <c r="H381" s="449">
        <f>+$H$7+SUM(G$8:G381)</f>
        <v>-768033.25999993086</v>
      </c>
    </row>
    <row r="382" spans="1:8" hidden="1" outlineLevel="1">
      <c r="A382" s="511"/>
      <c r="B382" s="512"/>
      <c r="C382" s="33"/>
      <c r="D382" s="33"/>
      <c r="E382" s="33"/>
      <c r="G382" s="456">
        <f t="shared" si="14"/>
        <v>0</v>
      </c>
      <c r="H382" s="449">
        <f>+$H$7+SUM(G$8:G382)</f>
        <v>-768033.25999993086</v>
      </c>
    </row>
    <row r="383" spans="1:8" hidden="1" outlineLevel="1">
      <c r="A383" s="511"/>
      <c r="B383" s="512"/>
      <c r="C383" s="33"/>
      <c r="D383" s="33"/>
      <c r="E383" s="33"/>
      <c r="G383" s="456">
        <f t="shared" si="14"/>
        <v>0</v>
      </c>
      <c r="H383" s="449">
        <f>+$H$7+SUM(G$8:G383)</f>
        <v>-768033.25999993086</v>
      </c>
    </row>
    <row r="384" spans="1:8" hidden="1" outlineLevel="1">
      <c r="A384" s="511"/>
      <c r="B384" s="512"/>
      <c r="C384" s="33"/>
      <c r="D384" s="33"/>
      <c r="E384" s="33"/>
      <c r="G384" s="456">
        <f t="shared" si="14"/>
        <v>0</v>
      </c>
      <c r="H384" s="449">
        <f>+$H$7+SUM(G$8:G384)</f>
        <v>-768033.25999993086</v>
      </c>
    </row>
    <row r="385" spans="1:8" hidden="1" outlineLevel="1">
      <c r="A385" s="511"/>
      <c r="B385" s="512"/>
      <c r="C385" s="33"/>
      <c r="D385" s="33"/>
      <c r="E385" s="33"/>
      <c r="G385" s="456">
        <f t="shared" si="14"/>
        <v>0</v>
      </c>
      <c r="H385" s="449">
        <f>+$H$7+SUM(G$8:G385)</f>
        <v>-768033.25999993086</v>
      </c>
    </row>
    <row r="386" spans="1:8" hidden="1" outlineLevel="1">
      <c r="A386" s="511"/>
      <c r="B386" s="512"/>
      <c r="C386" s="33"/>
      <c r="D386" s="33"/>
      <c r="E386" s="33"/>
      <c r="G386" s="456">
        <f t="shared" si="14"/>
        <v>0</v>
      </c>
      <c r="H386" s="449">
        <f>+$H$7+SUM(G$8:G386)</f>
        <v>-768033.25999993086</v>
      </c>
    </row>
    <row r="387" spans="1:8" hidden="1" outlineLevel="1">
      <c r="A387" s="511"/>
      <c r="B387" s="512"/>
      <c r="C387" s="33"/>
      <c r="D387" s="33"/>
      <c r="E387" s="33"/>
      <c r="G387" s="456">
        <f t="shared" si="14"/>
        <v>0</v>
      </c>
      <c r="H387" s="449">
        <f>+$H$7+SUM(G$8:G387)</f>
        <v>-768033.25999993086</v>
      </c>
    </row>
    <row r="388" spans="1:8" hidden="1" outlineLevel="1">
      <c r="A388" s="511"/>
      <c r="B388" s="512"/>
      <c r="C388" s="33"/>
      <c r="D388" s="33"/>
      <c r="E388" s="33"/>
      <c r="G388" s="456">
        <f t="shared" si="14"/>
        <v>0</v>
      </c>
      <c r="H388" s="449">
        <f>+$H$7+SUM(G$8:G388)</f>
        <v>-768033.25999993086</v>
      </c>
    </row>
    <row r="389" spans="1:8" hidden="1" outlineLevel="1">
      <c r="A389" s="511"/>
      <c r="B389" s="512"/>
      <c r="C389" s="33"/>
      <c r="D389" s="33"/>
      <c r="E389" s="33"/>
      <c r="G389" s="456">
        <f t="shared" si="14"/>
        <v>0</v>
      </c>
      <c r="H389" s="449">
        <f>+$H$7+SUM(G$8:G389)</f>
        <v>-768033.25999993086</v>
      </c>
    </row>
    <row r="390" spans="1:8" hidden="1" outlineLevel="1">
      <c r="A390" s="511"/>
      <c r="B390" s="512"/>
      <c r="C390" s="33"/>
      <c r="D390" s="33"/>
      <c r="E390" s="33"/>
      <c r="G390" s="456">
        <f t="shared" si="14"/>
        <v>0</v>
      </c>
      <c r="H390" s="449">
        <f>+$H$7+SUM(G$8:G390)</f>
        <v>-768033.25999993086</v>
      </c>
    </row>
    <row r="391" spans="1:8" hidden="1" outlineLevel="1">
      <c r="A391" s="511"/>
      <c r="B391" s="512"/>
      <c r="C391" s="33"/>
      <c r="D391" s="33"/>
      <c r="E391" s="33"/>
      <c r="G391" s="456">
        <f t="shared" si="14"/>
        <v>0</v>
      </c>
      <c r="H391" s="449">
        <f>+$H$7+SUM(G$8:G391)</f>
        <v>-768033.25999993086</v>
      </c>
    </row>
    <row r="392" spans="1:8" hidden="1" outlineLevel="1">
      <c r="A392" s="511"/>
      <c r="B392" s="512"/>
      <c r="C392" s="33"/>
      <c r="D392" s="33"/>
      <c r="E392" s="33"/>
      <c r="G392" s="456">
        <f t="shared" si="14"/>
        <v>0</v>
      </c>
      <c r="H392" s="449">
        <f>+$H$7+SUM(G$8:G392)</f>
        <v>-768033.25999993086</v>
      </c>
    </row>
    <row r="393" spans="1:8" hidden="1" outlineLevel="1">
      <c r="A393" s="511"/>
      <c r="B393" s="512"/>
      <c r="C393" s="33"/>
      <c r="D393" s="33"/>
      <c r="E393" s="33"/>
      <c r="G393" s="456">
        <f t="shared" si="14"/>
        <v>0</v>
      </c>
      <c r="H393" s="449">
        <f>+$H$7+SUM(G$8:G393)</f>
        <v>-768033.25999993086</v>
      </c>
    </row>
    <row r="394" spans="1:8" hidden="1" outlineLevel="1">
      <c r="A394" s="511"/>
      <c r="B394" s="512"/>
      <c r="C394" s="33"/>
      <c r="D394" s="33"/>
      <c r="E394" s="33"/>
      <c r="G394" s="456">
        <f t="shared" si="14"/>
        <v>0</v>
      </c>
      <c r="H394" s="449">
        <f>+$H$7+SUM(G$8:G394)</f>
        <v>-768033.25999993086</v>
      </c>
    </row>
    <row r="395" spans="1:8" hidden="1" outlineLevel="1">
      <c r="A395" s="511"/>
      <c r="B395" s="512"/>
      <c r="C395" s="33"/>
      <c r="D395" s="33"/>
      <c r="E395" s="33"/>
      <c r="G395" s="456">
        <f t="shared" si="14"/>
        <v>0</v>
      </c>
      <c r="H395" s="449">
        <f>+$H$7+SUM(G$8:G395)</f>
        <v>-768033.25999993086</v>
      </c>
    </row>
    <row r="396" spans="1:8" hidden="1" outlineLevel="1">
      <c r="A396" s="511"/>
      <c r="B396" s="512"/>
      <c r="C396" s="33"/>
      <c r="D396" s="33"/>
      <c r="E396" s="33"/>
      <c r="G396" s="456">
        <f t="shared" si="14"/>
        <v>0</v>
      </c>
      <c r="H396" s="449">
        <f>+$H$7+SUM(G$8:G396)</f>
        <v>-768033.25999993086</v>
      </c>
    </row>
    <row r="397" spans="1:8" hidden="1" outlineLevel="1">
      <c r="A397" s="511"/>
      <c r="B397" s="512"/>
      <c r="C397" s="33"/>
      <c r="D397" s="33"/>
      <c r="E397" s="33"/>
      <c r="G397" s="456">
        <f t="shared" si="14"/>
        <v>0</v>
      </c>
      <c r="H397" s="449">
        <f>+$H$7+SUM(G$8:G397)</f>
        <v>-768033.25999993086</v>
      </c>
    </row>
    <row r="398" spans="1:8" hidden="1" outlineLevel="1">
      <c r="A398" s="511"/>
      <c r="B398" s="512"/>
      <c r="C398" s="33"/>
      <c r="D398" s="33"/>
      <c r="E398" s="33"/>
      <c r="G398" s="456">
        <f t="shared" si="14"/>
        <v>0</v>
      </c>
      <c r="H398" s="449">
        <f>+$H$7+SUM(G$8:G398)</f>
        <v>-768033.25999993086</v>
      </c>
    </row>
    <row r="399" spans="1:8" collapsed="1">
      <c r="A399" s="449"/>
      <c r="B399" s="20"/>
      <c r="D399" s="33"/>
      <c r="E399" s="33"/>
      <c r="G399" s="456">
        <f t="shared" si="14"/>
        <v>0</v>
      </c>
      <c r="H399" s="449">
        <f>+$H$7+SUM(G$8:G399)</f>
        <v>-768033.25999993086</v>
      </c>
    </row>
    <row r="400" spans="1:8">
      <c r="A400" s="449"/>
      <c r="B400" s="20"/>
      <c r="D400" s="33"/>
      <c r="E400" s="33"/>
      <c r="G400" s="456">
        <f t="shared" si="2"/>
        <v>0</v>
      </c>
      <c r="H400" s="449">
        <f>+$H$7+SUM(G$8:G400)</f>
        <v>-768033.25999993086</v>
      </c>
    </row>
    <row r="401" spans="1:10" ht="11.4" thickBot="1">
      <c r="A401" s="466" t="s">
        <v>58</v>
      </c>
      <c r="C401" s="467">
        <f>SUM(C7:C39)</f>
        <v>-13875515</v>
      </c>
      <c r="D401" s="467">
        <f>SUM(D7:D39)</f>
        <v>121116684.22</v>
      </c>
      <c r="E401" s="467">
        <f>SUM(E7:E53)</f>
        <v>-4085744.73</v>
      </c>
      <c r="F401" s="467">
        <f>SUM(F7:F39)</f>
        <v>0</v>
      </c>
      <c r="G401" s="467">
        <f>SUM(G7:G400)+H7</f>
        <v>-768033.25999993086</v>
      </c>
      <c r="H401" s="449" t="s">
        <v>242</v>
      </c>
      <c r="I401" s="468"/>
      <c r="J401" s="469"/>
    </row>
    <row r="402" spans="1:10" ht="11.4" thickTop="1"/>
    <row r="403" spans="1:10">
      <c r="G403" s="441">
        <f>H7+G20+G22</f>
        <v>-2779904.4500000179</v>
      </c>
      <c r="H403" s="444" t="s">
        <v>121</v>
      </c>
    </row>
    <row r="404" spans="1:10">
      <c r="D404" s="34"/>
      <c r="E404" s="33" t="s">
        <v>59</v>
      </c>
      <c r="F404" s="33"/>
      <c r="G404" s="441">
        <f>SUM(G8:G19,G21,G23:G31,G33:G43,G45:G70,G72:G168,G170:G400)</f>
        <v>-16616068.550000004</v>
      </c>
      <c r="H404" s="444" t="s">
        <v>301</v>
      </c>
    </row>
    <row r="405" spans="1:10">
      <c r="D405" s="34"/>
      <c r="E405" s="33"/>
      <c r="F405" s="33"/>
      <c r="G405" s="441">
        <f>SUM(G32)</f>
        <v>16772707</v>
      </c>
      <c r="H405" s="444" t="s">
        <v>265</v>
      </c>
    </row>
    <row r="406" spans="1:10">
      <c r="D406" s="34"/>
      <c r="E406" s="33"/>
      <c r="F406" s="33"/>
      <c r="G406" s="441">
        <f>SUM(G44)</f>
        <v>14342.79</v>
      </c>
      <c r="H406" s="444" t="s">
        <v>263</v>
      </c>
    </row>
    <row r="407" spans="1:10">
      <c r="D407" s="33"/>
      <c r="F407" s="33"/>
      <c r="G407" s="441">
        <f>+G71</f>
        <v>46449.23</v>
      </c>
      <c r="H407" s="444" t="s">
        <v>264</v>
      </c>
    </row>
    <row r="408" spans="1:10">
      <c r="D408" s="33"/>
      <c r="F408" s="33"/>
      <c r="G408" s="441">
        <f>+G169</f>
        <v>1794440.72</v>
      </c>
      <c r="H408" s="444" t="s">
        <v>286</v>
      </c>
    </row>
    <row r="409" spans="1:10">
      <c r="D409" s="33"/>
      <c r="F409" s="33"/>
      <c r="G409" s="441"/>
    </row>
    <row r="410" spans="1:10" ht="11.4" thickBot="1">
      <c r="E410" s="33" t="s">
        <v>60</v>
      </c>
      <c r="G410" s="505">
        <f>SUM(G403:G409)</f>
        <v>-768033.26000002236</v>
      </c>
      <c r="H410" s="449" t="s">
        <v>242</v>
      </c>
    </row>
    <row r="411" spans="1:10" ht="11.4" thickTop="1">
      <c r="G411" s="469">
        <f>+G401-G410</f>
        <v>9.1502442955970764E-8</v>
      </c>
      <c r="H411" s="506" t="s">
        <v>273</v>
      </c>
    </row>
    <row r="413" spans="1:10">
      <c r="G413" s="465"/>
    </row>
  </sheetData>
  <printOptions gridLines="1"/>
  <pageMargins left="0.75" right="0.75" top="1" bottom="1" header="0.5" footer="0.5"/>
  <pageSetup scale="17" orientation="landscape" horizontalDpi="300" verticalDpi="300" r:id="rId1"/>
  <headerFooter alignWithMargins="0">
    <oddFooter>&amp;L&amp;8Prepared by: Wayne Van Someren&amp;C&amp;8&amp;D&amp;R&amp;8&amp;F</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66"/>
  </sheetPr>
  <dimension ref="A1:H268"/>
  <sheetViews>
    <sheetView workbookViewId="0">
      <pane xSplit="2" ySplit="8" topLeftCell="C27" activePane="bottomRight" state="frozen"/>
      <selection activeCell="Y64" sqref="Y64:Y238"/>
      <selection pane="topRight" activeCell="Y64" sqref="Y64:Y238"/>
      <selection pane="bottomLeft" activeCell="Y64" sqref="Y64:Y238"/>
      <selection pane="bottomRight" activeCell="H55" sqref="H55"/>
    </sheetView>
  </sheetViews>
  <sheetFormatPr defaultRowHeight="13.2" outlineLevelRow="1"/>
  <cols>
    <col min="2" max="2" width="7.88671875" customWidth="1"/>
    <col min="3" max="3" width="13.33203125" bestFit="1" customWidth="1"/>
    <col min="4" max="4" width="14.33203125" bestFit="1" customWidth="1"/>
    <col min="5" max="5" width="15" bestFit="1" customWidth="1"/>
    <col min="6" max="6" width="17.33203125" bestFit="1" customWidth="1"/>
    <col min="7" max="7" width="11.33203125" bestFit="1" customWidth="1"/>
    <col min="8" max="8" width="13.5546875" bestFit="1" customWidth="1"/>
  </cols>
  <sheetData>
    <row r="1" spans="1:6">
      <c r="A1" s="38" t="s">
        <v>76</v>
      </c>
      <c r="B1" s="38" t="s">
        <v>61</v>
      </c>
      <c r="C1" s="39"/>
      <c r="D1" s="39"/>
      <c r="E1" s="39"/>
      <c r="F1" s="39"/>
    </row>
    <row r="2" spans="1:6">
      <c r="B2" s="39" t="s">
        <v>62</v>
      </c>
      <c r="C2" s="39"/>
      <c r="D2" s="39"/>
      <c r="E2" s="39"/>
      <c r="F2" s="39"/>
    </row>
    <row r="3" spans="1:6">
      <c r="B3" s="39" t="s">
        <v>63</v>
      </c>
      <c r="C3" s="39"/>
      <c r="D3" s="39"/>
      <c r="E3" s="39"/>
      <c r="F3" s="39"/>
    </row>
    <row r="4" spans="1:6">
      <c r="B4" s="39" t="s">
        <v>64</v>
      </c>
      <c r="C4" s="39"/>
      <c r="D4" s="39"/>
      <c r="E4" s="39"/>
      <c r="F4" s="39"/>
    </row>
    <row r="5" spans="1:6">
      <c r="B5" s="39" t="s">
        <v>65</v>
      </c>
      <c r="C5" s="39"/>
      <c r="D5" s="39"/>
      <c r="E5" s="39"/>
      <c r="F5" s="39"/>
    </row>
    <row r="6" spans="1:6" ht="14.4">
      <c r="B6" s="39"/>
      <c r="C6" s="39"/>
      <c r="D6" s="39"/>
      <c r="E6" s="40"/>
      <c r="F6" s="41"/>
    </row>
    <row r="7" spans="1:6">
      <c r="B7" s="42" t="s">
        <v>0</v>
      </c>
      <c r="C7" s="42" t="s">
        <v>8</v>
      </c>
      <c r="D7" s="42" t="s">
        <v>9</v>
      </c>
      <c r="E7" s="42" t="s">
        <v>10</v>
      </c>
      <c r="F7" s="42" t="s">
        <v>11</v>
      </c>
    </row>
    <row r="8" spans="1:6" ht="14.4">
      <c r="B8" s="39" t="s">
        <v>12</v>
      </c>
      <c r="C8" s="43">
        <v>0</v>
      </c>
      <c r="D8" s="43">
        <v>0</v>
      </c>
      <c r="E8" s="43">
        <v>0</v>
      </c>
      <c r="F8" s="44">
        <v>0</v>
      </c>
    </row>
    <row r="9" spans="1:6" ht="14.4" outlineLevel="1">
      <c r="B9" s="45" t="s">
        <v>13</v>
      </c>
      <c r="C9" s="44">
        <v>0</v>
      </c>
      <c r="D9" s="44">
        <v>0</v>
      </c>
      <c r="E9" s="44">
        <v>0</v>
      </c>
      <c r="F9" s="44">
        <v>0</v>
      </c>
    </row>
    <row r="10" spans="1:6" ht="14.4" outlineLevel="1">
      <c r="B10" s="45" t="s">
        <v>14</v>
      </c>
      <c r="C10" s="44">
        <v>0</v>
      </c>
      <c r="D10" s="44">
        <v>0</v>
      </c>
      <c r="E10" s="44">
        <v>0</v>
      </c>
      <c r="F10" s="44">
        <v>0</v>
      </c>
    </row>
    <row r="11" spans="1:6" ht="14.4" outlineLevel="1">
      <c r="B11" s="45" t="s">
        <v>15</v>
      </c>
      <c r="C11" s="44">
        <v>0</v>
      </c>
      <c r="D11" s="44">
        <v>0</v>
      </c>
      <c r="E11" s="44">
        <v>0</v>
      </c>
      <c r="F11" s="44">
        <v>0</v>
      </c>
    </row>
    <row r="12" spans="1:6" ht="14.4" outlineLevel="1">
      <c r="B12" s="45" t="s">
        <v>16</v>
      </c>
      <c r="C12" s="44">
        <v>0</v>
      </c>
      <c r="D12" s="44">
        <v>0</v>
      </c>
      <c r="E12" s="44">
        <v>0</v>
      </c>
      <c r="F12" s="44">
        <v>0</v>
      </c>
    </row>
    <row r="13" spans="1:6" ht="14.4" outlineLevel="1">
      <c r="A13">
        <v>2012</v>
      </c>
      <c r="B13" s="45" t="s">
        <v>17</v>
      </c>
      <c r="C13" s="44">
        <v>447805.23</v>
      </c>
      <c r="D13" s="44">
        <v>16910017</v>
      </c>
      <c r="E13" s="44">
        <v>-16462211.77</v>
      </c>
      <c r="F13" s="44">
        <v>-16462211.77</v>
      </c>
    </row>
    <row r="14" spans="1:6" ht="14.4" outlineLevel="1">
      <c r="A14">
        <v>2012</v>
      </c>
      <c r="B14" s="45" t="s">
        <v>18</v>
      </c>
      <c r="C14" s="44">
        <v>1404497.32</v>
      </c>
      <c r="D14" s="44">
        <v>810363.64</v>
      </c>
      <c r="E14" s="44">
        <v>594133.68000000005</v>
      </c>
      <c r="F14" s="44">
        <v>-15868078.09</v>
      </c>
    </row>
    <row r="15" spans="1:6" ht="14.4" outlineLevel="1">
      <c r="A15">
        <v>2012</v>
      </c>
      <c r="B15" s="45" t="s">
        <v>19</v>
      </c>
      <c r="C15" s="44">
        <v>1049307.93</v>
      </c>
      <c r="D15" s="44">
        <v>386248.25</v>
      </c>
      <c r="E15" s="44">
        <v>663059.68000000005</v>
      </c>
      <c r="F15" s="44">
        <v>-15205018.41</v>
      </c>
    </row>
    <row r="16" spans="1:6" ht="14.4" outlineLevel="1">
      <c r="A16">
        <v>2012</v>
      </c>
      <c r="B16" s="45" t="s">
        <v>20</v>
      </c>
      <c r="C16" s="44">
        <v>1082371.3600000001</v>
      </c>
      <c r="D16" s="44">
        <v>404928.27</v>
      </c>
      <c r="E16" s="44">
        <v>677443.09</v>
      </c>
      <c r="F16" s="44">
        <v>-14527575.32</v>
      </c>
    </row>
    <row r="17" spans="1:6" ht="14.4" outlineLevel="1">
      <c r="A17">
        <v>2012</v>
      </c>
      <c r="B17" s="45" t="s">
        <v>21</v>
      </c>
      <c r="C17" s="44">
        <v>1031039.3</v>
      </c>
      <c r="D17" s="44">
        <v>408591.85</v>
      </c>
      <c r="E17" s="44">
        <v>622447.44999999995</v>
      </c>
      <c r="F17" s="44">
        <v>-13905127.869999999</v>
      </c>
    </row>
    <row r="18" spans="1:6" ht="14.4" outlineLevel="1">
      <c r="A18">
        <v>2012</v>
      </c>
      <c r="B18" s="46" t="s">
        <v>22</v>
      </c>
      <c r="C18" s="47">
        <v>1110961.98</v>
      </c>
      <c r="D18" s="47">
        <v>372505.64</v>
      </c>
      <c r="E18" s="47">
        <v>738456.34</v>
      </c>
      <c r="F18" s="47">
        <v>-13166671.529999999</v>
      </c>
    </row>
    <row r="19" spans="1:6" ht="14.4" outlineLevel="1">
      <c r="A19">
        <v>2012</v>
      </c>
      <c r="B19" s="45" t="s">
        <v>23</v>
      </c>
      <c r="C19" s="44">
        <v>1407543.02</v>
      </c>
      <c r="D19" s="44">
        <v>445359.79</v>
      </c>
      <c r="E19" s="44">
        <v>962183.23</v>
      </c>
      <c r="F19" s="44">
        <v>-12204488.300000001</v>
      </c>
    </row>
    <row r="20" spans="1:6" ht="14.4" outlineLevel="1">
      <c r="A20">
        <v>2012</v>
      </c>
      <c r="B20" s="45" t="s">
        <v>24</v>
      </c>
      <c r="C20" s="44">
        <v>1452163.04</v>
      </c>
      <c r="D20" s="44">
        <v>496701.33</v>
      </c>
      <c r="E20" s="44">
        <v>955461.71</v>
      </c>
      <c r="F20" s="44">
        <v>-11249026.59</v>
      </c>
    </row>
    <row r="21" spans="1:6" ht="14.4" outlineLevel="1">
      <c r="A21">
        <v>2013</v>
      </c>
      <c r="B21" s="45" t="s">
        <v>13</v>
      </c>
      <c r="C21" s="44">
        <v>1098417.02</v>
      </c>
      <c r="D21" s="44">
        <v>565562.64</v>
      </c>
      <c r="E21" s="44">
        <v>532854.38</v>
      </c>
      <c r="F21" s="44">
        <v>-10716172.210000001</v>
      </c>
    </row>
    <row r="22" spans="1:6" ht="14.4" outlineLevel="1">
      <c r="A22">
        <v>2013</v>
      </c>
      <c r="B22" s="45" t="s">
        <v>14</v>
      </c>
      <c r="C22" s="44">
        <v>1030448.56</v>
      </c>
      <c r="D22" s="44">
        <v>349473.92</v>
      </c>
      <c r="E22" s="44">
        <v>680974.64</v>
      </c>
      <c r="F22" s="44">
        <v>-10035197.57</v>
      </c>
    </row>
    <row r="23" spans="1:6" ht="14.4" outlineLevel="1">
      <c r="A23">
        <v>2013</v>
      </c>
      <c r="B23" s="45" t="s">
        <v>15</v>
      </c>
      <c r="C23" s="44">
        <v>867048.19</v>
      </c>
      <c r="D23" s="44">
        <v>329877.38</v>
      </c>
      <c r="E23" s="44">
        <v>537170.81000000006</v>
      </c>
      <c r="F23" s="44">
        <v>-9498026.7599999998</v>
      </c>
    </row>
    <row r="24" spans="1:6" ht="14.4" outlineLevel="1">
      <c r="A24">
        <v>2013</v>
      </c>
      <c r="B24" s="45" t="s">
        <v>16</v>
      </c>
      <c r="C24" s="44">
        <v>798540.87</v>
      </c>
      <c r="D24" s="44">
        <v>326643.44</v>
      </c>
      <c r="E24" s="44">
        <v>471897.43</v>
      </c>
      <c r="F24" s="44">
        <v>-9026129.3300000001</v>
      </c>
    </row>
    <row r="25" spans="1:6" ht="14.4" outlineLevel="1">
      <c r="A25">
        <v>2013</v>
      </c>
      <c r="B25" s="45" t="s">
        <v>17</v>
      </c>
      <c r="C25" s="44">
        <v>727043.03</v>
      </c>
      <c r="D25" s="44">
        <v>279062.34000000003</v>
      </c>
      <c r="E25" s="44">
        <v>447980.69</v>
      </c>
      <c r="F25" s="44">
        <v>-8578148.6400000006</v>
      </c>
    </row>
    <row r="26" spans="1:6" ht="14.4" outlineLevel="1">
      <c r="A26">
        <v>2013</v>
      </c>
      <c r="B26" s="45" t="s">
        <v>18</v>
      </c>
      <c r="C26" s="44">
        <v>677355.54</v>
      </c>
      <c r="D26" s="44">
        <v>272569.48</v>
      </c>
      <c r="E26" s="44">
        <v>404786.06</v>
      </c>
      <c r="F26" s="44">
        <v>-8173362.5800000001</v>
      </c>
    </row>
    <row r="27" spans="1:6" ht="14.4" outlineLevel="1">
      <c r="A27">
        <v>2013</v>
      </c>
      <c r="B27" s="45" t="s">
        <v>19</v>
      </c>
      <c r="C27" s="44">
        <v>735062.2</v>
      </c>
      <c r="D27" s="44">
        <v>295161.69</v>
      </c>
      <c r="E27" s="44">
        <v>439900.51</v>
      </c>
      <c r="F27" s="44">
        <v>-7733462.0700000003</v>
      </c>
    </row>
    <row r="28" spans="1:6" ht="14.4" outlineLevel="1">
      <c r="A28">
        <v>2013</v>
      </c>
      <c r="B28" s="45" t="s">
        <v>20</v>
      </c>
      <c r="C28" s="44">
        <v>716831.25</v>
      </c>
      <c r="D28" s="44">
        <v>267678.3</v>
      </c>
      <c r="E28" s="44">
        <v>449152.95</v>
      </c>
      <c r="F28" s="44">
        <v>-7284309.1200000001</v>
      </c>
    </row>
    <row r="29" spans="1:6" ht="14.4" outlineLevel="1">
      <c r="A29">
        <v>2013</v>
      </c>
      <c r="B29" s="45" t="s">
        <v>21</v>
      </c>
      <c r="C29" s="44">
        <v>725003.49</v>
      </c>
      <c r="D29" s="44">
        <v>285442.44</v>
      </c>
      <c r="E29" s="44">
        <v>439561.05</v>
      </c>
      <c r="F29" s="44">
        <v>-6844748.0700000003</v>
      </c>
    </row>
    <row r="30" spans="1:6" ht="14.4" outlineLevel="1">
      <c r="A30">
        <v>2013</v>
      </c>
      <c r="B30" s="45" t="s">
        <v>22</v>
      </c>
      <c r="C30" s="44">
        <v>785286.83</v>
      </c>
      <c r="D30" s="44">
        <v>284747.33</v>
      </c>
      <c r="E30" s="44">
        <v>500539.5</v>
      </c>
      <c r="F30" s="44">
        <v>-6344208.5700000003</v>
      </c>
    </row>
    <row r="31" spans="1:6" ht="14.4" outlineLevel="1">
      <c r="A31">
        <v>2013</v>
      </c>
      <c r="B31" s="45" t="s">
        <v>23</v>
      </c>
      <c r="C31" s="44">
        <v>866418.08</v>
      </c>
      <c r="D31" s="44">
        <v>332938.76</v>
      </c>
      <c r="E31" s="44">
        <v>533479.31999999995</v>
      </c>
      <c r="F31" s="44">
        <v>-5810729.25</v>
      </c>
    </row>
    <row r="32" spans="1:6" ht="14.4" outlineLevel="1">
      <c r="A32">
        <v>2013</v>
      </c>
      <c r="B32" s="45" t="s">
        <v>24</v>
      </c>
      <c r="C32" s="44">
        <v>1026140.49</v>
      </c>
      <c r="D32" s="44">
        <v>370078.31</v>
      </c>
      <c r="E32" s="44">
        <v>656062.18000000005</v>
      </c>
      <c r="F32" s="44">
        <v>-5154667.07</v>
      </c>
    </row>
    <row r="33" spans="1:6" ht="14.4" outlineLevel="1">
      <c r="A33">
        <v>2014</v>
      </c>
      <c r="B33" s="45" t="s">
        <v>13</v>
      </c>
      <c r="C33" s="44">
        <v>667787.55000000005</v>
      </c>
      <c r="D33" s="44">
        <v>463092.59</v>
      </c>
      <c r="E33" s="44">
        <v>204694.96</v>
      </c>
      <c r="F33" s="44">
        <v>-4949972.1100000003</v>
      </c>
    </row>
    <row r="34" spans="1:6" ht="14.4" outlineLevel="1">
      <c r="A34">
        <v>2014</v>
      </c>
      <c r="B34" s="45" t="s">
        <v>14</v>
      </c>
      <c r="C34" s="44">
        <v>799206.04</v>
      </c>
      <c r="D34" s="44">
        <v>340492.86</v>
      </c>
      <c r="E34" s="44">
        <v>458713.18</v>
      </c>
      <c r="F34" s="44">
        <v>-4491258.93</v>
      </c>
    </row>
    <row r="35" spans="1:6" ht="14.4" outlineLevel="1">
      <c r="A35">
        <v>2014</v>
      </c>
      <c r="B35" s="45" t="s">
        <v>15</v>
      </c>
      <c r="C35" s="44">
        <v>757731.9</v>
      </c>
      <c r="D35" s="44">
        <v>306002.49</v>
      </c>
      <c r="E35" s="44">
        <v>451729.41</v>
      </c>
      <c r="F35" s="44">
        <v>-4039529.52</v>
      </c>
    </row>
    <row r="36" spans="1:6" ht="14.4" outlineLevel="1">
      <c r="A36">
        <v>2014</v>
      </c>
      <c r="B36" s="45" t="s">
        <v>16</v>
      </c>
      <c r="C36" s="44">
        <v>1110490.78</v>
      </c>
      <c r="D36" s="44">
        <v>697574.74</v>
      </c>
      <c r="E36" s="44">
        <v>412916.04</v>
      </c>
      <c r="F36" s="44">
        <v>-3626613.48</v>
      </c>
    </row>
    <row r="37" spans="1:6" ht="14.4" outlineLevel="1">
      <c r="A37">
        <v>2014</v>
      </c>
      <c r="B37" s="45" t="s">
        <v>17</v>
      </c>
      <c r="C37" s="44">
        <v>587922.74</v>
      </c>
      <c r="D37" s="44">
        <v>248682.13</v>
      </c>
      <c r="E37" s="44">
        <v>339240.61</v>
      </c>
      <c r="F37" s="44">
        <v>-3287372.87</v>
      </c>
    </row>
    <row r="38" spans="1:6" ht="14.4" outlineLevel="1">
      <c r="A38">
        <v>2014</v>
      </c>
      <c r="B38" s="45" t="s">
        <v>18</v>
      </c>
      <c r="C38" s="44">
        <v>584570.76</v>
      </c>
      <c r="D38" s="44">
        <v>232891.36</v>
      </c>
      <c r="E38" s="44">
        <v>351679.4</v>
      </c>
      <c r="F38" s="44">
        <v>-2935693.47</v>
      </c>
    </row>
    <row r="39" spans="1:6" ht="14.4" outlineLevel="1">
      <c r="A39">
        <v>2014</v>
      </c>
      <c r="B39" s="45" t="s">
        <v>19</v>
      </c>
      <c r="C39" s="44">
        <v>603972.65</v>
      </c>
      <c r="D39" s="44">
        <v>211493.25</v>
      </c>
      <c r="E39" s="44">
        <v>392479.4</v>
      </c>
      <c r="F39" s="44">
        <v>-2543214.0699999998</v>
      </c>
    </row>
    <row r="40" spans="1:6" ht="14.4" outlineLevel="1">
      <c r="A40">
        <v>2014</v>
      </c>
      <c r="B40" s="45" t="s">
        <v>20</v>
      </c>
      <c r="C40" s="44">
        <v>609591.72</v>
      </c>
      <c r="D40" s="44">
        <v>230228.61</v>
      </c>
      <c r="E40" s="44">
        <v>379363.11</v>
      </c>
      <c r="F40" s="44">
        <v>-2163850.96</v>
      </c>
    </row>
    <row r="41" spans="1:6" ht="14.4" outlineLevel="1">
      <c r="A41">
        <v>2014</v>
      </c>
      <c r="B41" s="45" t="s">
        <v>21</v>
      </c>
      <c r="C41" s="44">
        <v>591075.5</v>
      </c>
      <c r="D41" s="44">
        <v>243000.17</v>
      </c>
      <c r="E41" s="44">
        <v>348075.33</v>
      </c>
      <c r="F41" s="44">
        <v>-1815775.63</v>
      </c>
    </row>
    <row r="42" spans="1:6" ht="14.4" outlineLevel="1">
      <c r="A42">
        <v>2014</v>
      </c>
      <c r="B42" s="45" t="s">
        <v>22</v>
      </c>
      <c r="C42" s="514">
        <v>595799.04000000004</v>
      </c>
      <c r="D42" s="514">
        <v>213110.74</v>
      </c>
      <c r="E42" s="514">
        <f>+C42-D42</f>
        <v>382688.30000000005</v>
      </c>
      <c r="F42" s="514">
        <f>+F41+E42</f>
        <v>-1433087.3299999998</v>
      </c>
    </row>
    <row r="43" spans="1:6" ht="14.4" outlineLevel="1">
      <c r="A43">
        <v>2014</v>
      </c>
      <c r="B43" s="45" t="s">
        <v>23</v>
      </c>
      <c r="C43" s="44">
        <v>700247.7</v>
      </c>
      <c r="D43" s="44">
        <v>244726.84</v>
      </c>
      <c r="E43" s="514">
        <f t="shared" ref="E43:E48" si="0">+C43-D43</f>
        <v>455520.86</v>
      </c>
      <c r="F43" s="514">
        <f t="shared" ref="F43:F48" si="1">+F42+E43</f>
        <v>-977566.46999999986</v>
      </c>
    </row>
    <row r="44" spans="1:6" ht="14.4" outlineLevel="1">
      <c r="A44">
        <v>2014</v>
      </c>
      <c r="B44" s="45" t="s">
        <v>24</v>
      </c>
      <c r="C44" s="523">
        <v>811291.2</v>
      </c>
      <c r="D44" s="523">
        <v>312940.46999999997</v>
      </c>
      <c r="E44" s="514">
        <f t="shared" si="0"/>
        <v>498350.73</v>
      </c>
      <c r="F44" s="514">
        <f t="shared" si="1"/>
        <v>-479215.73999999987</v>
      </c>
    </row>
    <row r="45" spans="1:6" ht="14.4">
      <c r="A45">
        <v>2015</v>
      </c>
      <c r="B45" s="524" t="s">
        <v>13</v>
      </c>
      <c r="C45" s="525">
        <v>746988.94</v>
      </c>
      <c r="D45" s="525">
        <v>2122983.44</v>
      </c>
      <c r="E45" s="514">
        <f t="shared" si="0"/>
        <v>-1375994.5</v>
      </c>
      <c r="F45" s="514">
        <f t="shared" si="1"/>
        <v>-1855210.2399999998</v>
      </c>
    </row>
    <row r="46" spans="1:6" ht="14.4">
      <c r="A46">
        <v>2015</v>
      </c>
      <c r="B46" s="524" t="s">
        <v>14</v>
      </c>
      <c r="C46" s="525">
        <v>298376.48</v>
      </c>
      <c r="D46" s="525">
        <v>116826.74</v>
      </c>
      <c r="E46" s="514">
        <f t="shared" si="0"/>
        <v>181549.74</v>
      </c>
      <c r="F46" s="514">
        <f t="shared" si="1"/>
        <v>-1673660.4999999998</v>
      </c>
    </row>
    <row r="47" spans="1:6" ht="14.4">
      <c r="A47">
        <v>2015</v>
      </c>
      <c r="B47" s="524" t="s">
        <v>15</v>
      </c>
      <c r="C47" s="543">
        <v>253641.14</v>
      </c>
      <c r="D47" s="543">
        <v>91365.8</v>
      </c>
      <c r="E47" s="514">
        <f t="shared" si="0"/>
        <v>162275.34000000003</v>
      </c>
      <c r="F47" s="514">
        <f t="shared" si="1"/>
        <v>-1511385.1599999997</v>
      </c>
    </row>
    <row r="48" spans="1:6" ht="14.4">
      <c r="A48">
        <v>2015</v>
      </c>
      <c r="B48" s="524" t="s">
        <v>16</v>
      </c>
      <c r="C48" s="543">
        <v>242596.26</v>
      </c>
      <c r="D48" s="543">
        <v>89126.58</v>
      </c>
      <c r="E48" s="514">
        <f t="shared" si="0"/>
        <v>153469.68</v>
      </c>
      <c r="F48" s="514">
        <f t="shared" si="1"/>
        <v>-1357915.4799999997</v>
      </c>
    </row>
    <row r="49" spans="1:8" ht="14.4">
      <c r="A49">
        <v>2015</v>
      </c>
      <c r="B49" s="524" t="s">
        <v>17</v>
      </c>
      <c r="C49" s="543">
        <v>232640.97</v>
      </c>
      <c r="D49" s="543">
        <v>97318.57</v>
      </c>
      <c r="E49" s="514">
        <f t="shared" ref="E49:E70" si="2">+C49-D49</f>
        <v>135322.4</v>
      </c>
      <c r="F49" s="514">
        <f t="shared" ref="F49:F70" si="3">+F48+E49</f>
        <v>-1222593.0799999998</v>
      </c>
    </row>
    <row r="50" spans="1:8" ht="14.4">
      <c r="A50">
        <v>2015</v>
      </c>
      <c r="B50" s="524" t="s">
        <v>18</v>
      </c>
      <c r="C50" s="543">
        <v>238988.56</v>
      </c>
      <c r="D50" s="543">
        <v>98176.6</v>
      </c>
      <c r="E50" s="514">
        <f t="shared" si="2"/>
        <v>140811.96</v>
      </c>
      <c r="F50" s="514">
        <f t="shared" si="3"/>
        <v>-1081781.1199999999</v>
      </c>
    </row>
    <row r="51" spans="1:8" ht="14.4">
      <c r="A51">
        <v>2015</v>
      </c>
      <c r="B51" s="524" t="s">
        <v>19</v>
      </c>
      <c r="C51" s="543">
        <v>250750.38</v>
      </c>
      <c r="D51" s="543">
        <v>102611.11</v>
      </c>
      <c r="E51" s="514">
        <f t="shared" si="2"/>
        <v>148139.27000000002</v>
      </c>
      <c r="F51" s="514">
        <f t="shared" si="3"/>
        <v>-933641.84999999986</v>
      </c>
    </row>
    <row r="52" spans="1:8" ht="14.4">
      <c r="A52">
        <v>2015</v>
      </c>
      <c r="B52" s="524" t="s">
        <v>20</v>
      </c>
      <c r="C52" s="543">
        <v>239747.91</v>
      </c>
      <c r="D52" s="543">
        <v>95974.21</v>
      </c>
      <c r="E52" s="514">
        <f t="shared" si="2"/>
        <v>143773.70000000001</v>
      </c>
      <c r="F52" s="514">
        <f t="shared" si="3"/>
        <v>-789868.14999999991</v>
      </c>
    </row>
    <row r="53" spans="1:8" ht="14.4">
      <c r="A53">
        <v>2015</v>
      </c>
      <c r="B53" s="524" t="s">
        <v>21</v>
      </c>
      <c r="C53" s="555">
        <v>227056.06</v>
      </c>
      <c r="D53" s="543">
        <v>95777.78</v>
      </c>
      <c r="E53" s="514">
        <f t="shared" si="2"/>
        <v>131278.28</v>
      </c>
      <c r="F53" s="514">
        <f t="shared" si="3"/>
        <v>-658589.86999999988</v>
      </c>
    </row>
    <row r="54" spans="1:8" ht="14.4">
      <c r="A54">
        <v>2015</v>
      </c>
      <c r="B54" s="524" t="s">
        <v>22</v>
      </c>
      <c r="C54" s="562">
        <v>231184.35</v>
      </c>
      <c r="D54" s="562">
        <v>87821.46</v>
      </c>
      <c r="E54" s="514">
        <f t="shared" si="2"/>
        <v>143362.89000000001</v>
      </c>
      <c r="F54" s="514">
        <f t="shared" si="3"/>
        <v>-515226.97999999986</v>
      </c>
      <c r="G54" s="622">
        <f>+'Energy Acct Tracking of 2540221'!H254</f>
        <v>-768033.25999993086</v>
      </c>
      <c r="H54" s="36">
        <f>+G54+F54</f>
        <v>-1283260.2399999308</v>
      </c>
    </row>
    <row r="55" spans="1:8" ht="14.4">
      <c r="A55">
        <v>2015</v>
      </c>
      <c r="B55" s="524" t="s">
        <v>23</v>
      </c>
      <c r="E55" s="514">
        <f t="shared" si="2"/>
        <v>0</v>
      </c>
      <c r="F55" s="514">
        <f t="shared" si="3"/>
        <v>-515226.97999999986</v>
      </c>
    </row>
    <row r="56" spans="1:8" ht="14.4">
      <c r="A56">
        <v>2015</v>
      </c>
      <c r="B56" s="524" t="s">
        <v>24</v>
      </c>
      <c r="E56" s="514">
        <f t="shared" si="2"/>
        <v>0</v>
      </c>
      <c r="F56" s="514">
        <f t="shared" si="3"/>
        <v>-515226.97999999986</v>
      </c>
    </row>
    <row r="57" spans="1:8" ht="14.4">
      <c r="A57">
        <v>1016</v>
      </c>
      <c r="B57" s="524" t="s">
        <v>13</v>
      </c>
      <c r="E57" s="514">
        <f t="shared" si="2"/>
        <v>0</v>
      </c>
      <c r="F57" s="514">
        <f t="shared" si="3"/>
        <v>-515226.97999999986</v>
      </c>
    </row>
    <row r="58" spans="1:8" ht="14.4">
      <c r="A58">
        <v>1016</v>
      </c>
      <c r="B58" s="524" t="s">
        <v>14</v>
      </c>
      <c r="E58" s="514">
        <f t="shared" si="2"/>
        <v>0</v>
      </c>
      <c r="F58" s="514">
        <f t="shared" si="3"/>
        <v>-515226.97999999986</v>
      </c>
    </row>
    <row r="59" spans="1:8" ht="14.4">
      <c r="A59">
        <v>1016</v>
      </c>
      <c r="B59" s="524" t="s">
        <v>15</v>
      </c>
      <c r="E59" s="514">
        <f t="shared" si="2"/>
        <v>0</v>
      </c>
      <c r="F59" s="514">
        <f t="shared" si="3"/>
        <v>-515226.97999999986</v>
      </c>
    </row>
    <row r="60" spans="1:8" ht="14.4">
      <c r="A60">
        <v>1016</v>
      </c>
      <c r="B60" s="524" t="s">
        <v>16</v>
      </c>
      <c r="E60" s="514">
        <f t="shared" si="2"/>
        <v>0</v>
      </c>
      <c r="F60" s="514">
        <f t="shared" si="3"/>
        <v>-515226.97999999986</v>
      </c>
    </row>
    <row r="61" spans="1:8" ht="14.4">
      <c r="A61">
        <v>1016</v>
      </c>
      <c r="B61" s="524" t="s">
        <v>17</v>
      </c>
      <c r="E61" s="514">
        <f t="shared" si="2"/>
        <v>0</v>
      </c>
      <c r="F61" s="514">
        <f t="shared" si="3"/>
        <v>-515226.97999999986</v>
      </c>
    </row>
    <row r="62" spans="1:8" ht="14.4">
      <c r="A62">
        <v>1016</v>
      </c>
      <c r="B62" s="524" t="s">
        <v>18</v>
      </c>
      <c r="E62" s="514">
        <f t="shared" si="2"/>
        <v>0</v>
      </c>
      <c r="F62" s="514">
        <f t="shared" si="3"/>
        <v>-515226.97999999986</v>
      </c>
    </row>
    <row r="63" spans="1:8" ht="14.4">
      <c r="A63">
        <v>1016</v>
      </c>
      <c r="B63" s="524" t="s">
        <v>19</v>
      </c>
      <c r="E63" s="514">
        <f t="shared" si="2"/>
        <v>0</v>
      </c>
      <c r="F63" s="514">
        <f t="shared" si="3"/>
        <v>-515226.97999999986</v>
      </c>
    </row>
    <row r="64" spans="1:8" ht="14.4">
      <c r="A64">
        <v>1016</v>
      </c>
      <c r="B64" s="524" t="s">
        <v>20</v>
      </c>
      <c r="E64" s="514">
        <f t="shared" si="2"/>
        <v>0</v>
      </c>
      <c r="F64" s="514">
        <f t="shared" si="3"/>
        <v>-515226.97999999986</v>
      </c>
    </row>
    <row r="65" spans="1:6" ht="14.4">
      <c r="A65">
        <v>1016</v>
      </c>
      <c r="B65" s="524" t="s">
        <v>21</v>
      </c>
      <c r="E65" s="514">
        <f t="shared" si="2"/>
        <v>0</v>
      </c>
      <c r="F65" s="514">
        <f t="shared" si="3"/>
        <v>-515226.97999999986</v>
      </c>
    </row>
    <row r="66" spans="1:6" ht="14.4">
      <c r="A66">
        <v>1016</v>
      </c>
      <c r="B66" s="524" t="s">
        <v>22</v>
      </c>
      <c r="E66" s="514">
        <f t="shared" si="2"/>
        <v>0</v>
      </c>
      <c r="F66" s="514">
        <f t="shared" si="3"/>
        <v>-515226.97999999986</v>
      </c>
    </row>
    <row r="67" spans="1:6" ht="14.4">
      <c r="A67">
        <v>1016</v>
      </c>
      <c r="B67" s="524" t="s">
        <v>23</v>
      </c>
      <c r="E67" s="514">
        <f t="shared" si="2"/>
        <v>0</v>
      </c>
      <c r="F67" s="514">
        <f t="shared" si="3"/>
        <v>-515226.97999999986</v>
      </c>
    </row>
    <row r="68" spans="1:6" ht="14.4">
      <c r="A68">
        <v>1016</v>
      </c>
      <c r="B68" s="524" t="s">
        <v>24</v>
      </c>
      <c r="E68" s="514">
        <f t="shared" si="2"/>
        <v>0</v>
      </c>
      <c r="F68" s="514">
        <f t="shared" si="3"/>
        <v>-515226.97999999986</v>
      </c>
    </row>
    <row r="69" spans="1:6" ht="14.4">
      <c r="B69" s="45"/>
      <c r="E69" s="514">
        <f t="shared" si="2"/>
        <v>0</v>
      </c>
      <c r="F69" s="514">
        <f t="shared" si="3"/>
        <v>-515226.97999999986</v>
      </c>
    </row>
    <row r="70" spans="1:6" ht="14.4">
      <c r="B70" s="45"/>
      <c r="E70" s="514">
        <f t="shared" si="2"/>
        <v>0</v>
      </c>
      <c r="F70" s="514">
        <f t="shared" si="3"/>
        <v>-515226.97999999986</v>
      </c>
    </row>
    <row r="71" spans="1:6" ht="14.4">
      <c r="B71" s="45"/>
    </row>
    <row r="72" spans="1:6" ht="14.4">
      <c r="B72" s="45"/>
    </row>
    <row r="73" spans="1:6" ht="14.4">
      <c r="B73" s="45" t="s">
        <v>66</v>
      </c>
    </row>
    <row r="74" spans="1:6" ht="14.4">
      <c r="A74" s="3">
        <v>41030</v>
      </c>
      <c r="B74" s="49" t="s">
        <v>72</v>
      </c>
      <c r="D74" s="48">
        <v>-16910017</v>
      </c>
    </row>
    <row r="75" spans="1:6" ht="14.4">
      <c r="A75" s="3">
        <v>41030</v>
      </c>
      <c r="B75" s="45" t="s">
        <v>67</v>
      </c>
      <c r="C75" s="48">
        <v>85125.96</v>
      </c>
    </row>
    <row r="76" spans="1:6" ht="14.4">
      <c r="A76" s="3">
        <v>41030</v>
      </c>
      <c r="B76" s="45" t="s">
        <v>67</v>
      </c>
      <c r="C76" s="48">
        <v>362679.27</v>
      </c>
    </row>
    <row r="78" spans="1:6" ht="14.4">
      <c r="A78" s="3">
        <v>41061</v>
      </c>
      <c r="B78" s="45" t="s">
        <v>67</v>
      </c>
      <c r="C78" s="48">
        <v>570564.69999999995</v>
      </c>
    </row>
    <row r="79" spans="1:6" ht="14.4">
      <c r="A79" s="3">
        <v>41062</v>
      </c>
      <c r="B79" s="45" t="s">
        <v>67</v>
      </c>
      <c r="C79" s="48">
        <v>447684.37</v>
      </c>
    </row>
    <row r="80" spans="1:6" ht="14.4">
      <c r="A80" s="3">
        <v>41063</v>
      </c>
      <c r="B80" s="45" t="s">
        <v>67</v>
      </c>
      <c r="C80" s="48">
        <v>386248.25</v>
      </c>
    </row>
    <row r="81" spans="1:4" ht="14.4">
      <c r="A81" s="3">
        <v>41064</v>
      </c>
      <c r="B81" s="45" t="s">
        <v>67</v>
      </c>
      <c r="D81" s="48">
        <f>-C76</f>
        <v>-362679.27</v>
      </c>
    </row>
    <row r="82" spans="1:4" ht="14.4">
      <c r="A82" s="3">
        <v>41065</v>
      </c>
      <c r="B82" s="45" t="s">
        <v>67</v>
      </c>
      <c r="D82" s="48">
        <f>-C79</f>
        <v>-447684.37</v>
      </c>
    </row>
    <row r="84" spans="1:4" ht="14.4">
      <c r="A84" s="3">
        <v>41091</v>
      </c>
      <c r="B84" s="45" t="s">
        <v>67</v>
      </c>
      <c r="C84" s="48">
        <v>644379.66</v>
      </c>
    </row>
    <row r="85" spans="1:4" ht="14.4">
      <c r="A85" s="3">
        <v>41091</v>
      </c>
      <c r="B85" s="45" t="s">
        <v>67</v>
      </c>
      <c r="C85" s="48">
        <v>404928.27</v>
      </c>
    </row>
    <row r="86" spans="1:4" ht="14.4">
      <c r="A86" s="3">
        <v>41091</v>
      </c>
      <c r="B86" s="45" t="s">
        <v>67</v>
      </c>
      <c r="D86" s="48">
        <f>-C80</f>
        <v>-386248.25</v>
      </c>
    </row>
    <row r="88" spans="1:4" ht="14.4">
      <c r="A88" s="3">
        <v>41122</v>
      </c>
      <c r="B88" s="45" t="s">
        <v>67</v>
      </c>
      <c r="C88" s="48">
        <v>673779.51</v>
      </c>
    </row>
    <row r="89" spans="1:4" ht="14.4">
      <c r="A89" s="3">
        <v>41122</v>
      </c>
      <c r="B89" s="45" t="s">
        <v>67</v>
      </c>
      <c r="C89" s="48">
        <v>408591.85</v>
      </c>
    </row>
    <row r="90" spans="1:4" ht="14.4">
      <c r="A90" s="3">
        <v>41122</v>
      </c>
      <c r="B90" s="45" t="s">
        <v>67</v>
      </c>
      <c r="D90" s="48">
        <f>-C85</f>
        <v>-404928.27</v>
      </c>
    </row>
    <row r="92" spans="1:4" ht="14.4">
      <c r="A92" s="3">
        <v>41153</v>
      </c>
      <c r="B92" s="45" t="s">
        <v>67</v>
      </c>
      <c r="C92" s="48">
        <v>658533.66</v>
      </c>
    </row>
    <row r="93" spans="1:4" ht="14.4">
      <c r="A93" s="3">
        <v>41153</v>
      </c>
      <c r="B93" s="45" t="s">
        <v>67</v>
      </c>
      <c r="C93" s="48">
        <v>372505.64</v>
      </c>
    </row>
    <row r="94" spans="1:4" ht="14.4">
      <c r="A94" s="3">
        <v>41153</v>
      </c>
      <c r="B94" s="45" t="s">
        <v>67</v>
      </c>
      <c r="D94" s="48">
        <f>-C89</f>
        <v>-408591.85</v>
      </c>
    </row>
    <row r="95" spans="1:4">
      <c r="A95" s="3"/>
    </row>
    <row r="96" spans="1:4" ht="14.4">
      <c r="A96" s="3">
        <v>41183</v>
      </c>
      <c r="B96" s="45" t="s">
        <v>67</v>
      </c>
      <c r="C96" s="48">
        <v>665602.18999999994</v>
      </c>
    </row>
    <row r="97" spans="1:4" ht="14.4">
      <c r="A97" s="3">
        <v>41183</v>
      </c>
      <c r="B97" s="45" t="s">
        <v>67</v>
      </c>
      <c r="C97" s="48">
        <v>445359.79</v>
      </c>
    </row>
    <row r="98" spans="1:4" ht="14.4">
      <c r="A98" s="3">
        <v>41183</v>
      </c>
      <c r="B98" s="45" t="s">
        <v>67</v>
      </c>
      <c r="D98" s="48">
        <f>-C93</f>
        <v>-372505.64</v>
      </c>
    </row>
    <row r="99" spans="1:4">
      <c r="A99" s="3"/>
    </row>
    <row r="100" spans="1:4" ht="14.4">
      <c r="A100" s="3">
        <v>41214</v>
      </c>
      <c r="B100" s="49" t="s">
        <v>68</v>
      </c>
      <c r="C100" s="48">
        <v>137310</v>
      </c>
    </row>
    <row r="101" spans="1:4" ht="14.4">
      <c r="A101" s="3">
        <v>41214</v>
      </c>
      <c r="B101" s="45" t="s">
        <v>67</v>
      </c>
      <c r="C101" s="48">
        <v>773531.69</v>
      </c>
    </row>
    <row r="102" spans="1:4" ht="14.4">
      <c r="A102" s="3">
        <v>41214</v>
      </c>
      <c r="B102" s="45" t="s">
        <v>67</v>
      </c>
      <c r="C102" s="48">
        <v>496701.33</v>
      </c>
    </row>
    <row r="103" spans="1:4" ht="14.4">
      <c r="A103" s="3">
        <v>41214</v>
      </c>
      <c r="B103" s="45" t="s">
        <v>67</v>
      </c>
      <c r="D103" s="48">
        <f>-C97</f>
        <v>-445359.79</v>
      </c>
    </row>
    <row r="104" spans="1:4">
      <c r="A104" s="3"/>
    </row>
    <row r="105" spans="1:4" ht="14.4">
      <c r="A105" s="3">
        <v>41244</v>
      </c>
      <c r="B105" s="45" t="s">
        <v>67</v>
      </c>
      <c r="C105" s="48">
        <v>886600.4</v>
      </c>
    </row>
    <row r="106" spans="1:4" ht="14.4">
      <c r="A106" s="3">
        <v>41244</v>
      </c>
      <c r="B106" s="45" t="s">
        <v>67</v>
      </c>
      <c r="C106" s="48">
        <v>560014.81999999995</v>
      </c>
    </row>
    <row r="107" spans="1:4" ht="14.4">
      <c r="A107" s="3">
        <v>41244</v>
      </c>
      <c r="B107" s="49" t="s">
        <v>68</v>
      </c>
      <c r="C107" s="48">
        <v>5547.82</v>
      </c>
    </row>
    <row r="108" spans="1:4" ht="14.4">
      <c r="A108" s="3">
        <v>41244</v>
      </c>
      <c r="B108" s="45" t="s">
        <v>67</v>
      </c>
      <c r="D108" s="48">
        <f>-C102</f>
        <v>-496701.33</v>
      </c>
    </row>
    <row r="109" spans="1:4">
      <c r="A109" s="3"/>
    </row>
    <row r="110" spans="1:4" ht="14.4">
      <c r="A110" s="3">
        <v>41275</v>
      </c>
      <c r="B110" s="45" t="s">
        <v>67</v>
      </c>
      <c r="C110" s="48">
        <v>763285.89</v>
      </c>
    </row>
    <row r="111" spans="1:4" ht="14.4">
      <c r="A111" s="3">
        <v>41275</v>
      </c>
      <c r="B111" s="45" t="s">
        <v>67</v>
      </c>
      <c r="C111" s="48">
        <v>335131.13</v>
      </c>
    </row>
    <row r="112" spans="1:4" ht="14.4">
      <c r="A112" s="3">
        <v>41275</v>
      </c>
      <c r="B112" s="45" t="s">
        <v>67</v>
      </c>
      <c r="D112" s="48">
        <f>-C106</f>
        <v>-560014.81999999995</v>
      </c>
    </row>
    <row r="113" spans="1:4" ht="14.4">
      <c r="A113" s="3">
        <v>41275</v>
      </c>
      <c r="B113" s="49" t="s">
        <v>68</v>
      </c>
      <c r="D113" s="48">
        <f>-C107</f>
        <v>-5547.82</v>
      </c>
    </row>
    <row r="114" spans="1:4">
      <c r="A114" s="3"/>
    </row>
    <row r="115" spans="1:4" ht="14.4">
      <c r="A115" s="3">
        <v>41306</v>
      </c>
      <c r="B115" s="45" t="s">
        <v>67</v>
      </c>
      <c r="C115" s="48">
        <v>596915.06999999995</v>
      </c>
    </row>
    <row r="116" spans="1:4" ht="14.4">
      <c r="A116" s="3">
        <v>41306</v>
      </c>
      <c r="B116" s="45" t="s">
        <v>67</v>
      </c>
      <c r="C116" s="48">
        <v>103656.11</v>
      </c>
    </row>
    <row r="117" spans="1:4" ht="14.4">
      <c r="A117" s="3">
        <v>41306</v>
      </c>
      <c r="B117" s="45" t="s">
        <v>67</v>
      </c>
      <c r="C117" s="48">
        <v>329877.38</v>
      </c>
    </row>
    <row r="118" spans="1:4" ht="14.4">
      <c r="A118" s="3">
        <v>41306</v>
      </c>
      <c r="B118" s="45" t="s">
        <v>67</v>
      </c>
      <c r="D118" s="48">
        <f>-C111</f>
        <v>-335131.13</v>
      </c>
    </row>
    <row r="119" spans="1:4" ht="14.4">
      <c r="A119" s="3">
        <v>41306</v>
      </c>
      <c r="B119" s="49" t="s">
        <v>69</v>
      </c>
      <c r="D119" s="48">
        <v>-14342.79</v>
      </c>
    </row>
    <row r="120" spans="1:4">
      <c r="A120" s="3"/>
    </row>
    <row r="121" spans="1:4" ht="14.4">
      <c r="A121" s="3">
        <v>41334</v>
      </c>
      <c r="B121" s="45" t="s">
        <v>67</v>
      </c>
      <c r="C121" s="48">
        <v>540404.75</v>
      </c>
    </row>
    <row r="122" spans="1:4" ht="14.4">
      <c r="A122" s="3">
        <v>41334</v>
      </c>
      <c r="B122" s="45" t="s">
        <v>67</v>
      </c>
      <c r="C122" s="48">
        <v>326643.44</v>
      </c>
    </row>
    <row r="123" spans="1:4" ht="14.4">
      <c r="A123" s="3">
        <v>41334</v>
      </c>
      <c r="B123" s="45" t="s">
        <v>67</v>
      </c>
      <c r="D123" s="48">
        <f>-C117</f>
        <v>-329877.38</v>
      </c>
    </row>
    <row r="124" spans="1:4">
      <c r="A124" s="3"/>
    </row>
    <row r="125" spans="1:4" ht="14.4">
      <c r="A125" s="3">
        <v>41365</v>
      </c>
      <c r="B125" s="45" t="s">
        <v>67</v>
      </c>
      <c r="C125" s="48">
        <v>519478.53</v>
      </c>
    </row>
    <row r="126" spans="1:4" ht="14.4">
      <c r="A126" s="3">
        <v>41365</v>
      </c>
      <c r="B126" s="45" t="s">
        <v>67</v>
      </c>
      <c r="C126" s="48">
        <v>279062.34000000003</v>
      </c>
    </row>
    <row r="127" spans="1:4" ht="14.4">
      <c r="A127" s="3">
        <v>41365</v>
      </c>
      <c r="B127" s="45" t="s">
        <v>67</v>
      </c>
      <c r="D127" s="48">
        <f>-C122</f>
        <v>-326643.44</v>
      </c>
    </row>
    <row r="128" spans="1:4">
      <c r="A128" s="3"/>
    </row>
    <row r="129" spans="1:4" ht="14.4">
      <c r="A129" s="3">
        <v>41395</v>
      </c>
      <c r="B129" s="45" t="s">
        <v>67</v>
      </c>
      <c r="C129" s="48">
        <v>454473.55</v>
      </c>
    </row>
    <row r="130" spans="1:4" ht="14.4">
      <c r="A130" s="3">
        <v>41395</v>
      </c>
      <c r="B130" s="45" t="s">
        <v>67</v>
      </c>
      <c r="C130" s="48">
        <v>272569.48</v>
      </c>
    </row>
    <row r="131" spans="1:4" ht="14.4">
      <c r="A131" s="3">
        <v>41395</v>
      </c>
      <c r="B131" s="45" t="s">
        <v>67</v>
      </c>
      <c r="D131" s="48">
        <f>-C126</f>
        <v>-279062.34000000003</v>
      </c>
    </row>
    <row r="132" spans="1:4">
      <c r="A132" s="3"/>
    </row>
    <row r="133" spans="1:4" ht="14.4">
      <c r="A133" s="3">
        <v>41426</v>
      </c>
      <c r="B133" s="45" t="s">
        <v>67</v>
      </c>
      <c r="C133" s="48">
        <v>382193.85</v>
      </c>
    </row>
    <row r="134" spans="1:4" ht="14.4">
      <c r="A134" s="3">
        <v>41426</v>
      </c>
      <c r="B134" s="45" t="s">
        <v>67</v>
      </c>
      <c r="C134" s="48">
        <v>295161.69</v>
      </c>
    </row>
    <row r="135" spans="1:4" ht="14.4">
      <c r="A135" s="3">
        <v>41426</v>
      </c>
      <c r="B135" s="45" t="s">
        <v>67</v>
      </c>
      <c r="D135" s="48">
        <f>-C130</f>
        <v>-272569.48</v>
      </c>
    </row>
    <row r="136" spans="1:4">
      <c r="A136" s="3"/>
    </row>
    <row r="137" spans="1:4" ht="14.4">
      <c r="A137" s="3">
        <v>41456</v>
      </c>
      <c r="B137" s="45" t="s">
        <v>67</v>
      </c>
      <c r="C137" s="48">
        <v>467383.9</v>
      </c>
    </row>
    <row r="138" spans="1:4" ht="14.4">
      <c r="A138" s="3">
        <v>41456</v>
      </c>
      <c r="B138" s="45" t="s">
        <v>67</v>
      </c>
      <c r="C138" s="48">
        <v>267678.3</v>
      </c>
    </row>
    <row r="139" spans="1:4" ht="14.4">
      <c r="A139" s="3">
        <v>41456</v>
      </c>
      <c r="B139" s="45" t="s">
        <v>67</v>
      </c>
      <c r="D139" s="48">
        <f>-C134</f>
        <v>-295161.69</v>
      </c>
    </row>
    <row r="140" spans="1:4">
      <c r="A140" s="3"/>
    </row>
    <row r="141" spans="1:4" ht="14.4">
      <c r="A141" s="3">
        <v>41487</v>
      </c>
      <c r="B141" s="45" t="s">
        <v>67</v>
      </c>
      <c r="C141" s="48">
        <v>431388.81</v>
      </c>
    </row>
    <row r="142" spans="1:4" ht="14.4">
      <c r="A142" s="3">
        <v>41487</v>
      </c>
      <c r="B142" s="45" t="s">
        <v>67</v>
      </c>
      <c r="C142" s="48">
        <v>285442.44</v>
      </c>
    </row>
    <row r="143" spans="1:4" ht="14.4">
      <c r="A143" s="3">
        <v>41487</v>
      </c>
      <c r="B143" s="45" t="s">
        <v>67</v>
      </c>
      <c r="D143" s="48">
        <f>-C138</f>
        <v>-267678.3</v>
      </c>
    </row>
    <row r="144" spans="1:4">
      <c r="A144" s="3"/>
    </row>
    <row r="145" spans="1:4" ht="14.4">
      <c r="A145" s="3">
        <v>41518</v>
      </c>
      <c r="B145" s="45" t="s">
        <v>67</v>
      </c>
      <c r="C145" s="48">
        <v>440256.16</v>
      </c>
    </row>
    <row r="146" spans="1:4" ht="14.4">
      <c r="A146" s="3">
        <v>41518</v>
      </c>
      <c r="B146" s="45" t="s">
        <v>67</v>
      </c>
      <c r="C146" s="48">
        <v>284747.33</v>
      </c>
    </row>
    <row r="147" spans="1:4" ht="14.4">
      <c r="A147" s="3">
        <v>41518</v>
      </c>
      <c r="B147" s="45" t="s">
        <v>67</v>
      </c>
      <c r="D147" s="48">
        <f>-C142</f>
        <v>-285442.44</v>
      </c>
    </row>
    <row r="148" spans="1:4">
      <c r="A148" s="3"/>
    </row>
    <row r="149" spans="1:4" ht="14.4">
      <c r="A149" s="3">
        <v>41548</v>
      </c>
      <c r="B149" s="45" t="s">
        <v>67</v>
      </c>
      <c r="C149" s="48">
        <v>452348.07</v>
      </c>
    </row>
    <row r="150" spans="1:4" ht="14.4">
      <c r="A150" s="3">
        <v>41548</v>
      </c>
      <c r="B150" s="45" t="s">
        <v>67</v>
      </c>
      <c r="C150" s="48">
        <v>332938.76</v>
      </c>
    </row>
    <row r="151" spans="1:4" ht="14.4">
      <c r="A151" s="3">
        <v>41548</v>
      </c>
      <c r="B151" s="45" t="s">
        <v>67</v>
      </c>
      <c r="C151" s="48"/>
      <c r="D151" s="48">
        <f>-C146</f>
        <v>-284747.33</v>
      </c>
    </row>
    <row r="152" spans="1:4" ht="14.4">
      <c r="A152" s="3"/>
      <c r="B152" s="45"/>
      <c r="C152" s="48"/>
      <c r="D152" s="48"/>
    </row>
    <row r="153" spans="1:4" ht="14.4">
      <c r="A153" s="3">
        <v>41579</v>
      </c>
      <c r="B153" s="45" t="s">
        <v>67</v>
      </c>
      <c r="C153" s="48">
        <v>496339.77</v>
      </c>
      <c r="D153" s="48"/>
    </row>
    <row r="154" spans="1:4" ht="14.4">
      <c r="A154" s="3">
        <v>41579</v>
      </c>
      <c r="B154" s="45" t="s">
        <v>67</v>
      </c>
      <c r="C154" s="48">
        <v>370078.31</v>
      </c>
      <c r="D154" s="48"/>
    </row>
    <row r="155" spans="1:4" ht="14.4">
      <c r="A155" s="3">
        <v>41579</v>
      </c>
      <c r="B155" s="45" t="s">
        <v>67</v>
      </c>
      <c r="C155" s="48"/>
      <c r="D155" s="48">
        <f>-C150</f>
        <v>-332938.76</v>
      </c>
    </row>
    <row r="156" spans="1:4" ht="14.4">
      <c r="A156" s="3"/>
      <c r="B156" s="45"/>
      <c r="C156" s="48"/>
      <c r="D156" s="48"/>
    </row>
    <row r="157" spans="1:4" ht="14.4">
      <c r="A157" s="3">
        <v>41609</v>
      </c>
      <c r="B157" s="45" t="s">
        <v>67</v>
      </c>
      <c r="C157" s="48">
        <v>609497.13</v>
      </c>
      <c r="D157" s="48"/>
    </row>
    <row r="158" spans="1:4" ht="14.4">
      <c r="A158" s="3">
        <v>41609</v>
      </c>
      <c r="B158" s="45" t="s">
        <v>67</v>
      </c>
      <c r="C158" s="48">
        <v>416643.36</v>
      </c>
      <c r="D158" s="48"/>
    </row>
    <row r="159" spans="1:4" ht="14.4">
      <c r="A159" s="3">
        <v>41609</v>
      </c>
      <c r="B159" s="45" t="s">
        <v>67</v>
      </c>
      <c r="C159" s="48"/>
      <c r="D159" s="48">
        <f>-C154</f>
        <v>-370078.31</v>
      </c>
    </row>
    <row r="160" spans="1:4" ht="14.4">
      <c r="A160" s="3"/>
      <c r="B160" s="45"/>
      <c r="C160" s="48"/>
      <c r="D160" s="48"/>
    </row>
    <row r="161" spans="1:4" ht="14.4">
      <c r="A161" s="3">
        <v>41640</v>
      </c>
      <c r="B161" s="45" t="s">
        <v>67</v>
      </c>
      <c r="C161" s="48">
        <v>327294.69</v>
      </c>
      <c r="D161" s="48"/>
    </row>
    <row r="162" spans="1:4" ht="14.4">
      <c r="A162" s="3">
        <v>41640</v>
      </c>
      <c r="B162" s="45" t="s">
        <v>67</v>
      </c>
      <c r="C162" s="48">
        <v>340492.86</v>
      </c>
      <c r="D162" s="48"/>
    </row>
    <row r="163" spans="1:4" ht="14.4">
      <c r="A163" s="3">
        <v>41640</v>
      </c>
      <c r="B163" s="45" t="s">
        <v>67</v>
      </c>
      <c r="C163" s="48"/>
      <c r="D163" s="48">
        <f>-C158</f>
        <v>-416643.36</v>
      </c>
    </row>
    <row r="164" spans="1:4" ht="14.4">
      <c r="A164" s="3">
        <v>41640</v>
      </c>
      <c r="B164" s="49" t="s">
        <v>69</v>
      </c>
      <c r="C164" s="48"/>
      <c r="D164" s="48">
        <v>-46449.23</v>
      </c>
    </row>
    <row r="165" spans="1:4" ht="14.4">
      <c r="A165" s="3"/>
      <c r="B165" s="45"/>
      <c r="C165" s="48"/>
      <c r="D165" s="48"/>
    </row>
    <row r="166" spans="1:4" ht="14.4">
      <c r="A166" s="3">
        <v>41671</v>
      </c>
      <c r="B166" s="45" t="s">
        <v>67</v>
      </c>
      <c r="C166" s="48">
        <v>493203.55</v>
      </c>
      <c r="D166" s="48"/>
    </row>
    <row r="167" spans="1:4" ht="14.4">
      <c r="A167" s="3">
        <v>41672</v>
      </c>
      <c r="B167" s="45" t="s">
        <v>67</v>
      </c>
      <c r="C167" s="48">
        <v>306002.49</v>
      </c>
      <c r="D167" s="48"/>
    </row>
    <row r="168" spans="1:4" ht="14.4">
      <c r="A168" s="3">
        <v>41673</v>
      </c>
      <c r="B168" s="45" t="s">
        <v>67</v>
      </c>
      <c r="C168" s="48"/>
      <c r="D168" s="48">
        <f>-C162</f>
        <v>-340492.86</v>
      </c>
    </row>
    <row r="169" spans="1:4" ht="14.4">
      <c r="A169" s="3"/>
      <c r="B169" s="45"/>
      <c r="C169" s="48"/>
      <c r="D169" s="48"/>
    </row>
    <row r="170" spans="1:4" ht="14.4">
      <c r="A170" s="3">
        <v>41701</v>
      </c>
      <c r="B170" s="45" t="s">
        <v>67</v>
      </c>
      <c r="C170" s="48">
        <v>489058.03</v>
      </c>
      <c r="D170" s="48"/>
    </row>
    <row r="171" spans="1:4" ht="14.4">
      <c r="A171" s="3">
        <v>41702</v>
      </c>
      <c r="B171" s="45" t="s">
        <v>67</v>
      </c>
      <c r="C171" s="48">
        <v>268673.87</v>
      </c>
      <c r="D171" s="48"/>
    </row>
    <row r="172" spans="1:4" ht="14.4">
      <c r="A172" s="3">
        <v>41703</v>
      </c>
      <c r="B172" s="45" t="s">
        <v>67</v>
      </c>
      <c r="C172" s="48"/>
      <c r="D172" s="48">
        <f>-C167</f>
        <v>-306002.49</v>
      </c>
    </row>
    <row r="173" spans="1:4" ht="14.4">
      <c r="A173" s="3"/>
      <c r="B173" s="45"/>
      <c r="C173" s="48"/>
      <c r="D173" s="48"/>
    </row>
    <row r="174" spans="1:4" ht="14.4">
      <c r="A174" s="3">
        <v>41730</v>
      </c>
      <c r="B174" s="45" t="s">
        <v>67</v>
      </c>
      <c r="C174" s="48">
        <v>432907.78</v>
      </c>
      <c r="D174" s="48"/>
    </row>
    <row r="175" spans="1:4" ht="14.4">
      <c r="A175" s="3">
        <v>41731</v>
      </c>
      <c r="B175" s="45" t="s">
        <v>67</v>
      </c>
      <c r="C175" s="48">
        <v>248682.13</v>
      </c>
      <c r="D175" s="48"/>
    </row>
    <row r="176" spans="1:4" ht="14.4">
      <c r="A176" s="3">
        <v>41732</v>
      </c>
      <c r="B176" s="45" t="s">
        <v>67</v>
      </c>
      <c r="C176" s="48"/>
      <c r="D176" s="48">
        <f>-C171</f>
        <v>-268673.87</v>
      </c>
    </row>
    <row r="177" spans="1:4" ht="14.4">
      <c r="A177" s="3"/>
      <c r="B177" s="45"/>
      <c r="C177" s="48"/>
      <c r="D177" s="48"/>
    </row>
    <row r="178" spans="1:4" ht="14.4">
      <c r="A178" s="3">
        <v>41760</v>
      </c>
      <c r="B178" s="45" t="s">
        <v>67</v>
      </c>
      <c r="C178" s="48">
        <v>355031.38</v>
      </c>
      <c r="D178" s="48"/>
    </row>
    <row r="179" spans="1:4" ht="14.4">
      <c r="A179" s="3">
        <v>41761</v>
      </c>
      <c r="B179" s="45" t="s">
        <v>67</v>
      </c>
      <c r="C179" s="48">
        <v>232891.36</v>
      </c>
      <c r="D179" s="48"/>
    </row>
    <row r="180" spans="1:4" ht="14.4">
      <c r="A180" s="3">
        <v>41762</v>
      </c>
      <c r="B180" s="45" t="s">
        <v>67</v>
      </c>
      <c r="C180" s="48"/>
      <c r="D180" s="48">
        <f>-C175</f>
        <v>-248682.13</v>
      </c>
    </row>
    <row r="181" spans="1:4" ht="14.4">
      <c r="A181" s="3"/>
      <c r="B181" s="45"/>
      <c r="C181" s="48"/>
      <c r="D181" s="48"/>
    </row>
    <row r="182" spans="1:4" ht="14.4">
      <c r="A182" s="3">
        <v>41791</v>
      </c>
      <c r="B182" s="45" t="s">
        <v>67</v>
      </c>
      <c r="C182" s="48">
        <v>373077.51</v>
      </c>
      <c r="D182" s="48"/>
    </row>
    <row r="183" spans="1:4" ht="14.4">
      <c r="A183" s="3">
        <v>41792</v>
      </c>
      <c r="B183" s="45" t="s">
        <v>67</v>
      </c>
      <c r="C183" s="48">
        <v>211493.25</v>
      </c>
      <c r="D183" s="48"/>
    </row>
    <row r="184" spans="1:4" ht="14.4">
      <c r="A184" s="3">
        <v>41793</v>
      </c>
      <c r="B184" s="45" t="s">
        <v>67</v>
      </c>
      <c r="C184" s="48"/>
      <c r="D184" s="48">
        <f>-C179</f>
        <v>-232891.36</v>
      </c>
    </row>
    <row r="185" spans="1:4" ht="14.4">
      <c r="A185" s="3"/>
      <c r="B185" s="45"/>
      <c r="C185" s="48"/>
      <c r="D185" s="48"/>
    </row>
    <row r="186" spans="1:4" ht="14.4">
      <c r="A186" s="3">
        <v>41821</v>
      </c>
      <c r="B186" s="45" t="s">
        <v>67</v>
      </c>
      <c r="C186" s="48">
        <v>373744.04</v>
      </c>
      <c r="D186" s="48"/>
    </row>
    <row r="187" spans="1:4" ht="14.4">
      <c r="A187" s="3">
        <v>41822</v>
      </c>
      <c r="B187" s="45" t="s">
        <v>67</v>
      </c>
      <c r="C187" s="48">
        <v>230228.61</v>
      </c>
      <c r="D187" s="48"/>
    </row>
    <row r="188" spans="1:4" ht="14.4">
      <c r="A188" s="3">
        <v>41823</v>
      </c>
      <c r="B188" s="45" t="s">
        <v>67</v>
      </c>
      <c r="C188" s="48"/>
      <c r="D188" s="48">
        <f>-C183</f>
        <v>-211493.25</v>
      </c>
    </row>
    <row r="189" spans="1:4" ht="14.4">
      <c r="A189" s="3"/>
      <c r="B189" s="45"/>
      <c r="C189" s="48"/>
      <c r="D189" s="48"/>
    </row>
    <row r="190" spans="1:4" ht="14.4">
      <c r="A190" s="3">
        <v>41852</v>
      </c>
      <c r="B190" s="45" t="s">
        <v>67</v>
      </c>
      <c r="C190" s="48">
        <v>366591.55</v>
      </c>
      <c r="D190" s="48"/>
    </row>
    <row r="191" spans="1:4" ht="14.4">
      <c r="A191" s="3">
        <v>41852</v>
      </c>
      <c r="B191" s="45" t="s">
        <v>67</v>
      </c>
      <c r="C191" s="48">
        <v>243000.17</v>
      </c>
      <c r="D191" s="48"/>
    </row>
    <row r="192" spans="1:4" ht="14.4">
      <c r="A192" s="3">
        <v>41852</v>
      </c>
      <c r="B192" s="45" t="s">
        <v>67</v>
      </c>
      <c r="C192" s="48"/>
      <c r="D192" s="48">
        <f>-C187</f>
        <v>-230228.61</v>
      </c>
    </row>
    <row r="193" spans="1:4" ht="14.4">
      <c r="A193" s="3"/>
      <c r="B193" s="45"/>
      <c r="C193" s="48"/>
      <c r="D193" s="48"/>
    </row>
    <row r="194" spans="1:4" ht="14.4">
      <c r="A194" s="3">
        <v>41883</v>
      </c>
      <c r="B194" s="45" t="s">
        <v>67</v>
      </c>
      <c r="C194" s="48">
        <v>377964.76</v>
      </c>
      <c r="D194" s="48"/>
    </row>
    <row r="195" spans="1:4" ht="14.4">
      <c r="A195" s="3">
        <v>41883</v>
      </c>
      <c r="B195" s="45" t="s">
        <v>67</v>
      </c>
      <c r="C195" s="48">
        <v>213110.74</v>
      </c>
      <c r="D195" s="48"/>
    </row>
    <row r="196" spans="1:4" ht="14.4">
      <c r="A196" s="3">
        <v>41883</v>
      </c>
      <c r="B196" s="45" t="s">
        <v>67</v>
      </c>
      <c r="C196" s="48"/>
      <c r="D196" s="48">
        <f>-C191</f>
        <v>-243000.17</v>
      </c>
    </row>
    <row r="197" spans="1:4" ht="14.4">
      <c r="A197" s="3"/>
      <c r="B197" s="45"/>
      <c r="C197" s="48"/>
      <c r="D197" s="48"/>
    </row>
    <row r="198" spans="1:4" ht="14.4">
      <c r="A198" s="3">
        <v>41913</v>
      </c>
      <c r="B198" s="45" t="s">
        <v>67</v>
      </c>
      <c r="C198" s="48">
        <v>351072.2</v>
      </c>
      <c r="D198" s="48"/>
    </row>
    <row r="199" spans="1:4" ht="14.4">
      <c r="A199" s="3">
        <v>41913</v>
      </c>
      <c r="B199" s="45" t="s">
        <v>67</v>
      </c>
      <c r="C199" s="48">
        <v>244726.84</v>
      </c>
      <c r="D199" s="48"/>
    </row>
    <row r="200" spans="1:4" ht="14.4">
      <c r="A200" s="3">
        <v>41913</v>
      </c>
      <c r="B200" s="45" t="s">
        <v>67</v>
      </c>
      <c r="C200" s="48"/>
      <c r="D200" s="48">
        <f>-C195</f>
        <v>-213110.74</v>
      </c>
    </row>
    <row r="201" spans="1:4" ht="14.4">
      <c r="A201" s="3"/>
      <c r="B201" s="45"/>
      <c r="C201" s="48"/>
      <c r="D201" s="48"/>
    </row>
    <row r="202" spans="1:4" ht="14.4">
      <c r="A202" s="520">
        <v>41944</v>
      </c>
      <c r="B202" s="521" t="s">
        <v>67</v>
      </c>
      <c r="C202" s="522">
        <v>387307.23</v>
      </c>
      <c r="D202" s="522"/>
    </row>
    <row r="203" spans="1:4" ht="14.4">
      <c r="A203" s="520">
        <v>41945</v>
      </c>
      <c r="B203" s="521" t="s">
        <v>67</v>
      </c>
      <c r="C203" s="522">
        <v>312940.46999999997</v>
      </c>
      <c r="D203" s="522"/>
    </row>
    <row r="204" spans="1:4" ht="14.4">
      <c r="A204" s="520">
        <v>41946</v>
      </c>
      <c r="B204" s="521" t="s">
        <v>67</v>
      </c>
      <c r="C204" s="522"/>
      <c r="D204" s="522">
        <f>-C199</f>
        <v>-244726.84</v>
      </c>
    </row>
    <row r="205" spans="1:4" ht="14.4">
      <c r="A205" s="3"/>
      <c r="B205" s="45"/>
      <c r="C205" s="48"/>
      <c r="D205" s="48"/>
    </row>
    <row r="206" spans="1:4" ht="14.4">
      <c r="A206" s="520">
        <v>41974</v>
      </c>
      <c r="B206" s="521" t="s">
        <v>67</v>
      </c>
      <c r="C206" s="522">
        <v>482748.48</v>
      </c>
      <c r="D206" s="522"/>
    </row>
    <row r="207" spans="1:4" ht="14.4">
      <c r="A207" s="520">
        <v>41975</v>
      </c>
      <c r="B207" s="521" t="s">
        <v>67</v>
      </c>
      <c r="C207" s="522">
        <v>328542.71999999997</v>
      </c>
      <c r="D207" s="522"/>
    </row>
    <row r="208" spans="1:4" ht="14.4">
      <c r="A208" s="520">
        <v>41976</v>
      </c>
      <c r="B208" s="521" t="s">
        <v>67</v>
      </c>
      <c r="C208" s="522"/>
      <c r="D208" s="522">
        <f>-C203</f>
        <v>-312940.46999999997</v>
      </c>
    </row>
    <row r="209" spans="1:4" ht="14.4">
      <c r="A209" s="3"/>
      <c r="B209" s="45"/>
      <c r="C209" s="48"/>
      <c r="D209" s="48"/>
    </row>
    <row r="210" spans="1:4" ht="14.4">
      <c r="A210" s="520">
        <v>42005</v>
      </c>
      <c r="B210" s="521" t="s">
        <v>67</v>
      </c>
      <c r="C210" s="522">
        <v>630162.19999999995</v>
      </c>
      <c r="D210" s="522"/>
    </row>
    <row r="211" spans="1:4" ht="14.4">
      <c r="A211" s="520">
        <v>42005</v>
      </c>
      <c r="B211" s="521" t="s">
        <v>67</v>
      </c>
      <c r="C211" s="522">
        <v>116826.74</v>
      </c>
      <c r="D211" s="522"/>
    </row>
    <row r="212" spans="1:4" ht="14.4">
      <c r="A212" s="520">
        <v>42005</v>
      </c>
      <c r="B212" s="521" t="s">
        <v>67</v>
      </c>
      <c r="C212" s="522"/>
      <c r="D212" s="522">
        <f>-C207</f>
        <v>-328542.71999999997</v>
      </c>
    </row>
    <row r="213" spans="1:4" ht="14.4">
      <c r="A213" s="520">
        <v>42005</v>
      </c>
      <c r="B213" s="49" t="s">
        <v>69</v>
      </c>
      <c r="C213" s="48"/>
      <c r="D213" s="48">
        <v>-1794440.72</v>
      </c>
    </row>
    <row r="214" spans="1:4" ht="14.4">
      <c r="A214" s="3"/>
      <c r="B214" s="45"/>
      <c r="C214" s="48"/>
      <c r="D214" s="48"/>
    </row>
    <row r="215" spans="1:4" ht="14.4">
      <c r="A215" s="3">
        <v>42036</v>
      </c>
      <c r="B215" s="45" t="s">
        <v>67</v>
      </c>
      <c r="C215" s="48">
        <v>207010.68</v>
      </c>
      <c r="D215" s="48"/>
    </row>
    <row r="216" spans="1:4" ht="14.4">
      <c r="A216" s="3">
        <v>42036</v>
      </c>
      <c r="B216" s="45" t="s">
        <v>67</v>
      </c>
      <c r="C216" s="48">
        <v>91365.8</v>
      </c>
      <c r="D216" s="48"/>
    </row>
    <row r="217" spans="1:4" ht="14.4">
      <c r="A217" s="3">
        <v>42036</v>
      </c>
      <c r="B217" s="45" t="s">
        <v>67</v>
      </c>
      <c r="C217" s="48"/>
      <c r="D217" s="48">
        <f>-C211</f>
        <v>-116826.74</v>
      </c>
    </row>
    <row r="218" spans="1:4" ht="14.4">
      <c r="A218" s="3"/>
      <c r="B218" s="45"/>
      <c r="C218" s="48"/>
      <c r="D218" s="48"/>
    </row>
    <row r="219" spans="1:4" ht="14.4">
      <c r="A219" s="3">
        <v>42064</v>
      </c>
      <c r="B219" s="45" t="s">
        <v>67</v>
      </c>
      <c r="C219" s="48">
        <v>164514.56</v>
      </c>
      <c r="D219" s="48"/>
    </row>
    <row r="220" spans="1:4" ht="14.4">
      <c r="A220" s="3">
        <v>42065</v>
      </c>
      <c r="B220" s="45" t="s">
        <v>67</v>
      </c>
      <c r="C220" s="48">
        <v>89126.58</v>
      </c>
      <c r="D220" s="48"/>
    </row>
    <row r="221" spans="1:4" ht="14.4">
      <c r="A221" s="3">
        <v>42066</v>
      </c>
      <c r="B221" s="45" t="s">
        <v>67</v>
      </c>
      <c r="C221" s="48"/>
      <c r="D221" s="48">
        <f>-C216</f>
        <v>-91365.8</v>
      </c>
    </row>
    <row r="222" spans="1:4" ht="14.4">
      <c r="A222" s="3"/>
      <c r="B222" s="45"/>
      <c r="C222" s="48"/>
      <c r="D222" s="48"/>
    </row>
    <row r="223" spans="1:4" ht="14.4">
      <c r="A223" s="3">
        <v>42095</v>
      </c>
      <c r="B223" s="45" t="s">
        <v>67</v>
      </c>
      <c r="C223" s="48">
        <v>145277.69</v>
      </c>
      <c r="D223" s="48"/>
    </row>
    <row r="224" spans="1:4" ht="14.4">
      <c r="A224" s="3">
        <v>42096</v>
      </c>
      <c r="B224" s="45" t="s">
        <v>67</v>
      </c>
      <c r="C224" s="48">
        <v>97318.57</v>
      </c>
      <c r="D224" s="48"/>
    </row>
    <row r="225" spans="1:4" ht="14.4">
      <c r="A225" s="3">
        <v>42095</v>
      </c>
      <c r="B225" s="45" t="s">
        <v>67</v>
      </c>
      <c r="C225" s="48"/>
      <c r="D225" s="48">
        <f>-C220</f>
        <v>-89126.58</v>
      </c>
    </row>
    <row r="226" spans="1:4" ht="14.4">
      <c r="A226" s="3"/>
      <c r="B226" s="45"/>
      <c r="C226" s="48"/>
      <c r="D226" s="48"/>
    </row>
    <row r="227" spans="1:4" ht="14.4">
      <c r="A227" s="3">
        <v>42125</v>
      </c>
      <c r="B227" s="45" t="s">
        <v>67</v>
      </c>
      <c r="C227" s="48">
        <v>134464.37</v>
      </c>
      <c r="D227" s="48"/>
    </row>
    <row r="228" spans="1:4" ht="14.4">
      <c r="A228" s="3">
        <v>42125</v>
      </c>
      <c r="B228" s="45" t="s">
        <v>67</v>
      </c>
      <c r="C228" s="48">
        <v>98176.6</v>
      </c>
      <c r="D228" s="48"/>
    </row>
    <row r="229" spans="1:4" ht="14.4">
      <c r="A229" s="3">
        <v>42125</v>
      </c>
      <c r="B229" s="45" t="s">
        <v>67</v>
      </c>
      <c r="C229" s="48"/>
      <c r="D229" s="48">
        <f>-C224</f>
        <v>-97318.57</v>
      </c>
    </row>
    <row r="230" spans="1:4" ht="14.4">
      <c r="A230" s="3"/>
      <c r="B230" s="45"/>
      <c r="C230" s="48"/>
      <c r="D230" s="48"/>
    </row>
    <row r="231" spans="1:4" ht="14.4">
      <c r="A231" s="3">
        <v>42159</v>
      </c>
      <c r="B231" s="45" t="s">
        <v>67</v>
      </c>
      <c r="C231" s="48">
        <v>136377.45000000001</v>
      </c>
      <c r="D231" s="48"/>
    </row>
    <row r="232" spans="1:4" ht="14.4">
      <c r="A232" s="3">
        <v>42159</v>
      </c>
      <c r="B232" s="45" t="s">
        <v>67</v>
      </c>
      <c r="C232" s="48">
        <v>102611.11</v>
      </c>
      <c r="D232" s="48"/>
    </row>
    <row r="233" spans="1:4" ht="14.4">
      <c r="A233" s="3">
        <v>42159</v>
      </c>
      <c r="B233" s="45" t="s">
        <v>67</v>
      </c>
      <c r="C233" s="48"/>
      <c r="D233" s="48">
        <f>-C228</f>
        <v>-98176.6</v>
      </c>
    </row>
    <row r="234" spans="1:4" ht="14.4">
      <c r="A234" s="3"/>
      <c r="B234" s="45"/>
      <c r="C234" s="48"/>
      <c r="D234" s="48"/>
    </row>
    <row r="235" spans="1:4" ht="14.4">
      <c r="A235" s="3">
        <v>42186</v>
      </c>
      <c r="B235" s="45" t="s">
        <v>67</v>
      </c>
      <c r="C235" s="48">
        <v>154776.17000000001</v>
      </c>
      <c r="D235" s="48"/>
    </row>
    <row r="236" spans="1:4" ht="14.4">
      <c r="A236" s="3">
        <v>42186</v>
      </c>
      <c r="B236" s="45" t="s">
        <v>67</v>
      </c>
      <c r="C236" s="48">
        <v>95974.21</v>
      </c>
      <c r="D236" s="48"/>
    </row>
    <row r="237" spans="1:4" ht="14.4">
      <c r="A237" s="3">
        <v>42186</v>
      </c>
      <c r="B237" s="45" t="s">
        <v>67</v>
      </c>
      <c r="C237" s="48"/>
      <c r="D237" s="48">
        <f>-C232</f>
        <v>-102611.11</v>
      </c>
    </row>
    <row r="238" spans="1:4" ht="14.4">
      <c r="A238" s="3"/>
      <c r="B238" s="45"/>
      <c r="C238" s="48"/>
      <c r="D238" s="48"/>
    </row>
    <row r="239" spans="1:4" ht="14.4">
      <c r="A239" s="3">
        <v>42217</v>
      </c>
      <c r="B239" s="45" t="s">
        <v>67</v>
      </c>
      <c r="C239" s="48">
        <v>143970.13</v>
      </c>
      <c r="D239" s="48"/>
    </row>
    <row r="240" spans="1:4" ht="14.4">
      <c r="A240" s="3">
        <v>42217</v>
      </c>
      <c r="B240" s="45" t="s">
        <v>67</v>
      </c>
      <c r="C240" s="48">
        <v>95777.78</v>
      </c>
      <c r="D240" s="48"/>
    </row>
    <row r="241" spans="1:5" ht="14.4">
      <c r="A241" s="3">
        <v>42217</v>
      </c>
      <c r="B241" s="45" t="s">
        <v>67</v>
      </c>
      <c r="C241" s="48"/>
      <c r="D241" s="48">
        <f>-C236</f>
        <v>-95974.21</v>
      </c>
    </row>
    <row r="242" spans="1:5" ht="14.4">
      <c r="A242" s="3"/>
      <c r="B242" s="45"/>
      <c r="C242" s="48"/>
      <c r="D242" s="48"/>
    </row>
    <row r="243" spans="1:5" ht="14.4">
      <c r="A243" s="3">
        <v>42248</v>
      </c>
      <c r="B243" s="45" t="s">
        <v>67</v>
      </c>
      <c r="C243" s="48">
        <v>139234.6</v>
      </c>
      <c r="D243" s="48"/>
    </row>
    <row r="244" spans="1:5" ht="14.4">
      <c r="A244" s="3">
        <v>42248</v>
      </c>
      <c r="B244" s="45" t="s">
        <v>67</v>
      </c>
      <c r="C244" s="48">
        <v>87821.46</v>
      </c>
      <c r="D244" s="48"/>
    </row>
    <row r="245" spans="1:5" ht="14.4">
      <c r="A245" s="3">
        <v>42248</v>
      </c>
      <c r="B245" s="45" t="s">
        <v>67</v>
      </c>
      <c r="C245" s="48"/>
      <c r="D245" s="48">
        <f>-C240</f>
        <v>-95777.78</v>
      </c>
    </row>
    <row r="246" spans="1:5" ht="14.4">
      <c r="A246" s="3"/>
      <c r="B246" s="45"/>
      <c r="C246" s="48"/>
      <c r="D246" s="48"/>
    </row>
    <row r="247" spans="1:5" ht="14.4">
      <c r="A247" s="3">
        <v>42278</v>
      </c>
      <c r="B247" s="45" t="s">
        <v>67</v>
      </c>
      <c r="C247" s="48">
        <v>135610.82999999999</v>
      </c>
      <c r="D247" s="48"/>
    </row>
    <row r="248" spans="1:5" ht="14.4">
      <c r="A248" s="3">
        <v>42278</v>
      </c>
      <c r="B248" s="45" t="s">
        <v>67</v>
      </c>
      <c r="C248" s="48">
        <v>95573.52</v>
      </c>
      <c r="D248" s="48"/>
    </row>
    <row r="249" spans="1:5" ht="14.4">
      <c r="A249" s="3">
        <v>42278</v>
      </c>
      <c r="B249" s="45" t="s">
        <v>67</v>
      </c>
      <c r="C249" s="48"/>
      <c r="D249" s="48">
        <f>-C244</f>
        <v>-87821.46</v>
      </c>
    </row>
    <row r="250" spans="1:5" ht="14.4">
      <c r="A250" s="3"/>
      <c r="B250" s="45"/>
      <c r="C250" s="48"/>
      <c r="D250" s="48"/>
    </row>
    <row r="251" spans="1:5" ht="14.4">
      <c r="A251" s="3"/>
      <c r="B251" s="45"/>
      <c r="C251" s="48"/>
      <c r="D251" s="48"/>
    </row>
    <row r="252" spans="1:5" ht="14.4">
      <c r="A252" s="3"/>
      <c r="B252" s="45"/>
      <c r="C252" s="48"/>
      <c r="D252" s="48"/>
    </row>
    <row r="253" spans="1:5" ht="14.4">
      <c r="A253" s="3"/>
      <c r="B253" s="45"/>
      <c r="C253" s="48"/>
      <c r="D253" s="48"/>
    </row>
    <row r="254" spans="1:5" ht="14.4">
      <c r="A254" s="3"/>
      <c r="B254" s="45"/>
      <c r="C254" s="48"/>
      <c r="D254" s="48"/>
    </row>
    <row r="255" spans="1:5">
      <c r="A255" s="3"/>
    </row>
    <row r="256" spans="1:5" ht="13.8" thickBot="1">
      <c r="A256" s="3" t="s">
        <v>283</v>
      </c>
      <c r="E256" s="50">
        <f>SUM($C$74:D255)</f>
        <v>-515226.97999999853</v>
      </c>
    </row>
    <row r="257" spans="1:7" ht="13.8" thickTop="1">
      <c r="A257" s="3"/>
    </row>
    <row r="258" spans="1:7">
      <c r="A258" s="3" t="s">
        <v>72</v>
      </c>
      <c r="E258" s="35">
        <f>+D74</f>
        <v>-16910017</v>
      </c>
    </row>
    <row r="259" spans="1:7">
      <c r="A259" s="3" t="s">
        <v>38</v>
      </c>
      <c r="E259" s="35">
        <f>SUM(C75:D98,C101:D106,C108:D112,C115:D118,C121:D163,C166:D212,C215:D255)</f>
        <v>18112712.760000002</v>
      </c>
      <c r="F259" s="4">
        <f>SUM('REC Rider'!E8:E37)</f>
        <v>15400411.689999999</v>
      </c>
      <c r="G259" t="s">
        <v>75</v>
      </c>
    </row>
    <row r="260" spans="1:7">
      <c r="A260" s="3" t="s">
        <v>33</v>
      </c>
      <c r="E260" s="35">
        <f>SUM(C100,C107,D113,D119,D164,D213)</f>
        <v>-1717922.74</v>
      </c>
    </row>
    <row r="261" spans="1:7" ht="13.8" thickBot="1">
      <c r="A261" s="3" t="s">
        <v>73</v>
      </c>
      <c r="E261" s="50">
        <f>SUM(E258:E260)</f>
        <v>-515226.97999999835</v>
      </c>
    </row>
    <row r="262" spans="1:7" ht="13.8" thickTop="1">
      <c r="A262" s="3"/>
    </row>
    <row r="263" spans="1:7">
      <c r="A263" s="3"/>
      <c r="E263" s="36">
        <f>+F54</f>
        <v>-515226.97999999986</v>
      </c>
      <c r="F263" t="s">
        <v>71</v>
      </c>
    </row>
    <row r="264" spans="1:7">
      <c r="A264" s="3"/>
      <c r="E264" s="36">
        <f>+E261-E263</f>
        <v>1.5133991837501526E-9</v>
      </c>
      <c r="F264" t="s">
        <v>328</v>
      </c>
    </row>
    <row r="265" spans="1:7">
      <c r="A265" s="3"/>
    </row>
    <row r="266" spans="1:7">
      <c r="A266" s="3"/>
    </row>
    <row r="267" spans="1:7">
      <c r="A267" s="3"/>
    </row>
    <row r="268" spans="1:7">
      <c r="A268" s="3"/>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2015-11-18T08:00:00+00:00</OpenedDate>
    <Date1 xmlns="dc463f71-b30c-4ab2-9473-d307f9d35888">2015-11-18T08:00:00+00:00</Date1>
    <IsDocumentOrder xmlns="dc463f71-b30c-4ab2-9473-d307f9d35888" xsi:nil="true"/>
    <IsHighlyConfidential xmlns="dc463f71-b30c-4ab2-9473-d307f9d35888">false</IsHighlyConfidential>
    <CaseCompanyNames xmlns="dc463f71-b30c-4ab2-9473-d307f9d35888">Puget Sound Energy</CaseCompanyNames>
    <DocketNumber xmlns="dc463f71-b30c-4ab2-9473-d307f9d35888">152254</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468527C2789FD042A7BF0B48E6A0DA07" ma:contentTypeVersion="119" ma:contentTypeDescription="" ma:contentTypeScope="" ma:versionID="e97b7ad7712fc68c79e1d4bed0f62a5a">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ccd4140794adb7bccf17b21b5812a9d"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5A12B50-4755-4C57-95B0-AD0EF0342D59}"/>
</file>

<file path=customXml/itemProps2.xml><?xml version="1.0" encoding="utf-8"?>
<ds:datastoreItem xmlns:ds="http://schemas.openxmlformats.org/officeDocument/2006/customXml" ds:itemID="{FD4C5F69-CA6D-4E8C-8707-E266DD4CE758}"/>
</file>

<file path=customXml/itemProps3.xml><?xml version="1.0" encoding="utf-8"?>
<ds:datastoreItem xmlns:ds="http://schemas.openxmlformats.org/officeDocument/2006/customXml" ds:itemID="{FEADE611-B310-4603-B26D-7E965347E344}"/>
</file>

<file path=customXml/itemProps4.xml><?xml version="1.0" encoding="utf-8"?>
<ds:datastoreItem xmlns:ds="http://schemas.openxmlformats.org/officeDocument/2006/customXml" ds:itemID="{277AE222-100F-4F06-A01C-F74DC4452DF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7</vt:i4>
      </vt:variant>
    </vt:vector>
  </HeadingPairs>
  <TitlesOfParts>
    <vt:vector size="23" baseType="lpstr">
      <vt:lpstr>2016 Rev Req </vt:lpstr>
      <vt:lpstr>REC Rider</vt:lpstr>
      <vt:lpstr>Biogas Tracker</vt:lpstr>
      <vt:lpstr>Causes</vt:lpstr>
      <vt:lpstr>RECs==&gt;</vt:lpstr>
      <vt:lpstr>2015 Rev Req </vt:lpstr>
      <vt:lpstr>SAP 301, 311 Interest</vt:lpstr>
      <vt:lpstr>Energy Acct Tracking of 2540221</vt:lpstr>
      <vt:lpstr>Layer 1 25400291</vt:lpstr>
      <vt:lpstr>Dec 2011 REC Bal</vt:lpstr>
      <vt:lpstr>Biogas==&gt;</vt:lpstr>
      <vt:lpstr>Biogas Interest 25400441</vt:lpstr>
      <vt:lpstr>Tracker 2013-2014</vt:lpstr>
      <vt:lpstr>Biogas Proceeds - 2014 Sch-137</vt:lpstr>
      <vt:lpstr>Tracker</vt:lpstr>
      <vt:lpstr>Inventory; etc.</vt:lpstr>
      <vt:lpstr>'Dec 2011 REC Bal'!Print_Area</vt:lpstr>
      <vt:lpstr>'Energy Acct Tracking of 2540221'!Print_Area</vt:lpstr>
      <vt:lpstr>'Inventory; etc.'!Print_Area</vt:lpstr>
      <vt:lpstr>'Energy Acct Tracking of 2540221'!Print_Titles</vt:lpstr>
      <vt:lpstr>'Inventory; etc.'!Print_Titles</vt:lpstr>
      <vt:lpstr>Tracker!Print_Titles</vt:lpstr>
      <vt:lpstr>'Tracker 2013-2014'!Print_Titles</vt:lpstr>
    </vt:vector>
  </TitlesOfParts>
  <Company>Puget Sound Energy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nchar</dc:creator>
  <cp:lastModifiedBy>Lynn Logen</cp:lastModifiedBy>
  <cp:lastPrinted>2015-11-06T17:07:53Z</cp:lastPrinted>
  <dcterms:created xsi:type="dcterms:W3CDTF">2013-11-15T22:29:49Z</dcterms:created>
  <dcterms:modified xsi:type="dcterms:W3CDTF">2015-11-18T01:46:44Z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0x0101006E56B4D1795A2E4DB2F0B01679ED314A00468527C2789FD042A7BF0B48E6A0DA07</vt:lpwstr>
  </property>
  <property fmtid="{D5CDD505-2E9C-101B-9397-08002B2CF9AE}" pid="3" name="_docset_NoMedatataSyncRequired">
    <vt:lpwstr>False</vt:lpwstr>
  </property>
</Properties>
</file>